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月季度报表 (2)" sheetId="33" r:id="rId1"/>
    <sheet name="1日" sheetId="1" r:id="rId2"/>
    <sheet name="2日" sheetId="6" r:id="rId3"/>
    <sheet name="3日" sheetId="4" r:id="rId4"/>
    <sheet name="4日" sheetId="3" r:id="rId5"/>
    <sheet name="5日" sheetId="5" r:id="rId6"/>
    <sheet name="6日" sheetId="7" r:id="rId7"/>
    <sheet name="7日" sheetId="8" r:id="rId8"/>
    <sheet name="8日" sheetId="9" r:id="rId9"/>
    <sheet name="9日" sheetId="10" r:id="rId10"/>
    <sheet name="10日" sheetId="11" r:id="rId11"/>
    <sheet name="11日" sheetId="12" r:id="rId12"/>
    <sheet name="12日" sheetId="13" r:id="rId13"/>
    <sheet name="13日" sheetId="14" r:id="rId14"/>
    <sheet name="14日" sheetId="15" r:id="rId15"/>
    <sheet name="15日" sheetId="16" r:id="rId16"/>
    <sheet name="16日" sheetId="17" r:id="rId17"/>
    <sheet name="17日" sheetId="18" r:id="rId18"/>
    <sheet name="18日" sheetId="19" r:id="rId19"/>
    <sheet name="19日" sheetId="20" r:id="rId20"/>
    <sheet name="20日" sheetId="21" r:id="rId21"/>
    <sheet name="21日" sheetId="22" r:id="rId22"/>
    <sheet name="22日" sheetId="23" r:id="rId23"/>
    <sheet name="23日" sheetId="24" r:id="rId24"/>
    <sheet name="24日" sheetId="25" r:id="rId25"/>
    <sheet name="25日" sheetId="26" r:id="rId26"/>
    <sheet name="26日" sheetId="27" r:id="rId27"/>
    <sheet name="27日" sheetId="28" r:id="rId28"/>
    <sheet name="28日" sheetId="29" r:id="rId29"/>
    <sheet name="29日" sheetId="30" r:id="rId30"/>
    <sheet name="30日" sheetId="31" r:id="rId31"/>
    <sheet name="31日" sheetId="32" r:id="rId32"/>
    <sheet name="月季度报表" sheetId="2"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calcPr calcId="144525"/>
</workbook>
</file>

<file path=xl/comments1.xml><?xml version="1.0" encoding="utf-8"?>
<comments xmlns="http://schemas.openxmlformats.org/spreadsheetml/2006/main">
  <authors>
    <author>gt</author>
  </authors>
  <commentList>
    <comment ref="A1" authorId="0">
      <text>
        <r>
          <rPr>
            <sz val="9"/>
            <rFont val="宋体"/>
            <charset val="134"/>
          </rPr>
          <t xml:space="preserve">jx:area(lastCell="M5")
</t>
        </r>
      </text>
    </comment>
  </commentList>
</comments>
</file>

<file path=xl/sharedStrings.xml><?xml version="1.0" encoding="utf-8"?>
<sst xmlns="http://schemas.openxmlformats.org/spreadsheetml/2006/main" count="6918">
  <si>
    <t>${name}汽车运输有限公司GPS动态监控数据信息统计分析表</t>
  </si>
  <si>
    <t xml:space="preserve">填表日期：   2019  年   月                                                                                 </t>
  </si>
  <si>
    <t xml:space="preserve">       分类
  统计项目</t>
  </si>
  <si>
    <t>车辆不在线</t>
  </si>
  <si>
    <t>超速</t>
  </si>
  <si>
    <t>违规停放</t>
  </si>
  <si>
    <t>疲劳驾驶</t>
  </si>
  <si>
    <t xml:space="preserve">其他情况
</t>
  </si>
  <si>
    <t>正常行驶</t>
  </si>
  <si>
    <t>车辆当月平均在线率</t>
  </si>
  <si>
    <t>超速10%以下</t>
  </si>
  <si>
    <t>超速
10%-20%</t>
  </si>
  <si>
    <t>超速20%-30%</t>
  </si>
  <si>
    <r>
      <rPr>
        <sz val="11"/>
        <color indexed="8"/>
        <rFont val="宋体"/>
        <charset val="134"/>
      </rPr>
      <t>超速
3</t>
    </r>
    <r>
      <rPr>
        <sz val="11"/>
        <color indexed="8"/>
        <rFont val="宋体"/>
        <charset val="134"/>
      </rPr>
      <t>0%以上</t>
    </r>
  </si>
  <si>
    <t>发生量（起）</t>
  </si>
  <si>
    <t>${icount}</t>
  </si>
  <si>
    <t>${scount}</t>
  </si>
  <si>
    <t>${tcount}</t>
  </si>
  <si>
    <t>${ns}</t>
  </si>
  <si>
    <t>所占比率</t>
  </si>
  <si>
    <t>与上月相比</t>
  </si>
  <si>
    <t>原因分析</t>
  </si>
  <si>
    <t>备注</t>
  </si>
  <si>
    <t>负责人：                             填表人：                           电话：</t>
  </si>
  <si>
    <t>建水县官厅汽车运输有限公司营运车辆GPS监管平台24小时监控台账</t>
  </si>
  <si>
    <t xml:space="preserve"> 日期：  2019 年 7 月  1 日</t>
  </si>
  <si>
    <t xml:space="preserve">带班领导：孙自龙       8:00-18:00 值班人员：唐纤         18:00-8:00   值班人员：舒发文     </t>
  </si>
  <si>
    <r>
      <rPr>
        <b/>
        <sz val="11"/>
        <rFont val="宋体"/>
        <charset val="134"/>
      </rPr>
      <t xml:space="preserve">总安装台数：186     在线台数：185    不在线台数：3     在线率： 98   </t>
    </r>
    <r>
      <rPr>
        <b/>
        <sz val="11"/>
        <rFont val="SimSun"/>
        <charset val="134"/>
      </rPr>
      <t>％</t>
    </r>
  </si>
  <si>
    <t>有</t>
  </si>
  <si>
    <t>☑已短信告知驾驶员/  ☑ 已处理   □安全教育  □罚款</t>
  </si>
  <si>
    <t>序号</t>
  </si>
  <si>
    <t>车牌号</t>
  </si>
  <si>
    <t>本日车辆运行在线情况</t>
  </si>
  <si>
    <t>无</t>
  </si>
  <si>
    <t>☑已短信告知驾驶员/  □ 已处理   ☑安全教育  □罚款</t>
  </si>
  <si>
    <t>驾驶员信息</t>
  </si>
  <si>
    <t xml:space="preserve">车辆在线状态记录 </t>
  </si>
  <si>
    <t>本日车辆运行报警情况汇总</t>
  </si>
  <si>
    <t>报警处理</t>
  </si>
  <si>
    <t>☑已短信告知驾驶员/  □ 已处理  □安全教育  ☑罚款</t>
  </si>
  <si>
    <t>当班司机</t>
  </si>
  <si>
    <t>联系电话</t>
  </si>
  <si>
    <t>是否在线</t>
  </si>
  <si>
    <t>时间</t>
  </si>
  <si>
    <t>行驶速度</t>
  </si>
  <si>
    <t>路段</t>
  </si>
  <si>
    <t>车台故障</t>
  </si>
  <si>
    <t>车辆维修</t>
  </si>
  <si>
    <t>其他原因</t>
  </si>
  <si>
    <t>车辆报警情况有无</t>
  </si>
  <si>
    <t>车辆超速</t>
  </si>
  <si>
    <t>累计超时</t>
  </si>
  <si>
    <t>其他报警</t>
  </si>
  <si>
    <t>具体处理
处理方式</t>
  </si>
  <si>
    <t>处理时间</t>
  </si>
  <si>
    <t>处理人</t>
  </si>
  <si>
    <t>□已短信告知驾驶员/  □ 已处理   □安全教育  □罚款</t>
  </si>
  <si>
    <t>云G67980</t>
  </si>
  <si>
    <t>范和磊</t>
  </si>
  <si>
    <t>是</t>
  </si>
  <si>
    <t>2019-07-01 13:25:44</t>
  </si>
  <si>
    <t>云南省红河哈尼族彝族自治州蒙自市雨过铺镇蒙蚂线蒙自北站北1683米</t>
  </si>
  <si>
    <t>✔</t>
  </si>
  <si>
    <t>云G73019</t>
  </si>
  <si>
    <t>杨保波</t>
  </si>
  <si>
    <t>2019-07-01 20:11:07</t>
  </si>
  <si>
    <t>云南省红河哈尼族彝族自治州建水县南庄镇羊街农场段新寨中队东北397米</t>
  </si>
  <si>
    <t>云G85190</t>
  </si>
  <si>
    <t>张绍葵</t>
  </si>
  <si>
    <t>2019-07-01 23:12:13</t>
  </si>
  <si>
    <t>云南省红河哈尼族彝族自治州建水县临安镇214省道建水县华腾钢化玻璃有限公司南62米</t>
  </si>
  <si>
    <t>云G85142</t>
  </si>
  <si>
    <t>郭帮平</t>
  </si>
  <si>
    <t>2019-07-01 15:46:51</t>
  </si>
  <si>
    <t>云南省红河哈尼族彝族自治州建水县南庄镇仁和药店(南庄卫生院西南)南147米</t>
  </si>
  <si>
    <t>云G71676</t>
  </si>
  <si>
    <t>孙诚</t>
  </si>
  <si>
    <t>2019-07-01 15:01:39</t>
  </si>
  <si>
    <t>云南省红河哈尼族彝族自治州建水县南庄镇214省道哨脚东北377米</t>
  </si>
  <si>
    <t>云G68897</t>
  </si>
  <si>
    <t>王超</t>
  </si>
  <si>
    <t>2019-07-01 23:55:48</t>
  </si>
  <si>
    <t>云南省曲靖市陆良县陆良华侨管理区112乡道农场医院(098乡道)南1621米</t>
  </si>
  <si>
    <t>云G68807</t>
  </si>
  <si>
    <t>杨春荣</t>
  </si>
  <si>
    <t>2019-07-01 22:27:53</t>
  </si>
  <si>
    <t>云南省昆明市寻甸回族彝族自治县倘甸镇马大段鲁嘎完小北250米</t>
  </si>
  <si>
    <t>云G74339</t>
  </si>
  <si>
    <t>周伟</t>
  </si>
  <si>
    <t>2019-07-01 18:11:07</t>
  </si>
  <si>
    <t>云南省西双版纳傣族自治州勐海县勐宋乡勐海县众恒良种场茶厂(西南门)东249米</t>
  </si>
  <si>
    <t>云G75034</t>
  </si>
  <si>
    <t>杨愿康</t>
  </si>
  <si>
    <t>2019-07-01 23:20:32</t>
  </si>
  <si>
    <t>云南省红河哈尼族彝族自治州河口瑶族自治县莲花滩乡102县道马卡邑东北467米</t>
  </si>
  <si>
    <t>云G76029</t>
  </si>
  <si>
    <t>2019-07-01 23:57:39</t>
  </si>
  <si>
    <t>云南省红河哈尼族彝族自治州蒙自市雨过铺镇032乡道新光村委会东南321米</t>
  </si>
  <si>
    <t>云G85514</t>
  </si>
  <si>
    <t>纳顺荣</t>
  </si>
  <si>
    <t>2019-07-01 22:34:13</t>
  </si>
  <si>
    <t>云南省红河哈尼族彝族自治州建水县曲江镇马大段马家营西275米</t>
  </si>
  <si>
    <t>云G79722</t>
  </si>
  <si>
    <t>文林萍</t>
  </si>
  <si>
    <t>2019-07-01 22:52:24</t>
  </si>
  <si>
    <t>云南省红河哈尼族彝族自治州建水县临安镇214省道鸿达驾校西南368米</t>
  </si>
  <si>
    <t>云G71431</t>
  </si>
  <si>
    <t>周全保</t>
  </si>
  <si>
    <t>2019-07-01 13:03:34</t>
  </si>
  <si>
    <t>云南省昭通市绥江县中城镇田坝村东南400米</t>
  </si>
  <si>
    <t>云G71416</t>
  </si>
  <si>
    <t>楚林锋</t>
  </si>
  <si>
    <t>2019-07-01 23:49:37</t>
  </si>
  <si>
    <t>云南省怒江傈僳族自治州泸水市称杆乡228省道腊门嘎东南175米</t>
  </si>
  <si>
    <t>云G56737</t>
  </si>
  <si>
    <t>念培林</t>
  </si>
  <si>
    <t>云G71001</t>
  </si>
  <si>
    <t>梁金红</t>
  </si>
  <si>
    <t>2019-07-01 13:29:13</t>
  </si>
  <si>
    <t>云南省昆明市石林彝族自治县西街口镇绿寨段大塘子北560米</t>
  </si>
  <si>
    <t>云G71414</t>
  </si>
  <si>
    <t>周健波</t>
  </si>
  <si>
    <t>2019-07-01 22:37:26</t>
  </si>
  <si>
    <t>云南省文山壮族苗族自治州砚山县平远镇H14县道五联农资商贸开发有限责任公司东北55米</t>
  </si>
  <si>
    <t>云G74306</t>
  </si>
  <si>
    <t>周建文</t>
  </si>
  <si>
    <t>2019-07-01 18:43:27</t>
  </si>
  <si>
    <t>云南省红河哈尼族彝族自治州绿春县大兴镇老庙巷78号214省道中国农业银行(绿春县支行营业室)北1651米</t>
  </si>
  <si>
    <t>云G69441</t>
  </si>
  <si>
    <t>蒋奇良</t>
  </si>
  <si>
    <t>2019-07-01 23:56:19</t>
  </si>
  <si>
    <t>云南省红河哈尼族彝族自治州建水县临安镇培德段中国石化加油站(培德段)西65米</t>
  </si>
  <si>
    <t>云G72784</t>
  </si>
  <si>
    <t>杨卫</t>
  </si>
  <si>
    <t>2019-07-01 23:01:46</t>
  </si>
  <si>
    <t>云南省红河哈尼族彝族自治州弥勒市弥阳镇双桥路82双桥路万豪园小区东南99米</t>
  </si>
  <si>
    <t>云G70068</t>
  </si>
  <si>
    <t>刘子源</t>
  </si>
  <si>
    <t>2019-07-01 17:53:03</t>
  </si>
  <si>
    <t>云南省玉溪市通海县河西镇319省道云南雨燕教育设备有限公司(东北门)东99米</t>
  </si>
  <si>
    <t>云G79736</t>
  </si>
  <si>
    <t>王志成</t>
  </si>
  <si>
    <t>云G70449</t>
  </si>
  <si>
    <t>雷开国</t>
  </si>
  <si>
    <t>2019-07-01 20:33:43</t>
  </si>
  <si>
    <t>云南省红河哈尼族彝族自治州开远市乐白道街道市西北路开远华丰机电机械工贸有限公司东南34米</t>
  </si>
  <si>
    <t>云G74311</t>
  </si>
  <si>
    <t>李伟</t>
  </si>
  <si>
    <t>2019-07-01 09:19:03</t>
  </si>
  <si>
    <t>云南省红河哈尼族彝族自治州元阳县南沙镇慢腊公路102县102县道桃园村卫生所东1298米</t>
  </si>
  <si>
    <t>云G74007</t>
  </si>
  <si>
    <t>宋刚</t>
  </si>
  <si>
    <t>云G65024</t>
  </si>
  <si>
    <t>谢关德</t>
  </si>
  <si>
    <t>2019-07-01 19:50:23</t>
  </si>
  <si>
    <t>云南省红河哈尼族彝族自治州个旧市锡城镇个金公路云兴驾驶员城北98米</t>
  </si>
  <si>
    <t>云G67048</t>
  </si>
  <si>
    <t>赵明</t>
  </si>
  <si>
    <t>2019-07-01 17:19:50</t>
  </si>
  <si>
    <t>云南省玉溪市通海县里山乡034乡道芭蕉村委会东北1712米</t>
  </si>
  <si>
    <t>云G78469</t>
  </si>
  <si>
    <t>秦家洪</t>
  </si>
  <si>
    <t>云G73287</t>
  </si>
  <si>
    <t>娄永兴</t>
  </si>
  <si>
    <t>2019-07-01 13:14:23</t>
  </si>
  <si>
    <t>云南省红河哈尼族彝族自治州河口瑶族自治县河口镇中国石化(北山停车区加油站)东42米</t>
  </si>
  <si>
    <t>云G74660</t>
  </si>
  <si>
    <t>毛辉</t>
  </si>
  <si>
    <t>云G76758</t>
  </si>
  <si>
    <t>卢艳龙</t>
  </si>
  <si>
    <t>舒发文</t>
  </si>
  <si>
    <t>云G68132</t>
  </si>
  <si>
    <t>马国增</t>
  </si>
  <si>
    <t>2019-07-01 15:15:50</t>
  </si>
  <si>
    <t>云南省红河哈尼族彝族自治州个旧市贾沙乡个元公路普洒河新寨西北242米</t>
  </si>
  <si>
    <t>云G72281</t>
  </si>
  <si>
    <t>王建</t>
  </si>
  <si>
    <t>云G74683</t>
  </si>
  <si>
    <t>李柱</t>
  </si>
  <si>
    <t>2019-07-01 09:06:14</t>
  </si>
  <si>
    <t>云南省红河哈尼族彝族自治州石屏县异龙镇216省道石屏县汽车驾驶员培训学校东35米</t>
  </si>
  <si>
    <t>云G78968</t>
  </si>
  <si>
    <t>杨春伟</t>
  </si>
  <si>
    <t>云G65675</t>
  </si>
  <si>
    <t>罗进学</t>
  </si>
  <si>
    <t>2019-07-01 17:14:54</t>
  </si>
  <si>
    <t>云南省红河哈尼族彝族自治州红河县迤萨镇Z007水井东1115米</t>
  </si>
  <si>
    <t>云G77465</t>
  </si>
  <si>
    <t>毛懿康</t>
  </si>
  <si>
    <t>云G70586</t>
  </si>
  <si>
    <t>杨春洪</t>
  </si>
  <si>
    <t>2019-07-01 19:44:23</t>
  </si>
  <si>
    <t>云南省红河哈尼族彝族自治州金平苗族瑶族傣族自治县金河镇106县道红河哈尼族彝族自治州公路管理总段双金桥管理所东187米</t>
  </si>
  <si>
    <t>云G70054</t>
  </si>
  <si>
    <t>罗键</t>
  </si>
  <si>
    <t>云G72479</t>
  </si>
  <si>
    <t>何永康</t>
  </si>
  <si>
    <t>2019-07-01 15:47:22</t>
  </si>
  <si>
    <t>云南省昆明市宜良县北古城镇G5601昆明绕城高速马鞍山东北331米</t>
  </si>
  <si>
    <t>云G79777</t>
  </si>
  <si>
    <t>蒋庆</t>
  </si>
  <si>
    <t>云G75428</t>
  </si>
  <si>
    <t>孔凡林</t>
  </si>
  <si>
    <t>云G78522</t>
  </si>
  <si>
    <t>白俊敏</t>
  </si>
  <si>
    <t>云G52290</t>
  </si>
  <si>
    <t>祁光福</t>
  </si>
  <si>
    <t>云G69957</t>
  </si>
  <si>
    <t>杜发祥</t>
  </si>
  <si>
    <t>2019-07-01 16:22:08</t>
  </si>
  <si>
    <t>云南省红河哈尼族彝族自治州泸西县午街铺镇服务区南168米</t>
  </si>
  <si>
    <t>云G70997</t>
  </si>
  <si>
    <t>杨文义</t>
  </si>
  <si>
    <t>2019-07-01 13:35:20</t>
  </si>
  <si>
    <t>云南省红河哈尼族彝族自治州蒙自市文澜镇护国路22号护国路红建佳苑南80米</t>
  </si>
  <si>
    <t>云G75021</t>
  </si>
  <si>
    <t>彭建成</t>
  </si>
  <si>
    <t>2019-07-01 14:57:23</t>
  </si>
  <si>
    <t>云南省昆明市安宁市禄脿街道320国道专业电工电喷维修南99米</t>
  </si>
  <si>
    <t>云G75662</t>
  </si>
  <si>
    <t>杨炳辉</t>
  </si>
  <si>
    <t>2019-07-01 07:40:38</t>
  </si>
  <si>
    <t>云南省红河哈尼族彝族自治州元阳县南沙镇214省道依焕来家常菜西166米</t>
  </si>
  <si>
    <t>云G70058</t>
  </si>
  <si>
    <t>余树荣</t>
  </si>
  <si>
    <t>云G68191</t>
  </si>
  <si>
    <t>贺建喜</t>
  </si>
  <si>
    <t>云G72469</t>
  </si>
  <si>
    <t>陈树华</t>
  </si>
  <si>
    <t>云G71699</t>
  </si>
  <si>
    <t>朱树文</t>
  </si>
  <si>
    <t>2019-07-01 23:51:11</t>
  </si>
  <si>
    <t>云南省红河哈尼族彝族自治州元阳县逢春岭乡南蛮段蛮板大桥东南177米</t>
  </si>
  <si>
    <t>云G67314</t>
  </si>
  <si>
    <t>李建安</t>
  </si>
  <si>
    <t>2019-07-01 18:02:35</t>
  </si>
  <si>
    <t>云南省昆明市安宁市禄脿街道213省道馨安酒店西243米</t>
  </si>
  <si>
    <t>云G84971</t>
  </si>
  <si>
    <t>陈刚</t>
  </si>
  <si>
    <t>2019-07-01 23:52:55</t>
  </si>
  <si>
    <t>云南省红河哈尼族彝族自治州建水县坡头乡214省道红河大桥东北343米</t>
  </si>
  <si>
    <t>云G52048</t>
  </si>
  <si>
    <t>蒋红彬</t>
  </si>
  <si>
    <t>云G72798</t>
  </si>
  <si>
    <t>张会玲</t>
  </si>
  <si>
    <t>2019-07-01 23:27:57</t>
  </si>
  <si>
    <t>云南省红河哈尼族彝族自治州个旧市大屯镇个大段小屯西149米</t>
  </si>
  <si>
    <t>云G74671</t>
  </si>
  <si>
    <t>卢学全</t>
  </si>
  <si>
    <t>云G68208</t>
  </si>
  <si>
    <t>李黎</t>
  </si>
  <si>
    <t>云G61704</t>
  </si>
  <si>
    <t>蒋彦雄</t>
  </si>
  <si>
    <t>2019-07-01 07:39:09</t>
  </si>
  <si>
    <t>云南省红河哈尼族彝族自治州元阳县南沙镇102县道元红双飞粉北158米</t>
  </si>
  <si>
    <t>云G55416</t>
  </si>
  <si>
    <t>陈孟</t>
  </si>
  <si>
    <t>2019-07-01 23:44:19</t>
  </si>
  <si>
    <t>云南省昆明市官渡区金马街道金生源大酒店西北40米</t>
  </si>
  <si>
    <t>云G74972</t>
  </si>
  <si>
    <t>车志成</t>
  </si>
  <si>
    <t>2019-07-01 12:05:23</t>
  </si>
  <si>
    <t>326国道130滨河中路中国农业银行(滨河路分理处)西南760米</t>
  </si>
  <si>
    <t>云G68819</t>
  </si>
  <si>
    <t>常志刚</t>
  </si>
  <si>
    <t>云G65156</t>
  </si>
  <si>
    <t>张文冲</t>
  </si>
  <si>
    <t>云G68804</t>
  </si>
  <si>
    <t>陈建斌</t>
  </si>
  <si>
    <t>2019-07-01 22:16:55</t>
  </si>
  <si>
    <t>云南省昭通市彝良县洛泽河镇侯毛段蚂蝗沟小学东1291米</t>
  </si>
  <si>
    <t>云G44971</t>
  </si>
  <si>
    <t>普国伟</t>
  </si>
  <si>
    <t>云G65188</t>
  </si>
  <si>
    <t>张文堂</t>
  </si>
  <si>
    <t>云G68245</t>
  </si>
  <si>
    <t>刘伟</t>
  </si>
  <si>
    <t>云G75667</t>
  </si>
  <si>
    <t>罗庆沙</t>
  </si>
  <si>
    <t>唐纤</t>
  </si>
  <si>
    <t>云G68941</t>
  </si>
  <si>
    <t>万玉江</t>
  </si>
  <si>
    <t>云G79894</t>
  </si>
  <si>
    <t>梁坤</t>
  </si>
  <si>
    <t>云G79750</t>
  </si>
  <si>
    <t>潘建和</t>
  </si>
  <si>
    <t>云G75192</t>
  </si>
  <si>
    <t>段家明</t>
  </si>
  <si>
    <t>2019-07-01 23:34:38</t>
  </si>
  <si>
    <t>云南省红河哈尼族彝族自治州河口瑶族自治县河口镇326国道曼漆西北236米</t>
  </si>
  <si>
    <t>云G52488</t>
  </si>
  <si>
    <t>闵琨</t>
  </si>
  <si>
    <t>2019-07-01 23:29:17</t>
  </si>
  <si>
    <t>云南省红河哈尼族彝族自治州建水县青龙镇青他线建水文笔塔南1699米</t>
  </si>
  <si>
    <t>云G65158</t>
  </si>
  <si>
    <t>李如铨</t>
  </si>
  <si>
    <t>2019-07-01 18:00:44</t>
  </si>
  <si>
    <t>云南省红河哈尼族彝族自治州建水县坡头乡大石洞段大石洞小学西南1152米</t>
  </si>
  <si>
    <t>云G84368</t>
  </si>
  <si>
    <t>何升桥</t>
  </si>
  <si>
    <t>2019-07-01 23:32:59</t>
  </si>
  <si>
    <t>云南省红河哈尼族彝族自治州绿春县平河乡113县道平河中心小学西219米</t>
  </si>
  <si>
    <t>云G76051</t>
  </si>
  <si>
    <t>吕至林</t>
  </si>
  <si>
    <t>云南省红河哈尼族彝族自治州元阳县南沙镇慢腊公路102县102县道桃园村卫生所东1267米</t>
  </si>
  <si>
    <t>云G73908</t>
  </si>
  <si>
    <t>朱小有</t>
  </si>
  <si>
    <t>云G68811</t>
  </si>
  <si>
    <t>兰海忠</t>
  </si>
  <si>
    <t>云G70784</t>
  </si>
  <si>
    <t>张涛</t>
  </si>
  <si>
    <t>2019-07-01 23:49:28</t>
  </si>
  <si>
    <t>云南省红河哈尼族彝族自治州元阳县上新城乡元蔓高速芒铁西南374米</t>
  </si>
  <si>
    <t>云G79229</t>
  </si>
  <si>
    <t>白增强</t>
  </si>
  <si>
    <t>云G70932</t>
  </si>
  <si>
    <t>羊庆东</t>
  </si>
  <si>
    <t>云G70588</t>
  </si>
  <si>
    <t>海崇飞</t>
  </si>
  <si>
    <t>云G79799</t>
  </si>
  <si>
    <t>2019-07-01 23:23:05</t>
  </si>
  <si>
    <t>云南省红河哈尼族彝族自治州弥勒市弥阳镇双桥路弥勒县水泥制品厂(双桥路)西96米</t>
  </si>
  <si>
    <t>云G77285</t>
  </si>
  <si>
    <t>汪良文</t>
  </si>
  <si>
    <t>云G69406</t>
  </si>
  <si>
    <t>谢存金</t>
  </si>
  <si>
    <t>云G76546</t>
  </si>
  <si>
    <t>李强</t>
  </si>
  <si>
    <t>云G78261</t>
  </si>
  <si>
    <t>许永生</t>
  </si>
  <si>
    <t>云G74068</t>
  </si>
  <si>
    <t>李国忠</t>
  </si>
  <si>
    <t>2019-07-01 23:44:24</t>
  </si>
  <si>
    <t>云南省红河哈尼族彝族自治州建水县西庄镇金色维也纳(建设中)南134米</t>
  </si>
  <si>
    <t>云G79877</t>
  </si>
  <si>
    <t>石文华</t>
  </si>
  <si>
    <t>2019-07-01 23:45:10</t>
  </si>
  <si>
    <t>云南省昆明市五华区普吉街道S0501昆明绕城高速石盆寺公园东北468米</t>
  </si>
  <si>
    <t>云G73986</t>
  </si>
  <si>
    <t>李剑勇</t>
  </si>
  <si>
    <t>2019-07-01 03:04:12</t>
  </si>
  <si>
    <t>云南省红河哈尼族彝族自治州个旧市鸡街镇212省道舘驿清真餐厅北86米</t>
  </si>
  <si>
    <t>云G68279</t>
  </si>
  <si>
    <t>张树彬</t>
  </si>
  <si>
    <t>云G70424</t>
  </si>
  <si>
    <t>杨晓辉</t>
  </si>
  <si>
    <t>2019-07-01 18:39:15</t>
  </si>
  <si>
    <t>云南省红河哈尼族彝族自治州蒙自市文澜镇安宁街32号安宁街兴荣餐馆(龙井路店)南49米</t>
  </si>
  <si>
    <t>云G75205</t>
  </si>
  <si>
    <t>余建兵</t>
  </si>
  <si>
    <t>云G68655</t>
  </si>
  <si>
    <t>王永义</t>
  </si>
  <si>
    <t>云G70788</t>
  </si>
  <si>
    <t>何贵兵</t>
  </si>
  <si>
    <t>13987381594</t>
  </si>
  <si>
    <t>云G69360</t>
  </si>
  <si>
    <t>马雄穆</t>
  </si>
  <si>
    <t>13987307382</t>
  </si>
  <si>
    <t>云G73590</t>
  </si>
  <si>
    <t>卢学文</t>
  </si>
  <si>
    <t>13769321124</t>
  </si>
  <si>
    <t>2019-07-01 17:13:18</t>
  </si>
  <si>
    <t>滨河路金水河乡劳动保障局东171米</t>
  </si>
  <si>
    <t>云G75018</t>
  </si>
  <si>
    <t>李祖文</t>
  </si>
  <si>
    <t>15912866223</t>
  </si>
  <si>
    <t>云G76531</t>
  </si>
  <si>
    <t>孙斌</t>
  </si>
  <si>
    <t>13698757886</t>
  </si>
  <si>
    <t>云G75010</t>
  </si>
  <si>
    <t>孔庆林</t>
  </si>
  <si>
    <t>15287305577</t>
  </si>
  <si>
    <t>2019-07-01 10:56:49</t>
  </si>
  <si>
    <t>云南省红河哈尼族彝族自治州红河县浪堤镇浪堤烟草监督管理所东北370米</t>
  </si>
  <si>
    <t>云G74893</t>
  </si>
  <si>
    <t>廖希龙</t>
  </si>
  <si>
    <t>18987650539</t>
  </si>
  <si>
    <t>云G73018</t>
  </si>
  <si>
    <t>施美兰</t>
  </si>
  <si>
    <t>13887381181</t>
  </si>
  <si>
    <t>2019-07-01 17:13:31</t>
  </si>
  <si>
    <t>云南省红河哈尼族彝族自治州开远市乐白道街道323国道开远市鸿展生态农业开发有限公司南96米</t>
  </si>
  <si>
    <t>云G73011</t>
  </si>
  <si>
    <t>郭继良</t>
  </si>
  <si>
    <t>15825185255</t>
  </si>
  <si>
    <t>2019-07-01 21:53:48</t>
  </si>
  <si>
    <t>云南省文山壮族苗族自治州文山市平坝镇344县道平坝客运站北64米</t>
  </si>
  <si>
    <t>云G73001</t>
  </si>
  <si>
    <t>陈福艳</t>
  </si>
  <si>
    <t>13808771166</t>
  </si>
  <si>
    <t>2019-07-01 21:40:01</t>
  </si>
  <si>
    <t>云南省曲靖市麒麟区白石江街道官坡寺街116官坡寺街曲靖市麒麟区第十一中学西南161米</t>
  </si>
  <si>
    <t>云G72481</t>
  </si>
  <si>
    <t>禹纪明</t>
  </si>
  <si>
    <t>15825188840</t>
  </si>
  <si>
    <t>否</t>
  </si>
  <si>
    <t>2019-07-01 23:01:32</t>
  </si>
  <si>
    <t>云南省大理白族自治州祥云县祥城镇G56杭瑞高速何官营东北466米</t>
  </si>
  <si>
    <t>云G70432</t>
  </si>
  <si>
    <t>周贵</t>
  </si>
  <si>
    <t>13769389903</t>
  </si>
  <si>
    <t>2019-07-01 23:53:53</t>
  </si>
  <si>
    <t>云南省红河哈尼族彝族自治州金平苗族瑶族傣族自治县沙依坡乡蛮金公路那拉博南955米</t>
  </si>
  <si>
    <t>云G69363</t>
  </si>
  <si>
    <t>方红林</t>
  </si>
  <si>
    <t>13988074414</t>
  </si>
  <si>
    <t>2019-07-01 23:29:15</t>
  </si>
  <si>
    <t>云南省文山壮族苗族自治州广南县莲城镇那忠东490米</t>
  </si>
  <si>
    <t>云G68810</t>
  </si>
  <si>
    <t>马必胜</t>
  </si>
  <si>
    <t>13987347930</t>
  </si>
  <si>
    <t>2019-07-01 23:09:04</t>
  </si>
  <si>
    <t>云南省昆明市呈贡区洛羊街道平安物流园西北53米</t>
  </si>
  <si>
    <t>云G65166</t>
  </si>
  <si>
    <t>莫辉</t>
  </si>
  <si>
    <t>2019-07-01 23:08:30</t>
  </si>
  <si>
    <t>云南省昆明市晋宁区昆阳街道普达段通亮汽车修理厂东北89米</t>
  </si>
  <si>
    <t>云G65155</t>
  </si>
  <si>
    <t>熊云</t>
  </si>
  <si>
    <t>13608734208</t>
  </si>
  <si>
    <t>云G65183</t>
  </si>
  <si>
    <t>15912526297</t>
  </si>
  <si>
    <t>2019-07-01 07:00:37</t>
  </si>
  <si>
    <t>云南省昆明市安宁市金方街道安海路恒稼独一创鱼火锅南99米</t>
  </si>
  <si>
    <t>云G79456</t>
  </si>
  <si>
    <t>13988048437</t>
  </si>
  <si>
    <t>2019-07-01 20:42:25</t>
  </si>
  <si>
    <t>云南省玉溪市通海县河西镇319省道红林饭店(131乡道)北16米</t>
  </si>
  <si>
    <t>云G68333</t>
  </si>
  <si>
    <t>潘晓起</t>
  </si>
  <si>
    <t>13769337719</t>
  </si>
  <si>
    <t>云G73516</t>
  </si>
  <si>
    <t>孙杰</t>
  </si>
  <si>
    <t>13769353667</t>
  </si>
  <si>
    <t>2019-07-01 19:03:10</t>
  </si>
  <si>
    <t>云南省昭通市镇雄县坪上镇背牛段湾子东南147米</t>
  </si>
  <si>
    <t>云G71453</t>
  </si>
  <si>
    <t>杨路</t>
  </si>
  <si>
    <t>18760706879</t>
  </si>
  <si>
    <t>2019-07-01 20:56:37</t>
  </si>
  <si>
    <t>云南省临沧市双江拉祜族佤族布朗族傣族自治县沙河乡允景路邦老新寨北2239米</t>
  </si>
  <si>
    <t>云G78656</t>
  </si>
  <si>
    <t>庞春林</t>
  </si>
  <si>
    <t>2019-07-01 22:43:41</t>
  </si>
  <si>
    <t>云南省玉溪市元江哈尼族彝族傣族自治县澧江街道永发路澧江镇派出所永发执勤点东南135米</t>
  </si>
  <si>
    <t>云G70053</t>
  </si>
  <si>
    <t>杨正昌</t>
  </si>
  <si>
    <t>云G73503</t>
  </si>
  <si>
    <t>李红明</t>
  </si>
  <si>
    <t>云G74733</t>
  </si>
  <si>
    <t>何红高</t>
  </si>
  <si>
    <t>2019-07-01 23:19:15</t>
  </si>
  <si>
    <t>云南省红河哈尼族彝族自治州个旧市贾沙乡芦柴冲西北438米</t>
  </si>
  <si>
    <t>云G87929</t>
  </si>
  <si>
    <t>李雪梅</t>
  </si>
  <si>
    <t>2019-07-01 13:40:48</t>
  </si>
  <si>
    <t>云南省红河哈尼族彝族自治州建水县临安镇大哨头东88米</t>
  </si>
  <si>
    <t>云G78792</t>
  </si>
  <si>
    <t>张启永</t>
  </si>
  <si>
    <t>2019-07-01 23:47:08</t>
  </si>
  <si>
    <t>云南省红河哈尼族彝族自治州个旧市贾沙乡芦柴冲西435米</t>
  </si>
  <si>
    <t>云G68809</t>
  </si>
  <si>
    <t>杨云伟</t>
  </si>
  <si>
    <t>2019-07-01 23:17:57</t>
  </si>
  <si>
    <t>云南省昆明市呈贡区马金铺街道202省道四川饭店(马金铺街道办事处西)东南43米</t>
  </si>
  <si>
    <t>云G74732</t>
  </si>
  <si>
    <t>徐明</t>
  </si>
  <si>
    <t>云G78583</t>
  </si>
  <si>
    <t>杨金挺</t>
  </si>
  <si>
    <t>云G74663</t>
  </si>
  <si>
    <t>袁印</t>
  </si>
  <si>
    <t>云G85305</t>
  </si>
  <si>
    <t>张林</t>
  </si>
  <si>
    <t>云G66361</t>
  </si>
  <si>
    <t>王建国</t>
  </si>
  <si>
    <t>2019-07-01 23:04:33</t>
  </si>
  <si>
    <t>云南省文山壮族苗族自治州砚山县维末彝族乡323国道白沙坡新寨东南269米</t>
  </si>
  <si>
    <t>云G74392</t>
  </si>
  <si>
    <t>郭飞</t>
  </si>
  <si>
    <t>13466298926</t>
  </si>
  <si>
    <t>2019-07-01 23:07:59</t>
  </si>
  <si>
    <t>云南省红河哈尼族彝族自治州绿春县大兴镇大寨公路绿春县人大常委会西南141米</t>
  </si>
  <si>
    <t>云G73567</t>
  </si>
  <si>
    <t>董少林</t>
  </si>
  <si>
    <t>18287379688</t>
  </si>
  <si>
    <t>云G73581</t>
  </si>
  <si>
    <t>郭绍金</t>
  </si>
  <si>
    <t>15987779428</t>
  </si>
  <si>
    <t>2019-07-01 16:55:54</t>
  </si>
  <si>
    <t>云南省红河哈尼族彝族自治州蒙自市芷村镇芷白线芷村镇中学东109米</t>
  </si>
  <si>
    <t>云G84638</t>
  </si>
  <si>
    <t>王爱飞</t>
  </si>
  <si>
    <t>云G79701</t>
  </si>
  <si>
    <t>云G74743</t>
  </si>
  <si>
    <t>赵建波</t>
  </si>
  <si>
    <t>云G74297</t>
  </si>
  <si>
    <t>朱晓凯</t>
  </si>
  <si>
    <t>2019-07-01 14:13:11</t>
  </si>
  <si>
    <t>云南省红河哈尼族彝族自治州开远市小龙潭镇开培线安桶寨西383米</t>
  </si>
  <si>
    <t>云G73584</t>
  </si>
  <si>
    <t>苏涛</t>
  </si>
  <si>
    <t>凤凰路河口人民小学北231米</t>
  </si>
  <si>
    <t>云G76889</t>
  </si>
  <si>
    <t>伍树标</t>
  </si>
  <si>
    <t>云G75117</t>
  </si>
  <si>
    <t>张鑫</t>
  </si>
  <si>
    <t>云G69391</t>
  </si>
  <si>
    <t>孙超</t>
  </si>
  <si>
    <t>云G68817</t>
  </si>
  <si>
    <t>杨愿红</t>
  </si>
  <si>
    <t>2019-07-01 23:33:43</t>
  </si>
  <si>
    <t>云南省文山壮族苗族自治州文山市平坝镇344县道平坝客运站北56米</t>
  </si>
  <si>
    <t>云78769</t>
  </si>
  <si>
    <t>李建</t>
  </si>
  <si>
    <t>2019-07-01 23:52:14</t>
  </si>
  <si>
    <t>云南省红河哈尼族彝族自治州建水县临安镇214省道万达修理厂东南81米</t>
  </si>
  <si>
    <t>云G73863</t>
  </si>
  <si>
    <t>徐世春</t>
  </si>
  <si>
    <t>13608736748</t>
  </si>
  <si>
    <t>2019-07-01 23:39:05</t>
  </si>
  <si>
    <t>云南省红河哈尼族彝族自治州河口瑶族自治县河口镇326国道湘回家菜馆北52米</t>
  </si>
  <si>
    <t>云G74741</t>
  </si>
  <si>
    <t>吴自雄</t>
  </si>
  <si>
    <t>18987343952</t>
  </si>
  <si>
    <t>云G79926</t>
  </si>
  <si>
    <t>李文学</t>
  </si>
  <si>
    <t>云G73881</t>
  </si>
  <si>
    <t>范云华</t>
  </si>
  <si>
    <t>云G78128</t>
  </si>
  <si>
    <t>李加傣</t>
  </si>
  <si>
    <t>云G77085</t>
  </si>
  <si>
    <t>白金泉</t>
  </si>
  <si>
    <t>15987336760</t>
  </si>
  <si>
    <t>2019-07-01 22:55:01</t>
  </si>
  <si>
    <t>云南省红河哈尼族彝族自治州建水县坡头乡214省道回元村东北1468米</t>
  </si>
  <si>
    <t>云G75191</t>
  </si>
  <si>
    <t>李绍华</t>
  </si>
  <si>
    <t>2019-07-01 09:16:58</t>
  </si>
  <si>
    <t>云南省红河哈尼族彝族自治州蒙自市文澜镇护国路22号护国路红建广场西69米</t>
  </si>
  <si>
    <t>云G70086</t>
  </si>
  <si>
    <t>袁帆</t>
  </si>
  <si>
    <t>云G79211</t>
  </si>
  <si>
    <t>赵应发</t>
  </si>
  <si>
    <t>云G75199</t>
  </si>
  <si>
    <t>李红兵</t>
  </si>
  <si>
    <t>15974758735</t>
  </si>
  <si>
    <t>云G75885</t>
  </si>
  <si>
    <t>张力</t>
  </si>
  <si>
    <t>云G74358</t>
  </si>
  <si>
    <t>郭绍云</t>
  </si>
  <si>
    <t>云G78865</t>
  </si>
  <si>
    <t>邹开林</t>
  </si>
  <si>
    <t>13887307505</t>
  </si>
  <si>
    <t>2019-07-01 22:13:53</t>
  </si>
  <si>
    <t>云南省文山壮族苗族自治州富宁县新华镇和平北街26323国道富宁县道路运输管理局北51米</t>
  </si>
  <si>
    <t>云G79684</t>
  </si>
  <si>
    <t>龙阿三</t>
  </si>
  <si>
    <t>15808685087</t>
  </si>
  <si>
    <t>云G78993</t>
  </si>
  <si>
    <t>李灵涛</t>
  </si>
  <si>
    <t>15825186036</t>
  </si>
  <si>
    <t>2019-07-01 10:55:45</t>
  </si>
  <si>
    <t>云南省文山壮族苗族自治州砚山县盘龙彝族乡H13县道云南兴建水泥有限公司(砚下线)东南680米</t>
  </si>
  <si>
    <t>云G70434</t>
  </si>
  <si>
    <t>向云祥</t>
  </si>
  <si>
    <t>15154915858</t>
  </si>
  <si>
    <t>2019-07-01 23:48:19</t>
  </si>
  <si>
    <t>云南省普洱市澜沧拉祜族自治县勐朗镇051乡道富本村东221米</t>
  </si>
  <si>
    <t>云G67014</t>
  </si>
  <si>
    <t>张国元</t>
  </si>
  <si>
    <t>13466298790</t>
  </si>
  <si>
    <t>2019-07-01 23:31:07</t>
  </si>
  <si>
    <t>云南省昆明市官渡区金马街道东风东路888号东风东路金马悦城北198米</t>
  </si>
  <si>
    <t>云G70391</t>
  </si>
  <si>
    <t>13887787444</t>
  </si>
  <si>
    <t>2019-07-01 17:03:25</t>
  </si>
  <si>
    <t>云南省昆明市官渡区大板桥街道云南森翔包装材料有限公司东北71米</t>
  </si>
  <si>
    <t>云G70985</t>
  </si>
  <si>
    <t>张红丽</t>
  </si>
  <si>
    <t>18187379150</t>
  </si>
  <si>
    <t>2019-07-01 23:44:14</t>
  </si>
  <si>
    <t>云南省红河哈尼族彝族自治州开远市羊街乡羊街集镇段g8011开河羊街集镇段羊街乡人民政府东北44米</t>
  </si>
  <si>
    <t>云G72768</t>
  </si>
  <si>
    <t>何自松</t>
  </si>
  <si>
    <t>15925376119</t>
  </si>
  <si>
    <t>2019-07-01 16:33:45</t>
  </si>
  <si>
    <t>云南省文山壮族苗族自治州砚山县平远镇323国道中国大转弯加油站北271米</t>
  </si>
  <si>
    <t>云G74697</t>
  </si>
  <si>
    <t>白苏理</t>
  </si>
  <si>
    <t>15911375157</t>
  </si>
  <si>
    <t>2019-07-01 23:50:23</t>
  </si>
  <si>
    <t>云南省红河哈尼族彝族自治州弥勒市弥阳镇101县道天源交通信息服务有限公司东南83米</t>
  </si>
  <si>
    <t>云G74969</t>
  </si>
  <si>
    <t>2019-07-01 10:46:40</t>
  </si>
  <si>
    <t>云南省楚雄彝族自治州楚雄市东瓜镇永波线龙华苑北107米</t>
  </si>
  <si>
    <t>云G75178</t>
  </si>
  <si>
    <t>欧贵荣</t>
  </si>
  <si>
    <t>13577348309</t>
  </si>
  <si>
    <t>2019-07-01 14:11:20</t>
  </si>
  <si>
    <t>云南省曲靖市麒麟区太和街道紫云路曲靖汇森商贸有限公司北80米</t>
  </si>
  <si>
    <t>云G78570</t>
  </si>
  <si>
    <t>李家生</t>
  </si>
  <si>
    <t>13887342862</t>
  </si>
  <si>
    <t>云G79832</t>
  </si>
  <si>
    <t>赵志钢</t>
  </si>
  <si>
    <t>云G72097</t>
  </si>
  <si>
    <t>15752275691</t>
  </si>
  <si>
    <t>云G74730</t>
  </si>
  <si>
    <t>杨富能</t>
  </si>
  <si>
    <t>13466251158</t>
  </si>
  <si>
    <t>云G74968</t>
  </si>
  <si>
    <t>马殿杰</t>
  </si>
  <si>
    <t>云G75039</t>
  </si>
  <si>
    <t>曹猛</t>
  </si>
  <si>
    <t>13887377965</t>
  </si>
  <si>
    <t>2019-07-01 22:48:53</t>
  </si>
  <si>
    <t>云南省昆明市五华区普吉街道昆明市东站工商服务公司普吉分队(东南门)东56米</t>
  </si>
  <si>
    <t>云G78528</t>
  </si>
  <si>
    <t>谭明春</t>
  </si>
  <si>
    <t>2019-07-01 22:31:08</t>
  </si>
  <si>
    <t>云南省红河哈尼族彝族自治州弥勒市虹溪镇304省道康园东北166米</t>
  </si>
  <si>
    <t>云G79546</t>
  </si>
  <si>
    <t>田泽宇</t>
  </si>
  <si>
    <t>13987330580</t>
  </si>
  <si>
    <t>云G75038</t>
  </si>
  <si>
    <t>杨愿辉</t>
  </si>
  <si>
    <t>13988064361</t>
  </si>
  <si>
    <t>2019-07-01 15:17:30</t>
  </si>
  <si>
    <t>云南省文山壮族苗族自治州砚山县平远镇和平宾馆东南56米</t>
  </si>
  <si>
    <t>云G69497</t>
  </si>
  <si>
    <t>周涛</t>
  </si>
  <si>
    <t>13658736110</t>
  </si>
  <si>
    <t>云G70414</t>
  </si>
  <si>
    <t>吕建</t>
  </si>
  <si>
    <t>13988097971</t>
  </si>
  <si>
    <t>2019-07-01 22:05:07</t>
  </si>
  <si>
    <t>云南省玉溪市通海县里山乡117乡道梅子园东北261米</t>
  </si>
  <si>
    <t>云G78483</t>
  </si>
  <si>
    <t>普海飞</t>
  </si>
  <si>
    <t>13988499262</t>
  </si>
  <si>
    <t>云G66002</t>
  </si>
  <si>
    <t>张荣斌</t>
  </si>
  <si>
    <t>13529910235</t>
  </si>
  <si>
    <t>云G70477</t>
  </si>
  <si>
    <t>周永成</t>
  </si>
  <si>
    <t>15987658080</t>
  </si>
  <si>
    <t>2019-07-01 19:01:00</t>
  </si>
  <si>
    <t>云南省昆明市呈贡区洛羊街道南昆货运站支线段小柱子饭店东269米</t>
  </si>
  <si>
    <t>云G74338</t>
  </si>
  <si>
    <t>石国紧</t>
  </si>
  <si>
    <t>15924618228</t>
  </si>
  <si>
    <t>2019-07-01 22:34:19</t>
  </si>
  <si>
    <t>云南省大理白族自治州宾川县州城镇220省道烂泥沟西774米</t>
  </si>
  <si>
    <t>云G76116</t>
  </si>
  <si>
    <t>刁进</t>
  </si>
  <si>
    <t>15126313554</t>
  </si>
  <si>
    <t>云G72099</t>
  </si>
  <si>
    <t>付国辉</t>
  </si>
  <si>
    <t>13988424601</t>
  </si>
  <si>
    <t>2019-07-01 16:19:26</t>
  </si>
  <si>
    <t>云南省红河哈尼族彝族自治州蒙自市文澜镇G12县道红地脚西南360米</t>
  </si>
  <si>
    <t>云G78266</t>
  </si>
  <si>
    <t>陈正龙</t>
  </si>
  <si>
    <t>15912825766</t>
  </si>
  <si>
    <t>云G79769</t>
  </si>
  <si>
    <t>潘贵</t>
  </si>
  <si>
    <t>13529471853</t>
  </si>
  <si>
    <t>2019-07-01 07:45:34</t>
  </si>
  <si>
    <t>云南省红河哈尼族彝族自治州弥勒市虹溪镇304省道康园东南64米</t>
  </si>
  <si>
    <t>云G87740</t>
  </si>
  <si>
    <t>周永兴</t>
  </si>
  <si>
    <t>云G73006</t>
  </si>
  <si>
    <t>倪伟</t>
  </si>
  <si>
    <t>2019-07-01 18:39:42</t>
  </si>
  <si>
    <t>云南省红河哈尼族彝族自治州建水县临安镇迎晖路350鑫苑家常菜西143米</t>
  </si>
  <si>
    <t>云G87927</t>
  </si>
  <si>
    <t>王聪</t>
  </si>
  <si>
    <t>云G89767</t>
  </si>
  <si>
    <t>赵应文</t>
  </si>
  <si>
    <t xml:space="preserve"> 日期：  2019 年 7月  2 日</t>
  </si>
  <si>
    <r>
      <rPr>
        <b/>
        <sz val="11"/>
        <rFont val="宋体"/>
        <charset val="134"/>
      </rPr>
      <t xml:space="preserve">总安装台数：186     在线台数：184    不在线台数：4     在线率： 97   </t>
    </r>
    <r>
      <rPr>
        <b/>
        <sz val="11"/>
        <rFont val="SimSun"/>
        <charset val="134"/>
      </rPr>
      <t>％</t>
    </r>
  </si>
  <si>
    <t>2019-07-02 23:58:17</t>
  </si>
  <si>
    <t>云南省文山壮族苗族自治州砚山县阿猛镇323国道鹏达汽车修理服务部东北86米</t>
  </si>
  <si>
    <t>2019-07-02 23:56:51</t>
  </si>
  <si>
    <t>云南省昆明市晋宁区晋城镇昆明市晋宁区晋城第七小学南107米</t>
  </si>
  <si>
    <t>2019-07-02 23:54:20</t>
  </si>
  <si>
    <t>云南省玉溪市澄江县阳宗镇G78汕昆高速阳宗服务区南40米</t>
  </si>
  <si>
    <t>2019-07-02 23:54:06</t>
  </si>
  <si>
    <t>云南省昆明市石林彝族自治县长湖镇石新汽专中国石化加油站南61米</t>
  </si>
  <si>
    <t>2019-07-02 23:52:33</t>
  </si>
  <si>
    <t>云南省昆明市宜良县匡远街道324国道东南加油站东南363米</t>
  </si>
  <si>
    <t>2019-07-02 23:50:52</t>
  </si>
  <si>
    <t>云南省曲靖市陆良县板桥镇326国道方家埂东南321米</t>
  </si>
  <si>
    <t>2019-07-02 23:48:15</t>
  </si>
  <si>
    <t>云南省昆明市晋宁区晋城镇北门路祥瑞园牛菜馆西南60米</t>
  </si>
  <si>
    <t>2019-07-02 23:44:48</t>
  </si>
  <si>
    <t>云南省红河哈尼族彝族自治州开远市灵泉街道开培线国贞超市东北56米</t>
  </si>
  <si>
    <t>2019-07-02 23:44:41</t>
  </si>
  <si>
    <t>云南省文山壮族苗族自治州文山市马塘镇210省道马塘工业园区派出所西北326米</t>
  </si>
  <si>
    <t>2019-07-02 23:42:53</t>
  </si>
  <si>
    <t>云南省红河哈尼族彝族自治州弥勒市竹园镇龙窝竹西南197米</t>
  </si>
  <si>
    <t>2019-07-02 23:40:51</t>
  </si>
  <si>
    <t>云南省红河哈尼族彝族自治州红河县迤萨镇216省道大洋家居广场(红河店)西199米</t>
  </si>
  <si>
    <t>2019-07-02 23:39:33</t>
  </si>
  <si>
    <t>云南省曲靖市罗平县阿岗镇T46县道阿革大寨西909米</t>
  </si>
  <si>
    <t>2019-07-02 23:38:48</t>
  </si>
  <si>
    <t>云南省昆明市呈贡区洛羊街道云景路63号秋锦路昆明昆程大酒店西北136米</t>
  </si>
  <si>
    <t>2019-07-02 23:37:47</t>
  </si>
  <si>
    <t>云南省红河哈尼族彝族自治州红河县石头寨乡么索村东南176米</t>
  </si>
  <si>
    <t>2019-07-02 23:36:23</t>
  </si>
  <si>
    <t>云南省红河哈尼族彝族自治州开远市灵泉街道人民北路251号人民北路明阳小区西49米</t>
  </si>
  <si>
    <t>2019-07-02 23:34:47</t>
  </si>
  <si>
    <t>云南省文山壮族苗族自治州砚山县阿猛镇323国道阿猛人民法庭东1963米</t>
  </si>
  <si>
    <t>2019-07-02 23:34:29</t>
  </si>
  <si>
    <t>云南省红河哈尼族彝族自治州开远市乐白道街道326国道中国国际能源加油站西南84米</t>
  </si>
  <si>
    <t>2019-07-02 23:32:56</t>
  </si>
  <si>
    <t>云南省红河哈尼族彝族自治州弥勒市五山乡304省道围锁西南1283米</t>
  </si>
  <si>
    <t>2019-07-02 23:29:02</t>
  </si>
  <si>
    <t>云南省昆明市宜良县汤池街道G78汕昆高速清水沟一号隧道南492米</t>
  </si>
  <si>
    <t>2019-07-02 23:28:26</t>
  </si>
  <si>
    <t>云南省曲靖市师宗县丹凤镇联小公路009乡009乡道色从幼儿园东1415米</t>
  </si>
  <si>
    <t>2019-07-02 23:28:00</t>
  </si>
  <si>
    <t>云南省红河哈尼族彝族自治州弥勒市弥阳镇红烟路鑫苑宾馆(红烟路)北182米</t>
  </si>
  <si>
    <t>2019-07-02 23:27:09</t>
  </si>
  <si>
    <t>云南省红河哈尼族彝族自治州弥勒市朋普镇326国道黑果坝村西南340米</t>
  </si>
  <si>
    <t>2019-07-02 23:04:56</t>
  </si>
  <si>
    <t>云南省红河哈尼族彝族自治州建水县坡头乡西底段他其南1033米</t>
  </si>
  <si>
    <t>2019-07-02 23:07:27</t>
  </si>
  <si>
    <t>云南省红河哈尼族彝族自治州个旧市大屯镇G5615天猴高速红山顶西北315米</t>
  </si>
  <si>
    <t>2019-07-02 23:06:59</t>
  </si>
  <si>
    <t>云南省红河哈尼族彝族自治州金平苗族瑶族傣族自治县金河镇前哨南路171号河东南路红莹汽修厂东80米</t>
  </si>
  <si>
    <t>2019-07-02 23:04:59</t>
  </si>
  <si>
    <t>云南省红河哈尼族彝族自治州个旧市沙甸镇326国道玉河餐厅西南31米</t>
  </si>
  <si>
    <t>2019-07-02 23:04:39</t>
  </si>
  <si>
    <t>云南省玉溪市红塔区研和街道142乡道太标集团东北94米</t>
  </si>
  <si>
    <t>2019-07-02 22:59:59</t>
  </si>
  <si>
    <t>云南省文山壮族苗族自治州砚山县阿猛镇323国道茂地冲清真寺西南910米</t>
  </si>
  <si>
    <t>2019-07-02 22:55:29</t>
  </si>
  <si>
    <t>云南省玉溪市通海县秀山街道214省道通海老陈饲料加工厂西南67米</t>
  </si>
  <si>
    <t>2019-07-02 22:55:28</t>
  </si>
  <si>
    <t>云南省红河哈尼族彝族自治州开远市中和营镇323国道冲门村南614米</t>
  </si>
  <si>
    <t>2019-07-02 22:55:26</t>
  </si>
  <si>
    <t>云南省文山壮族苗族自治州砚山县江那镇323国道鑫馨启蒙幼儿园南1885米</t>
  </si>
  <si>
    <t>2019-07-02 22:55:07</t>
  </si>
  <si>
    <t>云南省红河哈尼族彝族自治州个旧市鸡街镇212省道西南有色地质勘查局三〇八队测试中心东52米</t>
  </si>
  <si>
    <t>2019-07-02 22:54:03</t>
  </si>
  <si>
    <t>云南省红河哈尼族彝族自治州建水县南庄镇羊街农场段马王庄西南1573米</t>
  </si>
  <si>
    <t>2019-07-02 22:54:02</t>
  </si>
  <si>
    <t>云南省红河哈尼族彝族自治州建水县曲江镇214省道清真鑫雅园东南186米</t>
  </si>
  <si>
    <t>2019-07-02 22:52:36</t>
  </si>
  <si>
    <t>云南省红河哈尼族彝族自治州弥勒市弥阳镇203省道中国石油加油站(阿乌村卫生室西北)西131米</t>
  </si>
  <si>
    <t>2019-07-02 22:51:05</t>
  </si>
  <si>
    <t>云南省曲靖市麒麟区东山镇075乡道卑舍村东南601米</t>
  </si>
  <si>
    <t>2019-07-02 22:45:07</t>
  </si>
  <si>
    <t>云南省红河哈尼族彝族自治州开远市灵泉街道市西北路176号利民路福康园西71米</t>
  </si>
  <si>
    <t>2019-07-02 22:43:36</t>
  </si>
  <si>
    <t>云南省文山壮族苗族自治州砚山县平远镇323国道砚山县平远和力汽车服务有限公司西南38米</t>
  </si>
  <si>
    <t>2019-07-02 22:42:50</t>
  </si>
  <si>
    <t>云南省文山壮族苗族自治州砚山县平远镇323国道滨海饭店西104米</t>
  </si>
  <si>
    <t>2019-07-02 22:39:34</t>
  </si>
  <si>
    <t>云南省红河哈尼族彝族自治州开远市中和营镇323国道小清塘西北257米</t>
  </si>
  <si>
    <t>2019-07-02 22:37:55</t>
  </si>
  <si>
    <t>云南省红河哈尼族彝族自治州开远市乐白道街道东新路390号环城东路银发大酒店(东新路)东74米</t>
  </si>
  <si>
    <t>2019-07-02 22:29:25</t>
  </si>
  <si>
    <t>云南省红河哈尼族彝族自治州弥勒市竹园镇326国道红石岩南181米</t>
  </si>
  <si>
    <t>2019-07-02 22:28:04</t>
  </si>
  <si>
    <t>云南省昆明市石林彝族自治县鹿阜街道英才路石林护航汽车修理店西南74米</t>
  </si>
  <si>
    <t>2019-07-02 22:27:23</t>
  </si>
  <si>
    <t>云南省红河哈尼族彝族自治州弥勒市虹溪镇304省道康园南171米</t>
  </si>
  <si>
    <t>云南省红河哈尼族彝族自治州个旧市鸡街镇鸡泗段沈白村东447米</t>
  </si>
  <si>
    <t>2019-07-02 22:09:38</t>
  </si>
  <si>
    <t>云南省红河哈尼族彝族自治州开远市羊街乡卧古段红土村东北90米</t>
  </si>
  <si>
    <t>2019-07-02 22:09:20</t>
  </si>
  <si>
    <t>云南省昆明市宜良县匡远街道水汇段黑石头北313米</t>
  </si>
  <si>
    <t>2019-07-02 22:08:44</t>
  </si>
  <si>
    <t>云南省大理白族自治州弥渡县新街镇金岗路西河村西296米</t>
  </si>
  <si>
    <t>2019-07-02 22:06:40</t>
  </si>
  <si>
    <t>云南省红河哈尼族彝族自治州建水县面甸镇323国道吴吉庄东北382米</t>
  </si>
  <si>
    <t>2019-07-02 22:06:13</t>
  </si>
  <si>
    <t>云南省红河哈尼族彝族自治州建水县面甸镇323国道马料河村西481米</t>
  </si>
  <si>
    <t>2019-07-02 21:59:32</t>
  </si>
  <si>
    <t>云南省红河哈尼族彝族自治州弥勒市弥阳镇红烟路7号弥勒大道鑫苑宾馆(红烟路)西341米</t>
  </si>
  <si>
    <t>2019-07-02 21:58:13</t>
  </si>
  <si>
    <t>云南省红河哈尼族彝族自治州开远市灵泉街道化建路11号化建路近缘小吃西87米</t>
  </si>
  <si>
    <t>2019-07-02 21:56:20</t>
  </si>
  <si>
    <t>云南省文山壮族苗族自治州砚山县平远镇323国道云海大柒树希望小学西1936米</t>
  </si>
  <si>
    <t>2019-07-02 21:41:03</t>
  </si>
  <si>
    <t>云南省文山壮族苗族自治州文山市马塘镇210省道上海南汇干塘子希望小学西南154米</t>
  </si>
  <si>
    <t>2019-07-02 21:39:26</t>
  </si>
  <si>
    <t>云南省文山壮族苗族自治州砚山县江那镇323国道中国石化加油站(砚山县成龙希望小学南)西南428米</t>
  </si>
  <si>
    <t>2019-07-02 21:35:36</t>
  </si>
  <si>
    <t>云南省昆明市石林彝族自治县鹿阜街道西石一级公路小壮羊西南42米</t>
  </si>
  <si>
    <t>2019-07-02 21:34:14</t>
  </si>
  <si>
    <t>2019-07-02 21:32:12</t>
  </si>
  <si>
    <t>云南省普洱市镇沅彝族哈尼族拉祜族自治县恩乐镇222省道隔界东北316米</t>
  </si>
  <si>
    <t>2019-07-02 21:08:14</t>
  </si>
  <si>
    <t>云南省红河哈尼族彝族自治州开远市乐白道街道326国道中国石化加油站西51米</t>
  </si>
  <si>
    <t>2019-07-02 21:07:54</t>
  </si>
  <si>
    <t>云南省文山壮族苗族自治州砚山县平远镇210省道风荭农副产品贸易有限责任公司东北52米</t>
  </si>
  <si>
    <t>2019-07-02 21:01:52</t>
  </si>
  <si>
    <t>云南省红河哈尼族彝族自治州开远市乐白道街道市西南路开远市盈叶化工有限公司东490米</t>
  </si>
  <si>
    <t>2019-07-02 21:00:02</t>
  </si>
  <si>
    <t>云南省玉溪市元江哈尼族彝族傣族自治县澧江街道澧江路23号澧江路元江哈尼族彝族傣族自治县地方公路管理段生活区西北63米</t>
  </si>
  <si>
    <t>2019-07-02 20:59:51</t>
  </si>
  <si>
    <t>云南省红河哈尼族彝族自治州河口瑶族自治县河口镇河口汽车客运站东148米</t>
  </si>
  <si>
    <t>2019-07-02 20:57:39</t>
  </si>
  <si>
    <t>云南省玉溪市华宁县华溪镇华盘路环城小吃(南华街店)南51米</t>
  </si>
  <si>
    <t>2019-07-02 20:56:43</t>
  </si>
  <si>
    <t>云南省红河哈尼族彝族自治州开远市乐白道街道灵泉东路21灵泉东路龙景苑(灵泉东路)东南104米</t>
  </si>
  <si>
    <t>2019-07-02 20:54:23</t>
  </si>
  <si>
    <t>云南省红河哈尼族彝族自治州河口瑶族自治县河口镇砚一段东盟河口国际贸易中心东南153米</t>
  </si>
  <si>
    <t>2019-07-02 20:53:16</t>
  </si>
  <si>
    <t>云南省红河哈尼族彝族自治州弥勒市新哨镇东风路明以则北141米</t>
  </si>
  <si>
    <t>2019-07-02 20:50:53</t>
  </si>
  <si>
    <t>云南省红河哈尼族彝族自治州弥勒市新哨镇304省道夸竹明德小学西南1473米</t>
  </si>
  <si>
    <t>2019-07-02 20:50:25</t>
  </si>
  <si>
    <t>云南省红河哈尼族彝族自治州个旧市鸡街镇G5615天猴高速沈白村东北464米</t>
  </si>
  <si>
    <t>2019-07-02 20:49:05</t>
  </si>
  <si>
    <t>云南省红河哈尼族彝族自治州个旧市鸡街镇212省道西南有色地质勘查局三〇八队测试中心东75米</t>
  </si>
  <si>
    <t>2019-07-02 20:48:59</t>
  </si>
  <si>
    <t>云南省红河哈尼族彝族自治州开远市羊街乡学优托辅东南33米</t>
  </si>
  <si>
    <t>2019-07-02 20:48:10</t>
  </si>
  <si>
    <t>云南省红河哈尼族彝族自治州开远市乐白道街道323国道开远市鸿展生态农业开发有限公司南145米</t>
  </si>
  <si>
    <t>2019-07-02 20:48:00</t>
  </si>
  <si>
    <t>云南省文山壮族苗族自治州砚山县平远镇323国道车白泥小学西北350米</t>
  </si>
  <si>
    <t>2019-07-02 20:45:44</t>
  </si>
  <si>
    <t>云南省昆明市嵩明县杨林镇教师新村东北139米</t>
  </si>
  <si>
    <t>2019-07-02 20:44:48</t>
  </si>
  <si>
    <t>云南省红河哈尼族彝族自治州弥勒市朋普镇326国道锁龙寺客运中心站南199米</t>
  </si>
  <si>
    <t>2019-07-02 20:43:57</t>
  </si>
  <si>
    <t>云南省普洱市澜沧拉祜族自治县竹塘乡214国道朱十长东479米</t>
  </si>
  <si>
    <t>2019-07-02 20:34:43</t>
  </si>
  <si>
    <t>云南省玉溪市红塔区研和街道319省道宋官小学东南411米</t>
  </si>
  <si>
    <t>2019-07-02 20:31:41</t>
  </si>
  <si>
    <t>云南省玉溪市华宁县盘溪镇304省道华宁盘溪金波轮胎经营部东87米</t>
  </si>
  <si>
    <t>2019-07-02 20:31:20</t>
  </si>
  <si>
    <t>云南省红河哈尼族彝族自治州蒙自市文澜镇避风塘东170米</t>
  </si>
  <si>
    <t>2019-07-02 20:28:39</t>
  </si>
  <si>
    <t>云南省红河哈尼族彝族自治州屏边苗族自治县新现镇007乡道大梁子北592米</t>
  </si>
  <si>
    <t>2019-07-02 20:15:15</t>
  </si>
  <si>
    <t>云南省红河哈尼族彝族自治州河口瑶族自治县瑶山乡G8011开河高速牛棚弯2号大桥西北519米</t>
  </si>
  <si>
    <t>2019-07-02 19:56:28</t>
  </si>
  <si>
    <t>云南省红河哈尼族彝族自治州建水县曲江镇曲王段元云饭店西北36米</t>
  </si>
  <si>
    <t>2019-07-02 20:05:01</t>
  </si>
  <si>
    <t>云南省曲靖市麒麟区越州镇326国道美食美客东南24米</t>
  </si>
  <si>
    <t>2019-07-02 19:54:02</t>
  </si>
  <si>
    <t>云南省玉溪市华宁县宁州街道小山路沟埂西118米</t>
  </si>
  <si>
    <t>2019-07-02 19:37:32</t>
  </si>
  <si>
    <t>云南省昆明市石林彝族自治县圭山镇海邑公路021县九石阿公路圭山客运站东1738米</t>
  </si>
  <si>
    <t>2019-07-02 19:33:53</t>
  </si>
  <si>
    <t>云南省昆明市石林彝族自治县鹿阜街道石灰窑坡东南313米</t>
  </si>
  <si>
    <t>2019-07-02 19:31:53</t>
  </si>
  <si>
    <t>贵州省毕节市威宁彝族回族苗族自治县双龙乡高山村北128米</t>
  </si>
  <si>
    <t>2019-07-02 19:54:42</t>
  </si>
  <si>
    <t>云南省红河哈尼族彝族自治州弥勒市新哨镇101县道弥勒市新哨镇佳安轮胎经营部东北56米</t>
  </si>
  <si>
    <t>2019-07-02 23:09:56</t>
  </si>
  <si>
    <t>云南省红河哈尼族彝族自治州元阳县小新街乡元蔓高速石膏矿大桥西1923米</t>
  </si>
  <si>
    <t>2019-07-02 23:41:42</t>
  </si>
  <si>
    <t>云南省红河哈尼族彝族自治州个旧市大屯镇个大段小屯西126米</t>
  </si>
  <si>
    <t>2019-07-02 12:08:49</t>
  </si>
  <si>
    <t>云南省红河哈尼族彝族自治州元阳县南沙镇102县道元红双飞粉北152米</t>
  </si>
  <si>
    <t xml:space="preserve"> 日期：  2019 年 7 月  3 日</t>
  </si>
  <si>
    <t>2019-07-03 08:33:39</t>
  </si>
  <si>
    <t>云南省红河哈尼族彝族自治州建水县临安镇迎晖路331迎晖路元叶家具店北111米</t>
  </si>
  <si>
    <t>2019-07-03 19:59:30</t>
  </si>
  <si>
    <t>云南省昆明市安宁市草铺街道吉新公路g56号吉新公路武钢集团昆明钢铁股份有限公司安宁公司新区分公司东南85米</t>
  </si>
  <si>
    <t>2019-07-03 23:48:12</t>
  </si>
  <si>
    <t>云南省红河哈尼族彝族自治州建水县临安镇214省道鸿达驾校西南287米</t>
  </si>
  <si>
    <t>2019-07-03 19:19:02</t>
  </si>
  <si>
    <t>云南省红河哈尼族彝族自治州个旧市城区街道个金公路绿海小区东96米</t>
  </si>
  <si>
    <t>2019-07-03 17:23:00</t>
  </si>
  <si>
    <t>云南省红河哈尼族彝族自治州开远市乐白道街道323国道云南玉云种业有限责任公司西南30米</t>
  </si>
  <si>
    <t>2019-07-03 13:49:48</t>
  </si>
  <si>
    <t>云南省红河哈尼族彝族自治州建水县临安镇214省道王桥头西262米</t>
  </si>
  <si>
    <t>2019-07-03 23:31:44</t>
  </si>
  <si>
    <t>云南省怒江傈僳族自治州泸水市六库镇穿城路登埂完小东南370米</t>
  </si>
  <si>
    <t>2019-07-03 00:10:42</t>
  </si>
  <si>
    <t>云南省红河哈尼族彝族自治州弥勒市弥阳镇王炽路45号友信教育培训学校东85米</t>
  </si>
  <si>
    <t>2019-07-03 16:38:35</t>
  </si>
  <si>
    <t>云南省红河哈尼族彝族自治州个旧市锡城镇个金公路安达汽修厂南30米</t>
  </si>
  <si>
    <t>2019-07-03 19:39:46</t>
  </si>
  <si>
    <t>云南省红河哈尼族彝族自治州石屏县异龙镇216省道石屏县辣云红食品有限公司南12米</t>
  </si>
  <si>
    <t>2019-07-03 09:04:03</t>
  </si>
  <si>
    <t>云南省曲靖市麒麟区建宁街道长征路1307号六六红风味餐厅东北150米</t>
  </si>
  <si>
    <t>2019-07-03 19:44:52</t>
  </si>
  <si>
    <t>云南省文山壮族苗族自治州文山市薄竹镇G5615天猴高速以腻资学校西1519米</t>
  </si>
  <si>
    <t>2019-07-03 20:03:22</t>
  </si>
  <si>
    <t>云南省红河哈尼族彝族自治州蒙自市雨过铺镇蒙自绕城高速松树村北1576米</t>
  </si>
  <si>
    <t>2019-07-03 03:27:59</t>
  </si>
  <si>
    <t>云南省红河哈尼族彝族自治州建水县临安镇迎晖路353号214省道大厂东339米</t>
  </si>
  <si>
    <t>2019-07-03 23:46:31</t>
  </si>
  <si>
    <t>云南省曲靖市陆良县陆良华侨管理区112乡道农场医院(098乡道)南1600米</t>
  </si>
  <si>
    <t>2019-07-03 23:00:47</t>
  </si>
  <si>
    <t>云南省昆明市寻甸回族彝族自治县倘甸镇马大段山杂西276米</t>
  </si>
  <si>
    <t>2019-07-03 19:33:58</t>
  </si>
  <si>
    <t>云南省西双版纳傣族自治州勐海县格朗和乡214国道港埠驾校西北1934米</t>
  </si>
  <si>
    <t>2019-07-03 21:39:05</t>
  </si>
  <si>
    <t>云南省红河哈尼族彝族自治州金平苗族瑶族傣族自治县勐桥乡102县道牛棚村委会西南102米</t>
  </si>
  <si>
    <t>2019-07-03 19:16:11</t>
  </si>
  <si>
    <t>云南省红河哈尼族彝族自治州金平苗族瑶族傣族自治县大寨乡Z008土老寨东395米</t>
  </si>
  <si>
    <t>2019-07-03 21:02:46</t>
  </si>
  <si>
    <t>云南省玉溪市江川区大街街道江中路兴源复合瓦厂</t>
  </si>
  <si>
    <t>2019-07-03 06:35:39</t>
  </si>
  <si>
    <t>云南省红河哈尼族彝族自治州个旧市大屯镇三道水段官家山南478米</t>
  </si>
  <si>
    <t>2019-07-03 10:54:00</t>
  </si>
  <si>
    <t>云南省红河哈尼族彝族自治州金平苗族瑶族傣族自治县大寨乡Z008台坡河南405米</t>
  </si>
  <si>
    <t>2019-07-03 10:07:13</t>
  </si>
  <si>
    <t>云南省红河哈尼族彝族自治州金平苗族瑶族傣族自治县大寨乡Z008棉花地西北1979米</t>
  </si>
  <si>
    <t>2019-07-03 17:25:45</t>
  </si>
  <si>
    <t>云南省楚雄彝族自治州元谋县江边乡黄江公路挨岗西南422米</t>
  </si>
  <si>
    <t>2019-07-03 19:43:24</t>
  </si>
  <si>
    <t>云南省玉溪市澄江县龙街街道151乡道澄江县壹柒贰贰探险运动有限公司西北178米</t>
  </si>
  <si>
    <t>2019-07-03 22:42:47</t>
  </si>
  <si>
    <t>云南省昭通市昭阳区靖安镇靖玉线冲子头东219米</t>
  </si>
  <si>
    <t>2019-07-03 19:02:41</t>
  </si>
  <si>
    <t>云南省玉溪市华宁县宁州街道112乡道华宁汽车客运站东70米</t>
  </si>
  <si>
    <t>2019-07-03 20:44:53</t>
  </si>
  <si>
    <t>云南省红河哈尼族彝族自治州个旧市鸡街镇323国道烂盐罐鱼庄东北63米</t>
  </si>
  <si>
    <t>2019-07-03 22:47:04</t>
  </si>
  <si>
    <t>云南省昆明市宜良县马街镇207省道黄泥塘东南488米</t>
  </si>
  <si>
    <t>2019-07-03 22:54:58</t>
  </si>
  <si>
    <t>云南省红河哈尼族彝族自治州石屏县坝心镇024乡道新合村小学西南342米</t>
  </si>
  <si>
    <t>2019-07-03 23:34:23</t>
  </si>
  <si>
    <t>云南省昆明市石林彝族自治县鹿阜街道324国道红富楼西93米</t>
  </si>
  <si>
    <t>2019-07-03 21:01:51</t>
  </si>
  <si>
    <t>云南省昆明市宜良县北古城镇章大段宜良县人民法院古城人民法庭东北71米</t>
  </si>
  <si>
    <t>2019-07-03 23:18:41</t>
  </si>
  <si>
    <t>云南省文山壮族苗族自治州砚山县平远镇商贸大街171号323国道狮子山小学东南370米</t>
  </si>
  <si>
    <t>2019-07-03 17:55:15</t>
  </si>
  <si>
    <t>云南省文山壮族苗族自治州砚山县平远镇商贸大街171号H14县道五联农资商贸开发有限责任公司东105米</t>
  </si>
  <si>
    <t>2019-07-03 19:37:24</t>
  </si>
  <si>
    <t>云南省迪庆藏族自治州维西傈僳族自治县永春乡维通公路岩房东南572米</t>
  </si>
  <si>
    <t>2019-07-03 11:14:03</t>
  </si>
  <si>
    <t>云南省普洱市墨江哈尼族自治县联珠镇G8511昆磨高速下布龙阱东北356米</t>
  </si>
  <si>
    <t>2019-07-03 22:21:50</t>
  </si>
  <si>
    <t>云南省红河哈尼族彝族自治州建水县临安镇214省道中国石化加油站(培德段)西北63米</t>
  </si>
  <si>
    <t>2019-07-03 23:20:44</t>
  </si>
  <si>
    <t>云南省红河哈尼族彝族自治州蒙自市水田乡G8011开河高速弯田东1697米</t>
  </si>
  <si>
    <t>2019-07-03 09:42:09</t>
  </si>
  <si>
    <t>云南省红河哈尼族彝族自治州开远市小龙潭镇城子东北86米</t>
  </si>
  <si>
    <t>2019-07-03 21:28:50</t>
  </si>
  <si>
    <t>云南省玉溪市峨山彝族自治县双江街道嶍峨路a55213国道安常村木材检查站东14米</t>
  </si>
  <si>
    <t>2019-07-03 22:30:26</t>
  </si>
  <si>
    <t>云南省红河哈尼族彝族自治州泸西县旧城镇松乐段三家村东南331米</t>
  </si>
  <si>
    <t>2019-07-03 06:18:24</t>
  </si>
  <si>
    <t>云南省文山壮族苗族自治州砚山县平远镇210省道自家人饭店(平车段)西南24米</t>
  </si>
  <si>
    <t>2019-07-03 18:01:30</t>
  </si>
  <si>
    <t>云南省红河哈尼族彝族自治州蒙自市文澜镇护国路22号护国路红河州公务员小区东253米</t>
  </si>
  <si>
    <t>2019-07-03 19:09:36</t>
  </si>
  <si>
    <t>云南省红河哈尼族彝族自治州开远市乐白道街道市西北路馆驿清真饭店南46米</t>
  </si>
  <si>
    <t>2019-07-03 19:49:23</t>
  </si>
  <si>
    <t>云南省西双版纳傣族自治州景洪市勐龙镇汇扬河东342米</t>
  </si>
  <si>
    <t>2019-07-03 19:38:29</t>
  </si>
  <si>
    <t>云南省红河哈尼族彝族自治州元阳县南沙镇慢腊公路102县102县道桃园村卫生所东1281米</t>
  </si>
  <si>
    <t>2019-07-03 22:43:40</t>
  </si>
  <si>
    <t>云南省红河哈尼族彝族自治州建水县西庄镇G5615天猴高速马坊农场西202米</t>
  </si>
  <si>
    <t>2019-07-03 16:12:09</t>
  </si>
  <si>
    <t>云南省红河哈尼族彝族自治州个旧市锡城镇个金公路金盆家园西北122米</t>
  </si>
  <si>
    <t>2019-07-03 21:24:28</t>
  </si>
  <si>
    <t>云南省红河哈尼族彝族自治州建水县坡头乡214省道下白沙水东南833米</t>
  </si>
  <si>
    <t>云南省文山壮族苗族自治州文山市古木镇八哥山东北199米</t>
  </si>
  <si>
    <t>2019-07-03 23:36:45</t>
  </si>
  <si>
    <t>云南省普洱市墨江哈尼族自治县通关镇G8511昆磨高速通关收费站入口(昆明方向)东南68米</t>
  </si>
  <si>
    <t>2019-07-03 22:21:54</t>
  </si>
  <si>
    <t>云南省红河哈尼族彝族自治州建水县临安镇美的家具东28米</t>
  </si>
  <si>
    <t>2019-07-03 18:43:26</t>
  </si>
  <si>
    <t>云南省红河哈尼族彝族自治州金平苗族瑶族傣族自治县金河镇蛮金公路双金桥湘香小吃店北48米</t>
  </si>
  <si>
    <t>2019-07-03 21:12:38</t>
  </si>
  <si>
    <t>云南省西双版纳傣族自治州景洪市允景洪街道澜沧江路5号澜沧江路景洪市文化馆东北1199米</t>
  </si>
  <si>
    <t>2019-07-03 22:24:10</t>
  </si>
  <si>
    <t>云南省红河哈尼族彝族自治州个旧市鸡街镇个大段松树寨东347米</t>
  </si>
  <si>
    <t>2019-07-03 19:41:47</t>
  </si>
  <si>
    <t>云南省红河哈尼族彝族自治州泸西县午街铺镇服务区南171米</t>
  </si>
  <si>
    <t>2019-07-03 21:38:59</t>
  </si>
  <si>
    <t>云南省玉溪市红塔区高仓街道302县道城南汽车客运站东北127米</t>
  </si>
  <si>
    <t>2019-07-03 19:34:15</t>
  </si>
  <si>
    <t>云南省玉溪市红塔区北城街道北城街小陆汽修东13米</t>
  </si>
  <si>
    <t>2019-07-03 22:23:56</t>
  </si>
  <si>
    <t>云南省昆明市晋宁区昆阳街道环湖南路古城工商所西88米</t>
  </si>
  <si>
    <t>2019-07-03 17:25:36</t>
  </si>
  <si>
    <t>云南省红河哈尼族彝族自治州建水县临安镇美的家具东北35米</t>
  </si>
  <si>
    <t>2019-07-03 10:44:34</t>
  </si>
  <si>
    <t>云南省红河哈尼族彝族自治州元阳县南沙镇人民路185号人民路元阳县石膏制品厂东71米</t>
  </si>
  <si>
    <t>2019-07-03 23:36:01</t>
  </si>
  <si>
    <t>云南省红河哈尼族彝族自治州元阳县南沙镇214省道南沙钢结构厂西92米</t>
  </si>
  <si>
    <t>2019-07-03 23:05:26</t>
  </si>
  <si>
    <t>云南省红河哈尼族彝族自治州元阳县小新街乡元蔓高速石膏矿大桥西1866米</t>
  </si>
  <si>
    <t>2019-07-03 23:06:30</t>
  </si>
  <si>
    <t>云南省红河哈尼族彝族自治州个旧市大屯镇个大段小屯西122米</t>
  </si>
  <si>
    <t>2019-07-03 18:17:28</t>
  </si>
  <si>
    <t>云南省红河哈尼族彝族自治州元阳县南沙镇102县道排沙小学西南376米</t>
  </si>
  <si>
    <t>2019-07-03 23:30:11</t>
  </si>
  <si>
    <t>云南省大理白族自治州祥云县祥城镇G56杭瑞高速烂洞山东510米</t>
  </si>
  <si>
    <t>2019-07-03 18:18:06</t>
  </si>
  <si>
    <t>云南省红河哈尼族彝族自治州河口瑶族自治县河口镇中国石化(北山停车区加油站)南70米</t>
  </si>
  <si>
    <t>2019-07-03 19:21:58</t>
  </si>
  <si>
    <t>云南省昭通市鲁甸县文屏镇234省道联合村南368米</t>
  </si>
  <si>
    <t>2019-07-03 18:39:30</t>
  </si>
  <si>
    <t>云南省红河哈尼族彝族自治州建水县西庄镇上海中锐汤伍希望小学西南142米</t>
  </si>
  <si>
    <t>2019-07-03 20:21:04</t>
  </si>
  <si>
    <t>云南省红河哈尼族彝族自治州建水县临安镇迎晖路346号阿春饭店西南65米</t>
  </si>
  <si>
    <t>2019-07-03 23:32:15</t>
  </si>
  <si>
    <t>2019-07-03 23:26:52</t>
  </si>
  <si>
    <t>云南省红河哈尼族彝族自治州建水县临安镇青他线白水河西211米</t>
  </si>
  <si>
    <t>2019-07-03 23:20:25</t>
  </si>
  <si>
    <t>云南省红河哈尼族彝族自治州元阳县上新城乡元蔓高速芒铁西429米</t>
  </si>
  <si>
    <t>2019-07-03 23:44:40</t>
  </si>
  <si>
    <t>云南省楚雄彝族自治州禄丰县金山镇龙城东路61号大井街金山东昇小康村东南197米</t>
  </si>
  <si>
    <t>2019-07-03 23:57:33</t>
  </si>
  <si>
    <t>云南省红河哈尼族彝族自治州蒙自市冷泉镇蒙蛮线山嘴东163米</t>
  </si>
  <si>
    <t>2019-07-03 11:52:45</t>
  </si>
  <si>
    <t>云南省昆明市呈贡区斗南街道呈运大道呈贡县生猪定点屠宰场西170米</t>
  </si>
  <si>
    <t>2019-07-03 18:04:12</t>
  </si>
  <si>
    <t>滨河路口岸小学东410米</t>
  </si>
  <si>
    <t>2019-07-03 19:16:35</t>
  </si>
  <si>
    <t>云南省红河哈尼族彝族自治州红河县迤萨镇莲花路103莲花路红河县工商行政管理局东34米</t>
  </si>
  <si>
    <t>2019-07-03 20:34:46</t>
  </si>
  <si>
    <t>云南省红河哈尼族彝族自治州弥勒市新哨镇石新汽专新福饭店西南22米</t>
  </si>
  <si>
    <t>2019-07-03 16:18:49</t>
  </si>
  <si>
    <t>云南省文山壮族苗族自治州马关县八寨镇073乡道下河头南149米</t>
  </si>
  <si>
    <t>2019-07-03 23:02:03</t>
  </si>
  <si>
    <t>云南省红河哈尼族彝族自治州建水县南庄镇214省道桥头北161米</t>
  </si>
  <si>
    <t>2019-07-03 23:21:50</t>
  </si>
  <si>
    <t>云南省玉溪市通海县秀山街道秀山西路10秀山西路途腾小吃东北87米</t>
  </si>
  <si>
    <t>2019-07-03 23:39:24</t>
  </si>
  <si>
    <t>云南省红河哈尼族彝族自治州金平苗族瑶族傣族自治县沙依坡乡蛮金公路那拉博南958米</t>
  </si>
  <si>
    <t>2019-07-03 15:23:25</t>
  </si>
  <si>
    <t>云南省红河哈尼族彝族自治州建水县临安镇青他线建水文笔塔西南876米</t>
  </si>
  <si>
    <t>2019-07-03 22:59:19</t>
  </si>
  <si>
    <t>云南省文山壮族苗族自治州广南县莲城镇那忠西124米</t>
  </si>
  <si>
    <t>2019-07-03 23:36:54</t>
  </si>
  <si>
    <t>云南省红河哈尼族彝族自治州建水县临安镇迎晖路346号阿春饭店西南88米</t>
  </si>
  <si>
    <t>2019-07-03 23:18:46</t>
  </si>
  <si>
    <t>云南省红河哈尼族彝族自治州石屏县坝心镇323国道新街村委会西348米</t>
  </si>
  <si>
    <t>2019-07-03 23:24:19</t>
  </si>
  <si>
    <t>云南省红河哈尼族彝族自治州建水县临安镇G5615天猴高速中共建水公路分局建水所支部委员会西140米</t>
  </si>
  <si>
    <t>2019-07-03 18:13:34</t>
  </si>
  <si>
    <t>云南省昭通市镇雄县坪上镇背牛段朱家沟东北217米</t>
  </si>
  <si>
    <t>2019-07-03 23:18:55</t>
  </si>
  <si>
    <t>云南省红河哈尼族彝族自治州建水县西庄镇G5615天猴高速马厂西351米</t>
  </si>
  <si>
    <t>2019-07-03 23:58:10</t>
  </si>
  <si>
    <t>云南省红河哈尼族彝族自治州绿春县大兴镇214省道云梯酒店(红河州店)东北49米</t>
  </si>
  <si>
    <t>2019-07-03 17:46:59</t>
  </si>
  <si>
    <t>云南省红河哈尼族彝族自治州个旧市贾沙乡130县道贾沙乡科技希望小学南1807米</t>
  </si>
  <si>
    <t>2019-07-03 23:57:20</t>
  </si>
  <si>
    <t xml:space="preserve"> 日期：  2019 年 7 月  4 日</t>
  </si>
  <si>
    <r>
      <rPr>
        <b/>
        <sz val="11"/>
        <rFont val="宋体"/>
        <charset val="134"/>
      </rPr>
      <t xml:space="preserve">总安装台数：186     在线台数：183    不在线台数：5    在线率： 96   </t>
    </r>
    <r>
      <rPr>
        <b/>
        <sz val="11"/>
        <rFont val="SimSun"/>
        <charset val="134"/>
      </rPr>
      <t>％</t>
    </r>
  </si>
  <si>
    <t>2019-07-04 22:39:42</t>
  </si>
  <si>
    <t>云南省红河哈尼族彝族自治州蒙自市雨过铺镇蒙蚂线观音村西南192米</t>
  </si>
  <si>
    <t>2019-07-04 22:33:08</t>
  </si>
  <si>
    <t>云南省红河哈尼族彝族自治州弥勒市朋普镇326国道雅度轮胎东北81米</t>
  </si>
  <si>
    <t>2019-07-04 22:29:33</t>
  </si>
  <si>
    <t>云南省红河哈尼族彝族自治州开远市大庄回族乡G08县道新村西63米</t>
  </si>
  <si>
    <t>2019-07-04 22:24:35</t>
  </si>
  <si>
    <t>云南省红河哈尼族彝族自治州开远市乐白道街道环城东路开远市银丰工贸有限公司西北77米</t>
  </si>
  <si>
    <t>2019-07-04 22:23:30</t>
  </si>
  <si>
    <t>云南省玉溪市红塔区北城街道北城收费站(晋红高速出口)西南68米</t>
  </si>
  <si>
    <t>2019-07-04 22:22:33</t>
  </si>
  <si>
    <t>云南省文山壮族苗族自治州砚山县平远镇323国道车白泥小学西北405米</t>
  </si>
  <si>
    <t>2019-07-04 22:18:42</t>
  </si>
  <si>
    <t>云南省红河哈尼族彝族自治州开远市大庄回族乡G08县道新村西北64米</t>
  </si>
  <si>
    <t>2019-07-04 22:18:37</t>
  </si>
  <si>
    <t>云南省文山壮族苗族自治州砚山县平远镇323国道平远木材检查站东276米</t>
  </si>
  <si>
    <t>2019-07-04 22:15:36</t>
  </si>
  <si>
    <t>云南省文山壮族苗族自治州广南县黑支果乡上杀段再生堂药店北53米</t>
  </si>
  <si>
    <t>2019-07-04 22:13:07</t>
  </si>
  <si>
    <t>云南省曲靖市罗平县阿岗镇T46县道阿革大寨西913米</t>
  </si>
  <si>
    <t>2019-07-04 22:12:46</t>
  </si>
  <si>
    <t>云南省红河哈尼族彝族自治州个旧市大屯镇Z003东富汽修东南52米</t>
  </si>
  <si>
    <t>2019-07-04 22:05:36</t>
  </si>
  <si>
    <t>云南省红河哈尼族彝族自治州石屏县异龙镇323国道李家寨村委会东336米</t>
  </si>
  <si>
    <t>2019-07-04 22:05:34</t>
  </si>
  <si>
    <t>云南省红河哈尼族彝族自治州弥勒市新哨镇304省道弥勒市新哨镇佳安轮胎经营部西71米</t>
  </si>
  <si>
    <t>2019-07-04 22:01:18</t>
  </si>
  <si>
    <t>云南省红河哈尼族彝族自治州开远市乐白道街道323国道开远市鸿展生态农业开发有限公司南130米</t>
  </si>
  <si>
    <t>2019-07-04 22:00:19</t>
  </si>
  <si>
    <t>云南省红河哈尼族彝族自治州弥勒市竹园镇101县道佛民家私东南196米</t>
  </si>
  <si>
    <t>2019-07-04 21:48:06</t>
  </si>
  <si>
    <t>云南省昆明市石林彝族自治县鹿阜街道324国道天生关村东1979米</t>
  </si>
  <si>
    <t>2019-07-04 21:36:32</t>
  </si>
  <si>
    <t>云南省红河哈尼族彝族自治州开远市乐白道街道326国道东风商用车开远悦凯店南31米</t>
  </si>
  <si>
    <t>2019-07-04 21:29:07</t>
  </si>
  <si>
    <t>云南省红河哈尼族彝族自治州蒙自市文澜镇蒙蛮线蒙自瀛洲水泥有限责任公司西南195米</t>
  </si>
  <si>
    <t>2019-07-04 21:22:00</t>
  </si>
  <si>
    <t>云南省红河哈尼族彝族自治州弥勒市弥阳镇双桥路鑫立源全屋定制家具厂西58米</t>
  </si>
  <si>
    <t>2019-07-04 21:21:33</t>
  </si>
  <si>
    <t>云南省玉溪市江川区九溪镇玉江高速龙泉西南156米</t>
  </si>
  <si>
    <t>2019-07-04 21:04:47</t>
  </si>
  <si>
    <t>云南省红河哈尼族彝族自治州开远市乐白道街道326国道东风商用车开远悦凯店东106米</t>
  </si>
  <si>
    <t>2019-07-04 21:04:12</t>
  </si>
  <si>
    <t>云南省文山壮族苗族自治州砚山县盘龙彝族乡H13县道云南兴建水泥有限公司(砚下线)东南664米</t>
  </si>
  <si>
    <t>2019-07-04 21:03:21</t>
  </si>
  <si>
    <t>云南省玉溪市红塔区研和街道213国道刺桐关老牌绍华饭店南151米</t>
  </si>
  <si>
    <t>2019-07-04 21:01:19</t>
  </si>
  <si>
    <t>云南省昆明市晋宁区昆阳街道环湖南路古城工商所西北90米</t>
  </si>
  <si>
    <t>2019-07-04 20:58:01</t>
  </si>
  <si>
    <t>云南省红河哈尼族彝族自治州弥勒市弥阳镇101县道大路溪北401米</t>
  </si>
  <si>
    <t>2019-07-04 20:55:02</t>
  </si>
  <si>
    <t>云南省红河哈尼族彝族自治州蒙自市草坝镇049乡道搬迁中学东南239米</t>
  </si>
  <si>
    <t>2019-07-04 20:54:17</t>
  </si>
  <si>
    <t>云南省红河哈尼族彝族自治州开远市乐白道街道灵泉东路23灵泉东路开远市人民检察院反贪污贿赂局东南69米</t>
  </si>
  <si>
    <t>2019-07-04 20:53:43</t>
  </si>
  <si>
    <t>云南省红河哈尼族彝族自治州石屏县坝心镇323国道龙井村北36米</t>
  </si>
  <si>
    <t>2019-07-04 20:50:22</t>
  </si>
  <si>
    <t>云南省红河哈尼族彝族自治州开远市羊街乡羊街集镇段g8011开河卧古段宽寨小学南592米</t>
  </si>
  <si>
    <t>2019-07-04 20:30:54</t>
  </si>
  <si>
    <t>云南省红河哈尼族彝族自治州蒙自市新安所镇326国道新安所派出所西北92米</t>
  </si>
  <si>
    <t>2019-07-04 20:30:36</t>
  </si>
  <si>
    <t>云南省昆明市嵩明县杨林镇教师新村东142米</t>
  </si>
  <si>
    <t>2019-07-04 20:28:48</t>
  </si>
  <si>
    <t>云南省红河哈尼族彝族自治州开远市羊街乡326国道爱旗汽车美容店东南130米</t>
  </si>
  <si>
    <t>2019-07-04 20:28:33</t>
  </si>
  <si>
    <t>云南省红河哈尼族彝族自治州蒙自市雨过铺镇蒙蚂线观音村西南191米</t>
  </si>
  <si>
    <t>2019-07-04 20:21:10</t>
  </si>
  <si>
    <t>云南省文山壮族苗族自治州砚山县平远镇011乡道平远松山彩瓦厂东北111米</t>
  </si>
  <si>
    <t>2019-07-04 20:18:53</t>
  </si>
  <si>
    <t>云南省玉溪市红塔区北城街道213国道顺源加油站(刺桐关村)南47米</t>
  </si>
  <si>
    <t>2019-07-04 20:17:23</t>
  </si>
  <si>
    <t>广西壮族自治区百色市靖西市渠洋镇210省道信发物流汽修厂西南97米</t>
  </si>
  <si>
    <t>2019-07-04 20:17:19</t>
  </si>
  <si>
    <t>云南省昆明市石林彝族自治县鹿阜街道英才路石林护航汽车修理店西南66米</t>
  </si>
  <si>
    <t>2019-07-04 20:15:09</t>
  </si>
  <si>
    <t>云南省红河哈尼族彝族自治州个旧市保和乡102县道风口长青易地希望小学北652米</t>
  </si>
  <si>
    <t>2019-07-04 20:12:01</t>
  </si>
  <si>
    <t>云南省红河哈尼族彝族自治州泸西县中枢镇大鲁克段104县104县道固白小学西1337米</t>
  </si>
  <si>
    <t>2019-07-04 20:10:22</t>
  </si>
  <si>
    <t>云南省昆明市石林彝族自治县鹿阜街道326国道石林锦添园艺场东南45米</t>
  </si>
  <si>
    <t>2019-07-04 20:06:13</t>
  </si>
  <si>
    <t>云南省红河哈尼族彝族自治州弥勒市新哨镇304省道新哨镇财政厅西南1688米</t>
  </si>
  <si>
    <t>2019-07-04 20:05:15</t>
  </si>
  <si>
    <t>云南省红河哈尼族彝族自治州蒙自市雨过铺镇工业园区3号路顺发餐厅(工业园区3号路)东北82米</t>
  </si>
  <si>
    <t>2019-07-04 19:44:24</t>
  </si>
  <si>
    <t>云南省红河哈尼族彝族自治州弥勒市弥阳镇弥勒鹏飞汽车销售服务有限公司东北72米</t>
  </si>
  <si>
    <t>2019-07-04 19:42:35</t>
  </si>
  <si>
    <t>云南省红河哈尼族彝族自治州元阳县新街镇元绿二级公路永安寨南367米</t>
  </si>
  <si>
    <t>2019-07-04 19:37:38</t>
  </si>
  <si>
    <t>云南省文山壮族苗族自治州砚山县江那镇323国道中国石化加油站(砚山县成龙希望小学南)南395米</t>
  </si>
  <si>
    <t>2019-07-04 19:29:56</t>
  </si>
  <si>
    <t>云南省文山壮族苗族自治州富宁县新华镇G80广昆高速安好西北180米</t>
  </si>
  <si>
    <t>2019-07-04 19:25:52</t>
  </si>
  <si>
    <t>云南省昆明市晋宁区昆阳街道环湖南路中国石油甸心加油站西南53米</t>
  </si>
  <si>
    <t>2019-07-04 19:25:25</t>
  </si>
  <si>
    <t>云南省玉溪市峨山彝族自治县小街街道097乡道水车田村南178米</t>
  </si>
  <si>
    <t>云南省红河哈尼族彝族自治州开远市羊街乡卧古段红土村东北87米</t>
  </si>
  <si>
    <t>2019-07-04 19:13:19</t>
  </si>
  <si>
    <t>云南省曲靖市罗平县腊山街道鲁布革大道91附42江召公路聚香园饭庄东75米</t>
  </si>
  <si>
    <t>2019-07-04 19:09:43</t>
  </si>
  <si>
    <t>云南省文山壮族苗族自治州砚山县平远镇323国道麦地大坡东南597米</t>
  </si>
  <si>
    <t>2019-07-04 19:06:17</t>
  </si>
  <si>
    <t>云南省红河哈尼族彝族自治州开远市乐白道街道西山路12号下椅段电力培训中心(山水人间南)西590米</t>
  </si>
  <si>
    <t>2019-07-04 18:53:48</t>
  </si>
  <si>
    <t>云南省文山壮族苗族自治州砚山县平远镇323国道麦地大坡东南614米</t>
  </si>
  <si>
    <t>2019-07-04 18:43:35</t>
  </si>
  <si>
    <t>云南省红河哈尼族彝族自治州个旧市大屯镇G5615天猴高速罗依寨北337米</t>
  </si>
  <si>
    <t>2019-07-04 18:43:24</t>
  </si>
  <si>
    <t>云南省文山壮族苗族自治州砚山县稼依镇宝莱佳家居东北68米</t>
  </si>
  <si>
    <t>2019-07-04 18:40:43</t>
  </si>
  <si>
    <t>云南省红河哈尼族彝族自治州金平苗族瑶族傣族自治县沙依坡乡蛮金公路蛮耗隧道西南265米</t>
  </si>
  <si>
    <t>2019-07-04 18:30:03</t>
  </si>
  <si>
    <t>云南省红河哈尼族彝族自治州开远市乐白道街道323国道阿得邑村委会西北1824米</t>
  </si>
  <si>
    <t>2019-07-04 18:28:23</t>
  </si>
  <si>
    <t>云南省昆明市晋宁区六街镇观矿段王家湾村南856米</t>
  </si>
  <si>
    <t>2019-07-04 18:28:22</t>
  </si>
  <si>
    <t>云南省玉溪市江川区江城镇F24县道抚仙湖公园西南15223米</t>
  </si>
  <si>
    <t>2019-07-04 18:08:12</t>
  </si>
  <si>
    <t>云南省红河哈尼族彝族自治州元阳县南沙镇慢腊公路102县102县道桃园村卫生所东1677米</t>
  </si>
  <si>
    <t>2019-07-04 18:06:19</t>
  </si>
  <si>
    <t>云南省昆明市石林彝族自治县鹿阜街道石灰窑坡南346米</t>
  </si>
  <si>
    <t>2019-07-04 18:01:29</t>
  </si>
  <si>
    <t>云南省红河哈尼族彝族自治州弥勒市弥阳镇中共弥阳镇城东社区总支委员会东北64米</t>
  </si>
  <si>
    <t>2019-07-04 18:00:29</t>
  </si>
  <si>
    <t>云南省红河哈尼族彝族自治州个旧市鸡街镇323国道西南有色地质勘查局三〇八队测试中心东88米</t>
  </si>
  <si>
    <t>2019-07-04 17:57:35</t>
  </si>
  <si>
    <t>云南省红河哈尼族彝族自治州弥勒市弥阳镇水秧段g61县水秧段卫泸乡派出所西1796米</t>
  </si>
  <si>
    <t>2019-07-04 17:56:45</t>
  </si>
  <si>
    <t>云南省红河哈尼族彝族自治州个旧市鸡街镇116县道大河湾西北929米</t>
  </si>
  <si>
    <t>2019-07-04 17:41:30</t>
  </si>
  <si>
    <t>云南省红河哈尼族彝族自治州弥勒市弥阳镇005乡道和欣家园东300米</t>
  </si>
  <si>
    <t>2019-07-04 17:40:10</t>
  </si>
  <si>
    <t>云南省红河哈尼族彝族自治州绿春县大黑山乡黑山酒店南45米</t>
  </si>
  <si>
    <t>2019-07-04 17:36:30</t>
  </si>
  <si>
    <t>云南省红河哈尼族彝族自治州红河县迤萨镇G76县道勐龙新寨西北183米</t>
  </si>
  <si>
    <t>2019-07-04 17:33:18</t>
  </si>
  <si>
    <t>云南省文山壮族苗族自治州广南县旧莫乡珠西公路冯家塘东554米</t>
  </si>
  <si>
    <t>2019-07-04 17:23:15</t>
  </si>
  <si>
    <t>云南省玉溪市华宁县宁州街道001乡道烂山西北346米</t>
  </si>
  <si>
    <t>2019-07-04 17:12:44</t>
  </si>
  <si>
    <t>云南省文山壮族苗族自治州砚山县平远镇平木段单边坡东305米</t>
  </si>
  <si>
    <t>2019-07-04 17:11:40</t>
  </si>
  <si>
    <t>云南省红河哈尼族彝族自治州个旧市大屯镇G5615天猴高速罗依寨北388米</t>
  </si>
  <si>
    <t>2019-07-04 17:10:35</t>
  </si>
  <si>
    <t>云南省红河哈尼族彝族自治州屏边苗族自治县新现镇326国道徐屏猫猫头希望小学东南1037米</t>
  </si>
  <si>
    <t>2019-07-04 17:09:46</t>
  </si>
  <si>
    <t>云南省红河哈尼族彝族自治州个旧市大屯镇G5615天猴高速罗依寨北361米</t>
  </si>
  <si>
    <t>2019-07-04 16:55:48</t>
  </si>
  <si>
    <t>云南省玉溪市红塔区北城街道北城街马兰清真食馆南42米</t>
  </si>
  <si>
    <t>2019-07-04 16:49:45</t>
  </si>
  <si>
    <t>云南省红河哈尼族彝族自治州弥勒市弥阳镇大庄西142米</t>
  </si>
  <si>
    <t>2019-07-04 16:42:54</t>
  </si>
  <si>
    <t>云南省红河哈尼族彝族自治州屏边苗族自治县新现镇007乡道大梁子北578米</t>
  </si>
  <si>
    <t>2019-07-04 16:42:19</t>
  </si>
  <si>
    <t>云南省红河哈尼族彝族自治州弥勒市巡检司镇拉巡段巡检客运站东1395米</t>
  </si>
  <si>
    <t>2019-07-04 16:31:13</t>
  </si>
  <si>
    <t>云南省红河哈尼族彝族自治州个旧市大屯镇阿所寨段戴家庄小学西1903米</t>
  </si>
  <si>
    <t>2019-07-04 16:30:48</t>
  </si>
  <si>
    <t>云南省红河哈尼族彝族自治州建水县岔科镇龙觅坡段王家寨西357米</t>
  </si>
  <si>
    <t>2019-07-04 16:29:46</t>
  </si>
  <si>
    <t>云南省昆明市石林彝族自治县圭山镇九石阿公路者白西北646米</t>
  </si>
  <si>
    <t>2019-07-04 16:26:51</t>
  </si>
  <si>
    <t>云南省红河哈尼族彝族自治州个旧市大屯镇阿所寨段戴家庄小学西1915米</t>
  </si>
  <si>
    <t>2019-07-04 16:22:41</t>
  </si>
  <si>
    <t>云南省文山壮族苗族自治州砚山县平远镇平木段平远交警中队东95米</t>
  </si>
  <si>
    <t>2019-07-04 15:18:51</t>
  </si>
  <si>
    <t>云南省昭通市大关县翠华镇昭麻二级公路关河2号大桥西北92米</t>
  </si>
  <si>
    <t>2019-07-04 15:06:23</t>
  </si>
  <si>
    <t>云南省红河哈尼族彝族自治州建水县岔科镇岔科段岔科兴隆汽配汽修东南17米</t>
  </si>
  <si>
    <t>2019-07-04 14:32:23</t>
  </si>
  <si>
    <t>云南省红河哈尼族彝族自治州弥勒市竹园镇101县道红沙沟公路管理所北1617米</t>
  </si>
  <si>
    <t>2019-07-04 13:15:57</t>
  </si>
  <si>
    <t>云南省红河哈尼族彝族自治州建水县临安镇西林社区居委会北157米</t>
  </si>
  <si>
    <t>2019-07-04 13:11:39</t>
  </si>
  <si>
    <t>云南省文山壮族苗族自治州文山市新平街道文天线长者南1172米</t>
  </si>
  <si>
    <t>2019-07-04 13:37:33</t>
  </si>
  <si>
    <t>云南省红河哈尼族彝族自治州蒙自市文澜镇G5615天猴高速上长冲西南1272米</t>
  </si>
  <si>
    <t>2019-07-04 14:20:11</t>
  </si>
  <si>
    <t>云南省玉溪市红塔区北城街道213国道红春饭店三道菜东23米</t>
  </si>
  <si>
    <t xml:space="preserve"> 日期：  2019 年 7月  5 日</t>
  </si>
  <si>
    <r>
      <rPr>
        <b/>
        <sz val="11"/>
        <rFont val="宋体"/>
        <charset val="134"/>
      </rPr>
      <t xml:space="preserve">总安装台数：186     在线台数：184    不在线台数：4   在线率： 98   </t>
    </r>
    <r>
      <rPr>
        <b/>
        <sz val="11"/>
        <rFont val="SimSun"/>
        <charset val="134"/>
      </rPr>
      <t>％</t>
    </r>
  </si>
  <si>
    <t>2019-07-05 23:58:42</t>
  </si>
  <si>
    <t>云南省曲靖市罗平县阿岗镇梅小线永裕家私东北36米</t>
  </si>
  <si>
    <t>2019-07-05 23:57:58</t>
  </si>
  <si>
    <t>云南省文山壮族苗族自治州富宁县木央镇033乡道冬瓜坪西北254米</t>
  </si>
  <si>
    <t>2019-07-05 23:55:25</t>
  </si>
  <si>
    <t>云南省文山壮族苗族自治州砚山县江那镇砚山县金达亚麻有限责任公司东南243米</t>
  </si>
  <si>
    <t>2019-07-05 23:55:08</t>
  </si>
  <si>
    <t>云南省红河哈尼族彝族自治州蒙自市文澜镇G8011开河高速沙沟边东南1678米</t>
  </si>
  <si>
    <t>2019-07-05 23:54:41</t>
  </si>
  <si>
    <t>云南省红河哈尼族彝族自治州弥勒市弥阳镇拖白路26号弥勒大道中国信合南315米</t>
  </si>
  <si>
    <t>2019-07-05 23:52:43</t>
  </si>
  <si>
    <t>云南省昆明市石林彝族自治县鹿阜街道九石阿公路地质局农场东1425米</t>
  </si>
  <si>
    <t>2019-07-05 23:52:15</t>
  </si>
  <si>
    <t>云南省红河哈尼族彝族自治州开远市灵泉街道市西北路197香蜜山7幢北93米</t>
  </si>
  <si>
    <t>2019-07-05 23:51:37</t>
  </si>
  <si>
    <t>云南省玉溪市华宁县盘溪镇华盘路华溪河西南276米</t>
  </si>
  <si>
    <t>2019-07-05 23:50:32</t>
  </si>
  <si>
    <t>云南省红河哈尼族彝族自治州个旧市大屯镇G5615天猴高速三道水西南484米</t>
  </si>
  <si>
    <t>2019-07-05 23:49:10</t>
  </si>
  <si>
    <t>云南省昆明市官渡区大板桥街道320国道四轮定位东南108米</t>
  </si>
  <si>
    <t>2019-07-05 23:47:42</t>
  </si>
  <si>
    <t>云南省红河哈尼族彝族自治州个旧市鸡街镇鸡泗段沈白村东449米</t>
  </si>
  <si>
    <t>2019-07-05 23:45:35</t>
  </si>
  <si>
    <t>云南省曲靖市陆良县召夸镇江召公路陆良站东南1009米</t>
  </si>
  <si>
    <t>2019-07-05 23:34:20</t>
  </si>
  <si>
    <t>云南省昆明市宜良县汤池街道三铝公路七甸站西南393米</t>
  </si>
  <si>
    <t>2019-07-05 23:30:53</t>
  </si>
  <si>
    <t>云南省红河哈尼族彝族自治州开远市灵泉街道市西北路199利民路中国信合(九九路分社)西142米</t>
  </si>
  <si>
    <t>2019-07-05 23:29:14</t>
  </si>
  <si>
    <t>云南省文山壮族苗族自治州广南县南屏镇323国道振兴小学东北1024米</t>
  </si>
  <si>
    <t>2019-07-05 23:29:04</t>
  </si>
  <si>
    <t>云南省红河哈尼族彝族自治州开远市乐白道街道环城东路开远市乾盛经贸有限责任公司西北58米</t>
  </si>
  <si>
    <t>2019-07-05 23:24:19</t>
  </si>
  <si>
    <t>云南省玉溪市通海县秀山街道秀山西路271号江通公路中国信合(金山分社)西北1533米</t>
  </si>
  <si>
    <t>2019-07-05 23:23:31</t>
  </si>
  <si>
    <t>云南省红河哈尼族彝族自治州开远市中和营镇323国道果口北635米</t>
  </si>
  <si>
    <t>2019-07-05 23:21:58</t>
  </si>
  <si>
    <t>云南省昆明市晋宁区晋城镇昆明市晋宁区晋城第七小学东南55米</t>
  </si>
  <si>
    <t>2019-07-05 23:20:54</t>
  </si>
  <si>
    <t>云南省红河哈尼族彝族自治州开远市灵泉街道开培线国贞超市东63米</t>
  </si>
  <si>
    <t>2019-07-05 23:19:27</t>
  </si>
  <si>
    <t>云南省红河哈尼族彝族自治州元阳县上新城乡嘎上段铁匠湾西403米</t>
  </si>
  <si>
    <t>2019-07-05 23:16:04</t>
  </si>
  <si>
    <t>云南省红河哈尼族彝族自治州泸西县白水镇203省道成龙石化加油站东北435米</t>
  </si>
  <si>
    <t>2019-07-05 23:16:01</t>
  </si>
  <si>
    <t>云南省红河哈尼族彝族自治州建水县面甸镇323国道龙潭小学西1966米</t>
  </si>
  <si>
    <t>2019-07-05 23:15:36</t>
  </si>
  <si>
    <t>云南省玉溪市通海县兴蒙乡319省道通海县嘉泰包装品厂东165米</t>
  </si>
  <si>
    <t>2019-07-05 23:15:06</t>
  </si>
  <si>
    <t>云南省红河哈尼族彝族自治州泸西县白水镇203省道成龙石化加油站东北423米</t>
  </si>
  <si>
    <t>2019-07-05 23:14:23</t>
  </si>
  <si>
    <t>云南省曲靖市陆良县板桥镇326国道马军堡小学东1847米</t>
  </si>
  <si>
    <t>2019-07-05 23:13:10</t>
  </si>
  <si>
    <t>云南省红河哈尼族彝族自治州开远市乐白道街道十里村西南69米</t>
  </si>
  <si>
    <t>2019-07-05 23:10:15</t>
  </si>
  <si>
    <t>云南省红河哈尼族彝族自治州个旧市沙甸镇212省道穆斯林餐厅西北46米</t>
  </si>
  <si>
    <t>2019-07-05 23:09:35</t>
  </si>
  <si>
    <t>云南省红河哈尼族彝族自治州开远市乐白道街道环城南路泸景苑东南99米</t>
  </si>
  <si>
    <t>2019-07-05 23:09:16</t>
  </si>
  <si>
    <t>云南省曲靖市宣威市双龙街道宣可公路塘房村南76米</t>
  </si>
  <si>
    <t>2019-07-05 23:08:13</t>
  </si>
  <si>
    <t>云南省红河哈尼族彝族自治州建水县临安镇G5615天猴高速中所中学南499米</t>
  </si>
  <si>
    <t>2019-07-05 23:04:03</t>
  </si>
  <si>
    <t>云南省红河哈尼族彝族自治州弥勒市弥阳镇弥勒大道弥勒规划展示馆(建设中)东北114米</t>
  </si>
  <si>
    <t>2019-07-05 23:03:12</t>
  </si>
  <si>
    <t>云南省红河哈尼族彝族自治州个旧市沙甸镇323国道三和自喷漆</t>
  </si>
  <si>
    <t>2019-07-05 23:02:54</t>
  </si>
  <si>
    <t>云南省玉溪市华宁县宁州街道001乡道烂山西北307米</t>
  </si>
  <si>
    <t>2019-07-05 23:02:52</t>
  </si>
  <si>
    <t>云南省红河哈尼族彝族自治州个旧市沙甸镇323国道穆斯林餐厅西北88米</t>
  </si>
  <si>
    <t>2019-07-05 22:58:57</t>
  </si>
  <si>
    <t>2019-07-05 22:50:09</t>
  </si>
  <si>
    <t>云南省文山壮族苗族自治州砚山县平远镇323国道亮田村西北143米</t>
  </si>
  <si>
    <t>2019-07-05 22:45:53</t>
  </si>
  <si>
    <t>云南省红河哈尼族彝族自治州元阳县新街镇元绿二级公路中冲西北114米</t>
  </si>
  <si>
    <t>2019-07-05 22:41:14</t>
  </si>
  <si>
    <t>云南省红河哈尼族彝族自治州开远市羊街乡卧古段爱旗汽车美容店东南322米</t>
  </si>
  <si>
    <t>2019-07-05 22:40:58</t>
  </si>
  <si>
    <t>云南省红河哈尼族彝族自治州石屏县宝秀镇宝秀客运站西87米</t>
  </si>
  <si>
    <t>2019-07-05 22:38:48</t>
  </si>
  <si>
    <t>云南省红河哈尼族彝族自治州石屏县异龙镇323国道石屏瀛洲水泥有限公司南178米</t>
  </si>
  <si>
    <t>2019-07-05 22:25:00</t>
  </si>
  <si>
    <t>云南省红河哈尼族彝族自治州个旧市鸡街镇323国道甸尾村民委员会西北1929米</t>
  </si>
  <si>
    <t>2019-07-05 22:21:31</t>
  </si>
  <si>
    <t>云南省昆明市呈贡区洛羊街道云景路61秋锦路新进泉饭店西175米</t>
  </si>
  <si>
    <t>2019-07-05 22:20:31</t>
  </si>
  <si>
    <t>云南省红河哈尼族彝族自治州弥勒市弥阳镇弥拖段弥西哨西北243米</t>
  </si>
  <si>
    <t>2019-07-05 22:19:43</t>
  </si>
  <si>
    <t>云南省玉溪市澄江县阳宗镇G78汕昆高速昆明东管理处昆石隧道管理站西北135米</t>
  </si>
  <si>
    <t>2019-07-05 22:17:31</t>
  </si>
  <si>
    <t>云南省文山壮族苗族自治州文山市薄竹镇017乡道五家寨东南385米</t>
  </si>
  <si>
    <t>2019-07-05 22:15:57</t>
  </si>
  <si>
    <t>云南省红河哈尼族彝族自治州弥勒市弥阳镇上清路19号弥勒大道中国农业发展银行(弥勒市支行)东北383米</t>
  </si>
  <si>
    <t>2019-07-05 22:15:32</t>
  </si>
  <si>
    <t>云南省昆明市嵩明县杨林镇通站公路金杨冷库(5号门)西南98米</t>
  </si>
  <si>
    <t>2019-07-05 22:11:13</t>
  </si>
  <si>
    <t>云南省红河哈尼族彝族自治州弥勒市巡检司镇079乡道交左北748米</t>
  </si>
  <si>
    <t>2019-07-05 22:09:01</t>
  </si>
  <si>
    <t>云南省红河哈尼族彝族自治州石屏县坝心镇323国道龙井村西北121米</t>
  </si>
  <si>
    <t>2019-07-05 22:05:59</t>
  </si>
  <si>
    <t>云南省红河哈尼族彝族自治州建水县坡头乡西底段他其东南1124米</t>
  </si>
  <si>
    <t>云南省红河哈尼族彝族自治州开远市乐白道街道市西北路雨洒西464米</t>
  </si>
  <si>
    <t>2019-07-05 22:02:31</t>
  </si>
  <si>
    <t>云南省昆明市晋宁区昆阳街道213国道昆明泰勋工业有限公司北145米</t>
  </si>
  <si>
    <t>2019-07-05 21:50:24</t>
  </si>
  <si>
    <t>云南省昭通市昭阳区布嘎回族乡G85渝昆高速高松树西北616米</t>
  </si>
  <si>
    <t>2019-07-05 21:48:52</t>
  </si>
  <si>
    <t>云南省曲靖市马龙区通泉街道麒小线t30县道小线福盛陶瓷公司东南229米</t>
  </si>
  <si>
    <t>2019-07-05 21:48:51</t>
  </si>
  <si>
    <t>云南省红河哈尼族彝族自治州红河县石头寨乡么索村东南250米</t>
  </si>
  <si>
    <t>2019-07-05 21:46:29</t>
  </si>
  <si>
    <t>云南省曲靖市宣威市倘塘镇宣可公路陡山坡东南238米</t>
  </si>
  <si>
    <t>2019-07-05 21:27:52</t>
  </si>
  <si>
    <t>云南省红河哈尼族彝族自治州石屏县异龙镇石屏瀛洲水泥有限公司西北66米</t>
  </si>
  <si>
    <t>2019-07-05 20:59:29</t>
  </si>
  <si>
    <t>云南省红河哈尼族彝族自治州蒙自市雨过铺镇工业园区3号路顺发餐厅(工业园区3号路)东107米</t>
  </si>
  <si>
    <t>2019-07-05 20:58:19</t>
  </si>
  <si>
    <t>云南省曲靖市麒麟区东山镇026乡道克依黑村东北332米</t>
  </si>
  <si>
    <t>2019-07-05 20:42:40</t>
  </si>
  <si>
    <t>云南省红河哈尼族彝族自治州弥勒市弥阳镇赶羊沟西北672米</t>
  </si>
  <si>
    <t>2019-07-05 20:42:03</t>
  </si>
  <si>
    <t>云南省玉溪市红塔区大营街街道107乡道活发集团大营街水泥制造有限公司北191米</t>
  </si>
  <si>
    <t>2019-07-05 20:38:56</t>
  </si>
  <si>
    <t>云南省红河哈尼族彝族自治州蒙自市文澜镇银河路中国南方电网云南电网红河供电局南278米</t>
  </si>
  <si>
    <t>2019-07-05 20:35:38</t>
  </si>
  <si>
    <t>云南省红河哈尼族彝族自治州泸西县中枢镇弥泸段泸西服务区南447米</t>
  </si>
  <si>
    <t>2019-07-05 20:35:17</t>
  </si>
  <si>
    <t>云南省红河哈尼族彝族自治州弥勒市竹园镇101县道利康诊所(红沙沟公路管理所南)北131米</t>
  </si>
  <si>
    <t>2019-07-05 20:29:55</t>
  </si>
  <si>
    <t>云南省曲靖市麒麟区越州镇沾潦线越州宏越酒缸花卉批发南97米</t>
  </si>
  <si>
    <t>2019-07-05 20:23:19</t>
  </si>
  <si>
    <t>云南省红河哈尼族彝族自治州蒙自市草坝镇108县道草坝镇大落就明德小学西996米</t>
  </si>
  <si>
    <t>2019-07-05 20:16:24</t>
  </si>
  <si>
    <t>云南省红河哈尼族彝族自治州开远市乐白道街道市西南路开远市盈叶化工有限公司东497米</t>
  </si>
  <si>
    <t>2019-07-05 20:14:59</t>
  </si>
  <si>
    <t>云南省昆明市宜良县汤池街道汤电段汤池街道文化广播电视服务中心西北439米</t>
  </si>
  <si>
    <t>2019-07-05 20:14:57</t>
  </si>
  <si>
    <t>2019-07-05 18:39:33</t>
  </si>
  <si>
    <t>云南省红河哈尼族彝族自治州弥勒市竹园镇101县道红沙沟公路管理所北1596米</t>
  </si>
  <si>
    <t>2019-07-05 18:29:33</t>
  </si>
  <si>
    <t>云南省红河哈尼族彝族自治州建水县曲江镇曲王段建水县曲江西红柿果脯饮料厂东南62米</t>
  </si>
  <si>
    <t>2019-07-05 18:18:16</t>
  </si>
  <si>
    <t>云南省红河哈尼族彝族自治州个旧市卡房镇212省道卡房客运站东南1383米</t>
  </si>
  <si>
    <t>2019-07-05 18:16:49</t>
  </si>
  <si>
    <t>云南省玉溪市通海县秀山街道延龄路24-25号秀山东路东苑小区西北95米</t>
  </si>
  <si>
    <t>2019-07-05 18:09:41</t>
  </si>
  <si>
    <t>云南省红河哈尼族彝族自治州弥勒市竹园镇101县道祥云饭店东北166米</t>
  </si>
  <si>
    <t>2019-07-05 18:07:48</t>
  </si>
  <si>
    <t>云南省玉溪市红塔区春和街道新西河路红莓庄园自助烧烤东南107米</t>
  </si>
  <si>
    <t>2019-07-05 18:00:02</t>
  </si>
  <si>
    <t>云南省红河哈尼族彝族自治州个旧市蔓耗镇212省道开远公路管理总段黄草坝管理所西北359米</t>
  </si>
  <si>
    <t>2019-07-05 17:59:30</t>
  </si>
  <si>
    <t>云南省红河哈尼族彝族自治州弥勒市弥阳镇上清路25上清路红人有限公司东84米</t>
  </si>
  <si>
    <t>2019-07-05 17:50:59</t>
  </si>
  <si>
    <t>云南省昆明市呈贡区洛羊街道324国道云南绿色能源产业园(昆明宝能汽车项目指挥部)西南422米</t>
  </si>
  <si>
    <t>2019-07-05 17:34:35</t>
  </si>
  <si>
    <t>云南省红河哈尼族彝族自治州个旧市鸡街镇323国道小棚旧东北184米</t>
  </si>
  <si>
    <t>2019-07-05 17:34:11</t>
  </si>
  <si>
    <t>云南省红河哈尼族彝族自治州泸西县中枢镇三门街130号泸发大街泸西县防雷中心南321米</t>
  </si>
  <si>
    <t>2019-07-05 17:26:38</t>
  </si>
  <si>
    <t>云南省红河哈尼族彝族自治州弥勒市竹园镇101县道佳家美装饰建材东南90米</t>
  </si>
  <si>
    <t>2019-07-05 16:58:14</t>
  </si>
  <si>
    <t>云南省红河哈尼族彝族自治州红河县迤萨镇G76县道勐龙新寨西北212米</t>
  </si>
  <si>
    <t>2019-07-05 16:57:34</t>
  </si>
  <si>
    <t>云南省昆明市呈贡区洛羊街道南昆货运站支线段小柱子饭店东182米</t>
  </si>
  <si>
    <t>2019-07-05 16:57:03</t>
  </si>
  <si>
    <t>云南省红河哈尼族彝族自治州开远市乐白道街道323国道阿得邑村委会西北1816米</t>
  </si>
  <si>
    <t>2019-07-05 17:18:35</t>
  </si>
  <si>
    <t>云南省文山壮族苗族自治州砚山县平远镇210省道回龙小学东南1554米</t>
  </si>
  <si>
    <t>2019-07-05 16:55:56</t>
  </si>
  <si>
    <t>云南省红河哈尼族彝族自治州开远市乐白道街道323国道阿得邑村委会西北1833米</t>
  </si>
  <si>
    <t>2019-07-05 16:55:54</t>
  </si>
  <si>
    <t>云南省红河哈尼族彝族自治州建水县曲江镇214省道清真鑫雅园东南196米</t>
  </si>
  <si>
    <t>2019-07-05 16:50:53</t>
  </si>
  <si>
    <t>云南省红河哈尼族彝族自治州建水县南庄镇羊街农场段水塘寨西北1211米</t>
  </si>
  <si>
    <t>2019-07-05 16:34:16</t>
  </si>
  <si>
    <t>云南省文山壮族苗族自治州广南县曙光乡323国道德成旅馆西北32米</t>
  </si>
  <si>
    <t>2019-07-05 16:22:29</t>
  </si>
  <si>
    <t>云南省红河哈尼族彝族自治州弥勒市巡检司镇巡白段巡检客运站东北1495米</t>
  </si>
  <si>
    <t>2019-07-05 16:21:45</t>
  </si>
  <si>
    <t>云南省红河哈尼族彝族自治州开远市小龙潭镇二城段安桶寨西292米</t>
  </si>
  <si>
    <t>2019-07-05 16:20:58</t>
  </si>
  <si>
    <t>云南省红河哈尼族彝族自治州个旧市鸡街镇323国道沙甸派出所东南127米</t>
  </si>
  <si>
    <t>2019-07-05 16:11:42</t>
  </si>
  <si>
    <t>云南省红河哈尼族彝族自治州蒙自市雨过铺镇038乡道红河大道收费站(红河大道南向)东南242米</t>
  </si>
  <si>
    <t>2019-07-05 16:04:22</t>
  </si>
  <si>
    <t>云南省玉溪市峨山彝族自治县小街街道306县道飞达石化加油站(016乡道)西83米</t>
  </si>
  <si>
    <t>2019-07-05 15:49:11</t>
  </si>
  <si>
    <t>云南省红河哈尼族彝族自治州建水县临安镇沙马段g10县G10县道建水县洪宁食品有限公司西北96米</t>
  </si>
  <si>
    <t>2019-07-05 15:48:21</t>
  </si>
  <si>
    <t>云南省红河哈尼族彝族自治州个旧市大屯镇阿所寨段大木寨西北532米</t>
  </si>
  <si>
    <t>2019-07-05 15:47:57</t>
  </si>
  <si>
    <t>云南省红河哈尼族彝族自治州河口瑶族自治县莲花滩乡326国道坡头西2499米</t>
  </si>
  <si>
    <t>2019-07-05 15:05:47</t>
  </si>
  <si>
    <t>云南省红河哈尼族彝族自治州建水县岔科镇龙觅坡段王家寨西366米</t>
  </si>
  <si>
    <t>2019-07-05 15:37:53</t>
  </si>
  <si>
    <t>云南省玉溪市通海县河西镇319省道葛家营节能炉制造厂东北53米</t>
  </si>
  <si>
    <t>2019-07-05 15:35:57</t>
  </si>
  <si>
    <t>云南省红河哈尼族彝族自治州开远市乐白道街道东新路390号环城东路银发大酒店(东新路)东79米</t>
  </si>
  <si>
    <t>2019-07-05 15:28:04</t>
  </si>
  <si>
    <t>云南省红河哈尼族彝族自治州个旧市大屯镇G5615天猴高速罗依寨北366米</t>
  </si>
  <si>
    <t xml:space="preserve"> 日期：  2019 年 7 月  6 日</t>
  </si>
  <si>
    <r>
      <rPr>
        <b/>
        <sz val="11"/>
        <rFont val="宋体"/>
        <charset val="134"/>
      </rPr>
      <t xml:space="preserve">总安装台数：186     在线台数：183    不在线台数：5   在线率： 96  </t>
    </r>
    <r>
      <rPr>
        <b/>
        <sz val="11"/>
        <rFont val="SimSun"/>
        <charset val="134"/>
      </rPr>
      <t>％</t>
    </r>
  </si>
  <si>
    <t>2019-07-06 14:18:05</t>
  </si>
  <si>
    <t>云南省昆明市安宁市禄脿街道320国道安丰营山菜园东85米</t>
  </si>
  <si>
    <t>2019-07-06 22:39:03</t>
  </si>
  <si>
    <t>云南省昆明市晋宁区二街镇翻响段马脚村东北442米</t>
  </si>
  <si>
    <t>2019-07-06 23:36:37</t>
  </si>
  <si>
    <t>云南省红河哈尼族彝族自治州元阳县马街乡马街乡政府段马街村西南62米</t>
  </si>
  <si>
    <t>2019-07-06 23:36:50</t>
  </si>
  <si>
    <t>云南省红河哈尼族彝族自治州个旧市大屯镇个大段小屯西145米</t>
  </si>
  <si>
    <t>2019-07-06 19:39:14</t>
  </si>
  <si>
    <t>云南省红河哈尼族彝族自治州元阳县南沙镇102县道元阳县公安局东北150米</t>
  </si>
  <si>
    <t>2019-07-06 20:30:59</t>
  </si>
  <si>
    <t>云南省大理白族自治州洱源县右所镇214国道洱源公路管理段下山口站西北42米</t>
  </si>
  <si>
    <t>2019-07-06 23:46:10</t>
  </si>
  <si>
    <t>云南省红河哈尼族彝族自治州元阳县小新街乡元蔓高速石膏矿大桥西1877米</t>
  </si>
  <si>
    <t>2019-07-06 23:50:26</t>
  </si>
  <si>
    <t>云南省红河哈尼族彝族自治州开远市羊街乡G8011开河高速羊街收费站入口(蒙自方向)东南71米</t>
  </si>
  <si>
    <t>2019-07-06 23:42:54</t>
  </si>
  <si>
    <t>云南省昭通市彝良县角奎镇曹海段下湾南574米</t>
  </si>
  <si>
    <t>2019-07-06 23:28:26</t>
  </si>
  <si>
    <t>云南省玉溪市通海县河西镇319省道曲陀关高原红甜白酒西北495米</t>
  </si>
  <si>
    <t>2019-07-06 22:17:36</t>
  </si>
  <si>
    <t>2019-07-06 23:11:10</t>
  </si>
  <si>
    <t>云南省红河哈尼族彝族自治州元阳县上新城乡元蔓高速芒铁西422米</t>
  </si>
  <si>
    <t>2019-07-06 13:21:24</t>
  </si>
  <si>
    <t>云南省昆明市宜良县匡远街道学府路宜良县第一中学西南251米</t>
  </si>
  <si>
    <t>2019-07-06 23:05:11</t>
  </si>
  <si>
    <t>云南省红河哈尼族彝族自治州蒙自市冷泉镇蒙蛮线冷泉派出所北268米</t>
  </si>
  <si>
    <t>2019-07-06 17:04:22</t>
  </si>
  <si>
    <t>云南省红河哈尼族彝族自治州建水县南庄镇214省道建水县南庄镇水管站东南64米</t>
  </si>
  <si>
    <t>2019-07-06 20:13:42</t>
  </si>
  <si>
    <t>云南省红河哈尼族彝族自治州建水县临安镇迎晖路266号迎晖路康复诊所东北49米</t>
  </si>
  <si>
    <t>2019-07-06 16:57:02</t>
  </si>
  <si>
    <t>滨河路金水河乡劳动保障局东335米</t>
  </si>
  <si>
    <t>2019-07-06 14:29:01</t>
  </si>
  <si>
    <t>云南省红河哈尼族彝族自治州红河县迤萨镇莲花路37元红公路红河县交通运输局西南48米</t>
  </si>
  <si>
    <t>2019-07-06 21:15:27</t>
  </si>
  <si>
    <t>云南省普洱市景谷傣族彝族自治县威远镇323国道云海村东1707米</t>
  </si>
  <si>
    <t>2019-07-06 23:11:13</t>
  </si>
  <si>
    <t>云南省红河哈尼族彝族自治州河口瑶族自治县河口镇北山国际货场西199米</t>
  </si>
  <si>
    <t>2019-07-06 22:59:38</t>
  </si>
  <si>
    <t>2019-07-06 23:47:40</t>
  </si>
  <si>
    <t>云南省大理白族自治州宾川县金牛镇全球通大道二对咖啡南75米</t>
  </si>
  <si>
    <t>2019-07-06 23:54:18</t>
  </si>
  <si>
    <t>云南省红河哈尼族彝族自治州金平苗族瑶族傣族自治县沙依坡乡蛮金公路那拉博南956米</t>
  </si>
  <si>
    <t>2019-07-06 23:34:21</t>
  </si>
  <si>
    <t>云南省红河哈尼族彝族自治州建水县坡头乡白显段大石洞小学西南154米</t>
  </si>
  <si>
    <t>2019-07-06 23:09:24</t>
  </si>
  <si>
    <t>云南省文山壮族苗族自治州广南县莲城镇那忠西122米</t>
  </si>
  <si>
    <t>2019-07-06 23:49:43</t>
  </si>
  <si>
    <t>云南省昆明市安宁市连然街道和平大道83号和平大道中国信合东北130米</t>
  </si>
  <si>
    <t>2019-07-06 23:32:39</t>
  </si>
  <si>
    <t>云南省红河哈尼族彝族自治州建水县曲江镇通建高速阿腊寨西391米</t>
  </si>
  <si>
    <t>2019-07-06 23:04:56</t>
  </si>
  <si>
    <t>云南省昆明市安宁市禄脿街道213省道液泉菜馆西南100米</t>
  </si>
  <si>
    <t>2019-07-06 21:05:08</t>
  </si>
  <si>
    <t>云南省昭通市镇雄县坪上镇背牛段湾子东南178米</t>
  </si>
  <si>
    <t>2019-07-06 21:50:37</t>
  </si>
  <si>
    <t>云南省玉溪市元江哈尼族彝族傣族自治县因远镇323国道土塘西1790米</t>
  </si>
  <si>
    <t>2019-07-06 19:42:56</t>
  </si>
  <si>
    <t>云南省西双版纳傣族自治州勐海县勐遮镇勐冈公路025乡勐冈公路黎明公司三分场三队西111米</t>
  </si>
  <si>
    <t>2019-07-06 23:31:22</t>
  </si>
  <si>
    <t>云南省红河哈尼族彝族自治州个旧市贾沙乡芦柴冲西北425米</t>
  </si>
  <si>
    <t>2019-07-06 16:12:06</t>
  </si>
  <si>
    <t>云南省红河哈尼族彝族自治州建水县坡头乡130县道贾沙乡科技希望小学南1527米</t>
  </si>
  <si>
    <t>2019-07-06 23:30:24</t>
  </si>
  <si>
    <t>云南省昆明市呈贡区马金铺街道202省道四川饭店(马金铺街道办事处西)东南27米</t>
  </si>
  <si>
    <t>2019-07-06 16:03:39</t>
  </si>
  <si>
    <t>云南省红河哈尼族彝族自治州个旧市大屯镇个屯一级公路红河州军粮供应管理服务中心北142米</t>
  </si>
  <si>
    <t>2019-07-06 20:07:26</t>
  </si>
  <si>
    <t>云南省红河哈尼族彝族自治州开远市羊街乡羊街集镇段g8011开河王丫段大庄站西1485米</t>
  </si>
  <si>
    <t>2019-07-06 17:29:05</t>
  </si>
  <si>
    <t>云南省红河哈尼族彝族自治州蒙自市雨过铺镇红钢中路新光村委会东北394米</t>
  </si>
  <si>
    <t>2019-07-06 16:31:52</t>
  </si>
  <si>
    <t>云南省红河哈尼族彝族自治州开远市小龙潭镇二城段安桶寨西247米</t>
  </si>
  <si>
    <t>2019-07-06 23:47:46</t>
  </si>
  <si>
    <t>云南省文山壮族苗族自治州文山市平坝镇中国信合(平坝信用社)西北61米</t>
  </si>
  <si>
    <t>2019-07-06 21:37:36</t>
  </si>
  <si>
    <t>云南省红河哈尼族彝族自治州建水县曲江镇太钟段钟营西514米</t>
  </si>
  <si>
    <t>2019-07-06 20:59:42</t>
  </si>
  <si>
    <t>云南省红河哈尼族彝族自治州个旧市蔓耗镇212省道开远公路管理总段黄草坝管理所东南371米</t>
  </si>
  <si>
    <t>2019-07-06 23:26:15</t>
  </si>
  <si>
    <t>云南省玉溪市新平彝族傣族自治县扬武镇213国道仙福钢铁有限公司西南193米</t>
  </si>
  <si>
    <t>2019-07-06 18:06:06</t>
  </si>
  <si>
    <t>云南省红河哈尼族彝族自治州开远市小龙潭镇开培线棬槽寨东南269米</t>
  </si>
  <si>
    <t>2019-07-06 15:42:13</t>
  </si>
  <si>
    <t>云南省文山壮族苗族自治州富宁县板仑乡320省道中龙平东1380米</t>
  </si>
  <si>
    <t>2019-07-06 16:10:25</t>
  </si>
  <si>
    <t>云南省红河哈尼族彝族自治州建水县临安镇迎晖路217号迎晖路建水县临安镇安全生产监督管理站西北175米</t>
  </si>
  <si>
    <t>2019-07-06 22:47:50</t>
  </si>
  <si>
    <t>2019-07-06 12:43:08</t>
  </si>
  <si>
    <t>云南省文山壮族苗族自治州砚山县平远镇011乡道山脚西13米</t>
  </si>
  <si>
    <t>2019-07-06 23:43:46</t>
  </si>
  <si>
    <t>云南省红河哈尼族彝族自治州弥勒市弥阳镇101县道张氏红月小吃店西南54米</t>
  </si>
  <si>
    <t>2019-07-06 23:39:53</t>
  </si>
  <si>
    <t>云南省昆明市呈贡区斗南街道云峰机械厂段云峰机械厂东南171米</t>
  </si>
  <si>
    <t>2019-07-06 16:41:08</t>
  </si>
  <si>
    <t>云南省昆明市安宁市太平新城街道龙湾1号西南214米</t>
  </si>
  <si>
    <t>2019-07-06 22:52:23</t>
  </si>
  <si>
    <t>云南省红河哈尼族彝族自治州弥勒市新哨镇石新汽专云南省东风例保检查站西北357米</t>
  </si>
  <si>
    <t>云南省玉溪市通海县里山乡117乡道梅子园东北476米</t>
  </si>
  <si>
    <t>2019-07-06 23:54:10</t>
  </si>
  <si>
    <t>云南省玉溪市红塔区高仓街道明珠路59幢213国道中国信合东南46米</t>
  </si>
  <si>
    <t>2019-07-06 21:57:44</t>
  </si>
  <si>
    <t>云南省怒江傈僳族自治州福贡县上帕镇228省道中国石油加油站北141米</t>
  </si>
  <si>
    <t>2019-07-06 20:25:57</t>
  </si>
  <si>
    <t>云南省昆明市石林彝族自治县鹿阜街道麦堡段云南昆明润达形象设计职业学校东南94米</t>
  </si>
  <si>
    <t>2019-07-06 15:44:18</t>
  </si>
  <si>
    <t>云南省文山壮族苗族自治州文山市德厚镇210省道老尖坡东北452米</t>
  </si>
  <si>
    <t>2019-07-06 12:42:22</t>
  </si>
  <si>
    <t>贵州省毕节市威宁彝族回族苗族自治县迤那镇汇龙路启航宾馆南74米</t>
  </si>
  <si>
    <t>2019-07-06 23:54:39</t>
  </si>
  <si>
    <t>云南省昆明市官渡区阿拉街道G78汕昆高速龙王庙东南127米</t>
  </si>
  <si>
    <t>2019-07-06 18:06:28</t>
  </si>
  <si>
    <t>云南省文山壮族苗族自治州砚山县平远镇祥平路清真饭店(平远交通运政稽查大队北)西南33米</t>
  </si>
  <si>
    <t>2019-07-06 23:12:10</t>
  </si>
  <si>
    <t>云南省玉溪市通海县里山乡通建高速通建高速入口(西北向)西110米</t>
  </si>
  <si>
    <t>2019-07-06 17:07:35</t>
  </si>
  <si>
    <t>云南省玉溪市红塔区北城街道213国道猪脚米线东97米</t>
  </si>
  <si>
    <t>2019-07-06 12:14:39</t>
  </si>
  <si>
    <t>云南省红河哈尼族彝族自治州个旧市大屯镇红河州军粮供应管理服务中心北95米</t>
  </si>
  <si>
    <t>2019-07-06 23:25:03</t>
  </si>
  <si>
    <t>云南省玉溪市红塔区研和街道213国道彩钢瓦复合瓦钢结构卷帘门西北32米</t>
  </si>
  <si>
    <t>2019-07-06 23:20:10</t>
  </si>
  <si>
    <t>云南省红河哈尼族彝族自治州河口瑶族自治县莲花滩乡102县道夹冲小学西南2997米</t>
  </si>
  <si>
    <t>2019-07-06 19:24:36</t>
  </si>
  <si>
    <t>云南省玉溪市通海县河西镇319省道中国石化加油站东北20米</t>
  </si>
  <si>
    <t>2019-07-06 19:31:48</t>
  </si>
  <si>
    <t>云南省文山壮族苗族自治州砚山县平远镇210省道自家人饭店(平车段)</t>
  </si>
  <si>
    <t>2019-07-06 20:05:32</t>
  </si>
  <si>
    <t>云南省红河哈尼族彝族自治州开远市乐白道街道市西北路馆驿清真饭店南47米</t>
  </si>
  <si>
    <t>2019-07-06 23:21:34</t>
  </si>
  <si>
    <t>云南省红河哈尼族彝族自治州开远市乐白道街道环城东路开远市乾盛经贸有限责任公司西32米</t>
  </si>
  <si>
    <t>2019-07-06 18:22:37</t>
  </si>
  <si>
    <t>云南省红河哈尼族彝族自治州元阳县南沙镇慢腊公路102县102县道桃园村卫生所东1260米</t>
  </si>
  <si>
    <t>2019-07-06 23:18:01</t>
  </si>
  <si>
    <t>云南省红河哈尼族彝族自治州元阳县新街镇元阳县第二小学南99米</t>
  </si>
  <si>
    <t>2019-07-06 16:44:59</t>
  </si>
  <si>
    <t>云南省红河哈尼族彝族自治州河口瑶族自治县河口镇中国石化(北山停车区加油站)东37米</t>
  </si>
  <si>
    <t>2019-07-06 05:46:07</t>
  </si>
  <si>
    <t>云南省红河哈尼族彝族自治州开远市乐白道街道326国道红河开远晓龙机动车安全技术检测有限公司西228米</t>
  </si>
  <si>
    <t>2019-07-06 17:00:49</t>
  </si>
  <si>
    <t>云南省红河哈尼族彝族自治州蒙自市雨过铺镇蒙蚂线新能源99劲动力雨过铺总代理销售中心西北129米</t>
  </si>
  <si>
    <t>2019-07-06 09:17:41</t>
  </si>
  <si>
    <t>2019-07-06 16:25:02</t>
  </si>
  <si>
    <t>云南省红河哈尼族彝族自治州金平苗族瑶族傣族自治县金河镇蛮金公路鸿鑫木材加工厂西南36米</t>
  </si>
  <si>
    <t>2019-07-06 09:26:40</t>
  </si>
  <si>
    <t>云南省西双版纳傣族自治州景洪市允景洪街道澜沧江路5号澜沧江路西</t>
  </si>
  <si>
    <t>2019-07-06 18:17:44</t>
  </si>
  <si>
    <t>云南省红河哈尼族彝族自治州泸西县午街铺镇服务区南175米</t>
  </si>
  <si>
    <t>2019-07-06 16:55:10</t>
  </si>
  <si>
    <t>云南省昆明市安宁市连然街道和平大道83号和平大道中国信合东北195米</t>
  </si>
  <si>
    <t>2019-07-06 21:30:36</t>
  </si>
  <si>
    <t>云南省红河哈尼族彝族自治州个旧市贾沙乡102县道人和建材有限责任公司北34米</t>
  </si>
  <si>
    <t>2019-07-06 21:33:12</t>
  </si>
  <si>
    <t>云南省红河哈尼族彝族自治州建水县临安镇云昌宾馆西86米</t>
  </si>
  <si>
    <t>2019-07-06 15:29:38</t>
  </si>
  <si>
    <t>云南省红河哈尼族彝族自治州建水县官厅镇小桔段小包山西398米</t>
  </si>
  <si>
    <t>2019-07-06 13:21:40</t>
  </si>
  <si>
    <t>云南省曲靖市罗平县腊山街道双虎家私名品(罗平店)东南13米</t>
  </si>
  <si>
    <t>2019-07-06 17:04:45</t>
  </si>
  <si>
    <t>云南省红河哈尼族彝族自治州元阳县南沙镇慢腊公路102县102县道桃园村卫生所东1377米</t>
  </si>
  <si>
    <t>2019-07-06 16:38:37</t>
  </si>
  <si>
    <t>云南省红河哈尼族彝族自治州建水县临安镇G5615天猴高速中共建水公路分局建水所支部委员会西91米</t>
  </si>
  <si>
    <t>2019-07-06 23:29:18</t>
  </si>
  <si>
    <t>云南省普洱市澜沧拉祜族自治县勐朗镇051乡道富本村东219米</t>
  </si>
  <si>
    <t>2019-07-06 15:48:16</t>
  </si>
  <si>
    <t>云南省红河哈尼族彝族自治州蒙自市文澜镇北京路100号北京路华风现代城东北144米</t>
  </si>
  <si>
    <t>2019-07-06 21:54:55</t>
  </si>
  <si>
    <t>云南省大理白族自治州宾川县金牛镇佛都路1号甸牛段云福农副产品加工有限责任公司东南113米</t>
  </si>
  <si>
    <t>2019-07-06 17:06:40</t>
  </si>
  <si>
    <t>云南省玉溪市红塔区北城街道213国道玉溪市王棋机械制件厂东南200米</t>
  </si>
  <si>
    <t>2019-07-06 08:03:26</t>
  </si>
  <si>
    <t>广西壮族自治区百色市靖西市安德镇S60合那高速足四西1056米</t>
  </si>
  <si>
    <t>2019-07-06 21:09:22</t>
  </si>
  <si>
    <t>云南省文山壮族苗族自治州砚山县平远镇平车段34商贸大街平远镇商贸街清真寺经文学校</t>
  </si>
  <si>
    <t>2019-07-06 21:47:45</t>
  </si>
  <si>
    <t>云南省文山壮族苗族自治州文山市卧龙街道G5615天猴高速坝子东南505米</t>
  </si>
  <si>
    <t>2019-07-06 04:12:27</t>
  </si>
  <si>
    <t>云南省红河哈尼族彝族自治州个旧市大屯镇三道水段官家山南472米</t>
  </si>
  <si>
    <t>2019-07-06 20:09:11</t>
  </si>
  <si>
    <t>云南省红河哈尼族彝族自治州金平苗族瑶族傣族自治县大寨乡台坡河南343米</t>
  </si>
  <si>
    <t>2019-07-06 23:19:34</t>
  </si>
  <si>
    <t>云南省昆明市寻甸回族彝族自治县仁德街道旭东路4号月秀路道院社区卫生服务站西南690米</t>
  </si>
  <si>
    <t>2019-07-06 17:19:48</t>
  </si>
  <si>
    <t>云南省曲靖市罗平县九龙街道G78汕昆高速落尾东南273米</t>
  </si>
  <si>
    <t>2019-07-06 18:08:04</t>
  </si>
  <si>
    <t>云南省红河哈尼族彝族自治州个旧市大屯镇个旧第十五中学西北203米</t>
  </si>
  <si>
    <t>2019-07-06 07:37:32</t>
  </si>
  <si>
    <t>云南省红河哈尼族彝族自治州弥勒市朋普镇326国道庄田村西398米</t>
  </si>
  <si>
    <t>2019-07-06 16:59:45</t>
  </si>
  <si>
    <t>云南省红河哈尼族彝族自治州个旧市大屯镇G5615天猴高速黑马山隧道北546米</t>
  </si>
  <si>
    <t>2019-07-06 16:46:02</t>
  </si>
  <si>
    <t>云南省红河哈尼族彝族自治州建水县临安镇永祯路355G31县道聚福楼东25米</t>
  </si>
  <si>
    <t>2019-07-06 19:46:56</t>
  </si>
  <si>
    <t>云南省红河哈尼族彝族自治州建水县利民乡幕阳段厂房西417米</t>
  </si>
  <si>
    <t>2019-07-06 22:49:26</t>
  </si>
  <si>
    <t>云南省曲靖市陆良县板桥镇西响线长湖村委会南629米</t>
  </si>
  <si>
    <t>2019-07-06 00:43:58</t>
  </si>
  <si>
    <t>云南省昆明市寻甸回族彝族自治县倘甸镇马大段山杂西303米</t>
  </si>
  <si>
    <t>2019-07-06 08:31:04</t>
  </si>
  <si>
    <t>云南省西双版纳傣族自治州勐海县勐宋乡春平饭店北55米</t>
  </si>
  <si>
    <t>2019-07-06 18:10:17</t>
  </si>
  <si>
    <t>云南省玉溪市红塔区研和街道319省道老坟山东327米</t>
  </si>
  <si>
    <t>2019-07-06 23:38:05</t>
  </si>
  <si>
    <t>广东省佛山市南海区大沥镇穗盐西路11号佛山市安信物流中心A座北79米</t>
  </si>
  <si>
    <t>2019-07-06 16:24:20</t>
  </si>
  <si>
    <t>云南省红河哈尼族彝族自治州蒙自市新安所镇回归路122G12县道振昌旅馆西114米</t>
  </si>
  <si>
    <t xml:space="preserve"> 日期：  2019 年 7月  7 日</t>
  </si>
  <si>
    <r>
      <rPr>
        <b/>
        <sz val="11"/>
        <rFont val="宋体"/>
        <charset val="134"/>
      </rPr>
      <t xml:space="preserve">总安装台数：186     在线台数：182    不在线台数：6  在线率： 95 </t>
    </r>
    <r>
      <rPr>
        <b/>
        <sz val="11"/>
        <rFont val="SimSun"/>
        <charset val="134"/>
      </rPr>
      <t>％</t>
    </r>
  </si>
  <si>
    <t>2019-07-07 23:58:22</t>
  </si>
  <si>
    <t>云南省红河哈尼族彝族自治州弥勒市新哨镇石新汽专小以则西945米</t>
  </si>
  <si>
    <t>2019-07-07 23:57:10</t>
  </si>
  <si>
    <t>云南省文山壮族苗族自治州砚山县稼依镇323国道小尼尼北210米</t>
  </si>
  <si>
    <t>2019-07-07 23:56:09</t>
  </si>
  <si>
    <t>云南省红河哈尼族彝族自治州个旧市大屯镇麒官段中国信合(官家山支行)南1106米</t>
  </si>
  <si>
    <t>2019-07-07 23:54:43</t>
  </si>
  <si>
    <t>云南省红河哈尼族彝族自治州个旧市锡城镇212省道水箐小学东南1453米</t>
  </si>
  <si>
    <t>2019-07-07 23:53:47</t>
  </si>
  <si>
    <t>云南省红河哈尼族彝族自治州蒙自市水田乡蛮耗大桥g81县蒙蛮线蔓耗客运站东北1037米</t>
  </si>
  <si>
    <t>2019-07-07 23:53:13</t>
  </si>
  <si>
    <t>云南省昆明市官渡区金马街道贵昆路1029彩云北路叁斗物流城</t>
  </si>
  <si>
    <t>2019-07-07 23:51:27</t>
  </si>
  <si>
    <t>云南省曲靖市罗平县阿岗镇梅小线辉煌家私北539米</t>
  </si>
  <si>
    <t>2019-07-07 23:50:07</t>
  </si>
  <si>
    <t>云南省红河哈尼族彝族自治州开远市乐白道街道市西北路馆驿清真饭店北70米</t>
  </si>
  <si>
    <t>2019-07-07 23:48:56</t>
  </si>
  <si>
    <t>云南省玉溪市红塔区北城街道G8511昆磨高速北城收费站(晋红高速出口)西南242米</t>
  </si>
  <si>
    <t>2019-07-07 23:47:22</t>
  </si>
  <si>
    <t>云南省昆明市晋宁区晋城镇北门路祥瑞园牛菜馆西南74米</t>
  </si>
  <si>
    <t>2019-07-07 23:45:35</t>
  </si>
  <si>
    <t>云南省文山壮族苗族自治州砚山县平远镇G80广昆高速阿三龙新寨北721米</t>
  </si>
  <si>
    <t>2019-07-07 23:42:13</t>
  </si>
  <si>
    <t>云南省红河哈尼族彝族自治州弥勒市新哨镇304省道怕不格希望小学西南1990米</t>
  </si>
  <si>
    <t>2019-07-07 23:40:39</t>
  </si>
  <si>
    <t>云南省红河哈尼族彝族自治州弥勒市新哨镇304省道夸竹明德小学西南1903米</t>
  </si>
  <si>
    <t>2019-07-07 23:40:14</t>
  </si>
  <si>
    <t>云南省玉溪市红塔区北城街道213国道小铺子北478米</t>
  </si>
  <si>
    <t>2019-07-07 23:36:57</t>
  </si>
  <si>
    <t>云南省曲靖市麒麟区东山镇042县道毛家坟东1345米</t>
  </si>
  <si>
    <t>2019-07-07 23:36:13</t>
  </si>
  <si>
    <t>云南省文山壮族苗族自治州麻栗坡县天保镇210省道达比河队东南1668米</t>
  </si>
  <si>
    <t>2019-07-07 23:29:27</t>
  </si>
  <si>
    <t>云南省昆明市呈贡区洛羊街道石龙线主线段云南云捷建筑材料检测有限公司东南96米</t>
  </si>
  <si>
    <t>2019-07-07 23:28:28</t>
  </si>
  <si>
    <t>云南省红河哈尼族彝族自治州金平苗族瑶族傣族自治县老集寨乡金老线南寿西北1152米</t>
  </si>
  <si>
    <t>2019-07-07 23:26:13</t>
  </si>
  <si>
    <t>云南省红河哈尼族彝族自治州泸西县旧城镇旧城段秧田完小北1279米</t>
  </si>
  <si>
    <t>2019-07-07 23:26:03</t>
  </si>
  <si>
    <t>2019-07-07 23:25:31</t>
  </si>
  <si>
    <t>云南省红河哈尼族彝族自治州蒙自市草坝镇043乡道五家寨南1320米</t>
  </si>
  <si>
    <t>2019-07-07 23:25:04</t>
  </si>
  <si>
    <t>云南省红河哈尼族彝族自治州开远市乐白道街道环城南路开远宇宙汽车技术服务有限公司东48米</t>
  </si>
  <si>
    <t>2019-07-07 23:21:33</t>
  </si>
  <si>
    <t>云南省红河哈尼族彝族自治州开远市羊街乡卧古段爱旗汽车美容店东南327米</t>
  </si>
  <si>
    <t>2019-07-07 23:19:57</t>
  </si>
  <si>
    <t>云南省红河哈尼族彝族自治州建水县曲江镇通建高速蚂蚁山东388米</t>
  </si>
  <si>
    <t>2019-07-07 23:17:06</t>
  </si>
  <si>
    <t>云南省红河哈尼族彝族自治州弥勒市新哨镇304省道夸竹明德小学西南1897米</t>
  </si>
  <si>
    <t>2019-07-07 23:16:04</t>
  </si>
  <si>
    <t>云南省曲靖市罗平县阿岗镇106乡道石口子山西南644米</t>
  </si>
  <si>
    <t>2019-07-07 23:06:11</t>
  </si>
  <si>
    <t>云南省红河哈尼族彝族自治州建水县南庄镇羊街农场段羊街农场客运站西124米</t>
  </si>
  <si>
    <t>2019-07-07 23:10:51</t>
  </si>
  <si>
    <t>2019-07-07 23:04:23</t>
  </si>
  <si>
    <t>云南省文山壮族苗族自治州砚山县江那镇砚山县华博创业园建材大商汇西70米</t>
  </si>
  <si>
    <t>2019-07-07 23:04:22</t>
  </si>
  <si>
    <t>云南省楚雄彝族自治州双柏县妥甸镇文明路27号218省道中国农业银行(妥甸分理处)西北1945米</t>
  </si>
  <si>
    <t>2019-07-07 23:04:02</t>
  </si>
  <si>
    <t>云南省昆明市晋宁区昆阳街道213国道昆明泰勋工业有限公司北153米</t>
  </si>
  <si>
    <t>2019-07-07 23:00:38</t>
  </si>
  <si>
    <t>云南省玉溪市通海县九龙街道319省道梨山冷库东252米</t>
  </si>
  <si>
    <t>2019-07-07 22:59:09</t>
  </si>
  <si>
    <t>云南省红河哈尼族彝族自治州弥勒市新哨镇304省道夸竹明德小学西南1502米</t>
  </si>
  <si>
    <t>2019-07-07 22:57:29</t>
  </si>
  <si>
    <t>云南省红河哈尼族彝族自治州弥勒市弥阳镇拖白路弥勒市炬熔百货店北82米</t>
  </si>
  <si>
    <t>2019-07-07 22:56:28</t>
  </si>
  <si>
    <t>云南省红河哈尼族彝族自治州个旧市蔓耗镇212省道红技驾校西992米</t>
  </si>
  <si>
    <t>2019-07-07 22:54:49</t>
  </si>
  <si>
    <t>云南省玉溪市峨山彝族自治县化念镇213国道下班秧东南473米</t>
  </si>
  <si>
    <t>2019-07-07 22:53:05</t>
  </si>
  <si>
    <t>云南省红河哈尼族彝族自治州弥勒市弥阳镇203省道鑫立源全屋定制家具厂东194米</t>
  </si>
  <si>
    <t>2019-07-07 22:51:57</t>
  </si>
  <si>
    <t>云南省红河哈尼族彝族自治州泸西县旧城镇两黑段旧城客运站南100米</t>
  </si>
  <si>
    <t>2019-07-07 22:48:27</t>
  </si>
  <si>
    <t>云南省红河哈尼族彝族自治州弥勒市新哨镇304省道宿丫西618米</t>
  </si>
  <si>
    <t>2019-07-07 22:46:26</t>
  </si>
  <si>
    <t>云南省红河哈尼族彝族自治州开远市乐白道街道323国道阿得邑村委会东1928米</t>
  </si>
  <si>
    <t>2019-07-07 22:40:13</t>
  </si>
  <si>
    <t>云南省文山壮族苗族自治州文山市薄竹镇老摆段040乡040乡道开开宝大药房(老摆段)西117米</t>
  </si>
  <si>
    <t>2019-07-07 22:39:02</t>
  </si>
  <si>
    <t>云南省文山壮族苗族自治州砚山县平远镇H14县道罗师汽修南160米</t>
  </si>
  <si>
    <t>2019-07-07 22:35:44</t>
  </si>
  <si>
    <t>云南省曲靖市麒麟区三宝街道326国道康之源大药房(三宝水务所南)东南64米</t>
  </si>
  <si>
    <t>2019-07-07 22:33:50</t>
  </si>
  <si>
    <t>云南省昆明市宜良县汤池街道汤电段昆明亿东阳建材有限公司(东南门)西北486米</t>
  </si>
  <si>
    <t>2019-07-07 22:32:45</t>
  </si>
  <si>
    <t>云南省红河哈尼族彝族自治州蒙自市雨过铺镇蒙蚂线蒙自北站南447米</t>
  </si>
  <si>
    <t>2019-07-07 22:32:10</t>
  </si>
  <si>
    <t>云南省红河哈尼族彝族自治州弥勒市弥阳镇双桥路中国弥勒电商创业园南153米</t>
  </si>
  <si>
    <t>2019-07-07 22:22:20</t>
  </si>
  <si>
    <t>云南省红河哈尼族彝族自治州弥勒市新哨镇304省道夸竹明德小学西南1798米</t>
  </si>
  <si>
    <t>2019-07-07 22:20:50</t>
  </si>
  <si>
    <t>云南省玉溪市澄江县阳宗镇新街111号G78汕昆高速中国信合(新街分社)东北1852米</t>
  </si>
  <si>
    <t>2019-07-07 22:18:03</t>
  </si>
  <si>
    <t>2019-07-07 22:15:18</t>
  </si>
  <si>
    <t>云南省红河哈尼族彝族自治州个旧市卡房镇212省道卡房客运站南1377米</t>
  </si>
  <si>
    <t>2019-07-07 22:13:30</t>
  </si>
  <si>
    <t>云南省玉溪市红塔区北城街道213国道红春饭店三道菜东53米</t>
  </si>
  <si>
    <t>2019-07-07 22:11:58</t>
  </si>
  <si>
    <t>云南省红河哈尼族彝族自治州金平苗族瑶族傣族自治县金水河镇金水河村段中国邮政储蓄银行(金水河镇营业所)西1616米</t>
  </si>
  <si>
    <t>2019-07-07 22:11:57</t>
  </si>
  <si>
    <t>云南省红河哈尼族彝族自治州弥勒市竹园镇G80广昆高速红沙沟公路管理所东北1261米</t>
  </si>
  <si>
    <t>2019-07-07 22:08:43</t>
  </si>
  <si>
    <t>云南省玉溪市江川区江城镇048乡道温泉烟草专卖管理所西南403米</t>
  </si>
  <si>
    <t>云南省红河哈尼族彝族自治州开远市灵泉街道市西北路中国石油加油站(十里村南)西北117米</t>
  </si>
  <si>
    <t>2019-07-07 22:00:10</t>
  </si>
  <si>
    <t>云南省红河哈尼族彝族自治州蒙自市雨过铺镇蒙蚂线新光村委会东北346米</t>
  </si>
  <si>
    <t>2019-07-07 21:45:28</t>
  </si>
  <si>
    <t>云南省文山壮族苗族自治州砚山县平远管理区323国道农场石化加油站东310米</t>
  </si>
  <si>
    <t>2019-07-07 21:37:17</t>
  </si>
  <si>
    <t>云南省曲靖市罗平县板桥镇江召公路巨朵北391米</t>
  </si>
  <si>
    <t>2019-07-07 21:35:39</t>
  </si>
  <si>
    <t>云南省曲靖市师宗县丹凤镇江召公路久红汽修西南132米</t>
  </si>
  <si>
    <t>2019-07-07 21:21:16</t>
  </si>
  <si>
    <t>云南省红河哈尼族彝族自治州个旧市城区街道阳山大道个旧市开关厂西南74米</t>
  </si>
  <si>
    <t>2019-07-07 21:05:08</t>
  </si>
  <si>
    <t>云南省曲靖市富源县中安镇320国道富源县吉红兴煤业有限公司东南417米</t>
  </si>
  <si>
    <t>2019-07-07 18:31:29</t>
  </si>
  <si>
    <t>云南省红河哈尼族彝族自治州个旧市大屯镇G5615天猴高速罗依寨北363米</t>
  </si>
  <si>
    <t>2019-07-07 18:29:37</t>
  </si>
  <si>
    <t>云南省红河哈尼族彝族自治州开远市中和营镇323国道石老猫西253米</t>
  </si>
  <si>
    <t>2019-07-07 18:27:24</t>
  </si>
  <si>
    <t>云南省曲靖市师宗县彩云镇203省道小以则小学东472米</t>
  </si>
  <si>
    <t>2019-07-07 18:26:51</t>
  </si>
  <si>
    <t>云南省红河哈尼族彝族自治州开远市乐白道街道323国道开远市鸿展生态农业开发有限公司南121米</t>
  </si>
  <si>
    <t>2019-07-07 18:22:19</t>
  </si>
  <si>
    <t>云南省玉溪市华宁县盘溪镇华盘路玉溪市柑桔科学研究所西474米</t>
  </si>
  <si>
    <t>2019-07-07 18:18:53</t>
  </si>
  <si>
    <t>云南省红河哈尼族彝族自治州弥勒市弥阳镇弥勒大道弥勒规划展示馆(建设中)东北116米</t>
  </si>
  <si>
    <t>2019-07-07 18:17:04</t>
  </si>
  <si>
    <t>云南省红河哈尼族彝族自治州开远市乐白道街道326国道中国国际能源加油站西南86米</t>
  </si>
  <si>
    <t>2019-07-07 18:49:43</t>
  </si>
  <si>
    <t>云南省红河哈尼族彝族自治州建水县临安镇信恒钢材西南71米</t>
  </si>
  <si>
    <t>2019-07-07 18:59:30</t>
  </si>
  <si>
    <t>云南省红河哈尼族彝族自治州个旧市鸡街镇116县道大河湾北861米</t>
  </si>
  <si>
    <t>2019-07-07 18:55:30</t>
  </si>
  <si>
    <t>广西壮族自治区防城港市港口区白沙万街道东湾大道中民优能加油站(防城港站)西64米</t>
  </si>
  <si>
    <t>2019-07-07 17:55:21</t>
  </si>
  <si>
    <t>云南省红河哈尼族彝族自治州开远市灵泉街道开培线国贞超市东59米</t>
  </si>
  <si>
    <t>2019-07-07 17:53:46</t>
  </si>
  <si>
    <t>云南省文山壮族苗族自治州文山市马塘镇中泰锰业西北350米</t>
  </si>
  <si>
    <t>2019-07-07 17:53:21</t>
  </si>
  <si>
    <t>云南省红河哈尼族彝族自治州蒙自市草坝镇开蒙线中国邮政储蓄银行(草坝镇支行)北1904米</t>
  </si>
  <si>
    <t>2019-07-07 17:22:55</t>
  </si>
  <si>
    <t>云南省红河哈尼族彝族自治州建水县坡头乡西底段他其东南1343米</t>
  </si>
  <si>
    <t>2019-07-07 17:21:40</t>
  </si>
  <si>
    <t>云南省红河哈尼族彝族自治州个旧市大屯镇大木寨段大木寨西615米</t>
  </si>
  <si>
    <t>2019-07-07 17:20:28</t>
  </si>
  <si>
    <t>云南省红河哈尼族彝族自治州开远市乐白道街道326国道红河开远晓龙机动车安全技术检测有限公司西104米</t>
  </si>
  <si>
    <t>2019-07-07 16:46:18</t>
  </si>
  <si>
    <t>云南省红河哈尼族彝族自治州泸西县中枢镇三门街130号泸发大街泸西县防雷中心南346米</t>
  </si>
  <si>
    <t>2019-07-07 16:41:48</t>
  </si>
  <si>
    <t>云南省曲靖市罗平县板桥镇江召公路巨朵北323米</t>
  </si>
  <si>
    <t>2019-07-07 16:38:09</t>
  </si>
  <si>
    <t>云南省文山壮族苗族自治州文山市马塘镇210省道上海南汇干塘子希望小学东南357米</t>
  </si>
  <si>
    <t>2019-07-07 14:57:47</t>
  </si>
  <si>
    <t>云南省昆明市呈贡区洛羊街道大洛羊段小洛羊村东161米</t>
  </si>
  <si>
    <t>2019-07-07 14:56:46</t>
  </si>
  <si>
    <t>云南省红河哈尼族彝族自治州蒙自市文澜镇G11县道蒙自兴达汽车修理厂北172米</t>
  </si>
  <si>
    <t>2019-07-07 14:47:54</t>
  </si>
  <si>
    <t>云南省红河哈尼族彝族自治州个旧市大屯镇个大段小屯西南389米</t>
  </si>
  <si>
    <t>2019-07-07 10:21:02</t>
  </si>
  <si>
    <t>云南省昆明市安宁市连然街道320国道安宁昆荣工程机械有限公司(山东临工专卖)南27米</t>
  </si>
  <si>
    <t>2019-07-07 12:27:08</t>
  </si>
  <si>
    <t>云南省红河哈尼族彝族自治州泸西县中枢镇大鲁克段104县104县道固白小学西1293米</t>
  </si>
  <si>
    <t>2019-07-07 11:35:44</t>
  </si>
  <si>
    <t>2019-07-07 10:59:48</t>
  </si>
  <si>
    <t>云南省红河哈尼族彝族自治州建水县临安镇323国道顺风加油站(南营寨段)西南98米</t>
  </si>
  <si>
    <t>2019-07-07 10:55:43</t>
  </si>
  <si>
    <t>云南省红河哈尼族彝族自治州个旧市锡城镇个金公路13个金公路胜达轿修北76米</t>
  </si>
  <si>
    <t>2019-07-07 09:44:01</t>
  </si>
  <si>
    <t>云南省西双版纳傣族自治州勐海县勐宋乡勐海县众恒良种场茶厂(西南门)东182米</t>
  </si>
  <si>
    <t>2019-07-07 08:36:50</t>
  </si>
  <si>
    <t>云南省红河哈尼族彝族自治州金平苗族瑶族傣族自治县金河镇永平段009乡蛮金公路金平苗族瑶族傣族自治县广播电视局东683米</t>
  </si>
  <si>
    <t>2019-07-07 08:32:22</t>
  </si>
  <si>
    <t>云南省红河哈尼族彝族自治州弥勒市新哨镇雨普村西北302米</t>
  </si>
  <si>
    <t>2019-07-07 23:21:14</t>
  </si>
  <si>
    <t>云南省曲靖市师宗县丹凤镇江召公路春林汽配修理厂西47米</t>
  </si>
  <si>
    <t>2019-07-07 20:22:44</t>
  </si>
  <si>
    <t>云南省红河哈尼族彝族自治州个旧市鸡街镇062乡道泗水庄站北303米</t>
  </si>
  <si>
    <t>2019-07-07 02:28:16</t>
  </si>
  <si>
    <t>云南省文山壮族苗族自治州文山市薄竹镇G5615天猴高速新田南506米</t>
  </si>
  <si>
    <t>2019-07-07 16:46:05</t>
  </si>
  <si>
    <t>云南省红河哈尼族彝族自治州个旧市鸡街镇212省道大河湾北1135米</t>
  </si>
  <si>
    <t>2019-07-07 22:20:37</t>
  </si>
  <si>
    <t>云南省红河哈尼族彝族自治州个旧市锡城镇130县道新龙村西1147米</t>
  </si>
  <si>
    <t>2019-07-07 15:09:52</t>
  </si>
  <si>
    <t>云南省曲靖市麒麟区越州镇042县道中国石化甲甲口加油站西北84米</t>
  </si>
  <si>
    <t>2019-07-07 08:21:28</t>
  </si>
  <si>
    <t>云南省红河哈尼族彝族自治州蒙自市雨过铺镇蒙蚂线蒙自北站西1633米</t>
  </si>
  <si>
    <t>2019-07-07 17:15:00</t>
  </si>
  <si>
    <t>云南省昆明市官渡区金马街道凉亭西路111号凉亭西路云南省农业工程研究设计院西南110米</t>
  </si>
  <si>
    <t>2019-07-07 16:00:57</t>
  </si>
  <si>
    <t>云南省红河哈尼族彝族自治州蒙自市雨过铺镇蒙自绕城高速卢槎冲服务区北554米</t>
  </si>
  <si>
    <t>2019-07-07 18:23:51</t>
  </si>
  <si>
    <t>云南省红河哈尼族彝族自治州个旧市大屯镇个大段古山小学西南469米</t>
  </si>
  <si>
    <t xml:space="preserve"> 日期：  2019 年 7月  8 日</t>
  </si>
  <si>
    <r>
      <rPr>
        <b/>
        <sz val="11"/>
        <rFont val="宋体"/>
        <charset val="134"/>
      </rPr>
      <t xml:space="preserve">总安装台数：186     在线台数：180    不在线台数：8   在线率： 95   </t>
    </r>
    <r>
      <rPr>
        <b/>
        <sz val="11"/>
        <rFont val="SimSun"/>
        <charset val="134"/>
      </rPr>
      <t>％</t>
    </r>
  </si>
  <si>
    <t>2019-07-08 22:05:43</t>
  </si>
  <si>
    <t>云南省红河哈尼族彝族自治州建水县南庄镇羊街农场段羊街农场客运站西北104米</t>
  </si>
  <si>
    <t>2019-07-08 22:03:40</t>
  </si>
  <si>
    <t>云南省红河哈尼族彝族自治州弥勒市弥阳镇101县道开远水泥厂弥勒分厂南182米</t>
  </si>
  <si>
    <t>2019-07-08 22:01:59</t>
  </si>
  <si>
    <t>云南省玉溪市华宁县盘溪镇华盘路091乡091乡道九甸村委会北75米</t>
  </si>
  <si>
    <t>2019-07-08 22:01:14</t>
  </si>
  <si>
    <t>云南省文山壮族苗族自治州砚山县江那镇舍木那段石丫口西南1279米</t>
  </si>
  <si>
    <t>2019-07-08 21:54:23</t>
  </si>
  <si>
    <t>云南省红河哈尼族彝族自治州个旧市大屯镇个屯一级公路红河州军粮供应管理服务中心西410米</t>
  </si>
  <si>
    <t>2019-07-08 21:51:19</t>
  </si>
  <si>
    <t>云南省玉溪市红塔区北城街道213国道金庆梅杂菜鸡东南118米</t>
  </si>
  <si>
    <t>2019-07-08 21:47:01</t>
  </si>
  <si>
    <t>云南省红河哈尼族彝族自治州个旧市鸡街镇212省道西南有色地质勘查局三〇八队测试中心东67米</t>
  </si>
  <si>
    <t>2019-07-08 21:46:02</t>
  </si>
  <si>
    <t>云南省红河哈尼族彝族自治州泸西县午街铺镇203省道幸福之家门业西北151米</t>
  </si>
  <si>
    <t>2019-07-08 21:45:26</t>
  </si>
  <si>
    <t>云南省红河哈尼族彝族自治州弥勒市弥阳镇葡萄观光大道弥勒卓越中等职业技术学校东北349米</t>
  </si>
  <si>
    <t>2019-07-08 21:43:47</t>
  </si>
  <si>
    <t>云南省红河哈尼族彝族自治州开远市乐白道街道323国道开远市鸿展生态农业开发有限公司西南47米</t>
  </si>
  <si>
    <t>2019-07-08 20:42:46</t>
  </si>
  <si>
    <t>云南省红河哈尼族彝族自治州石屏县异龙镇石屏县万宝万豆制品厂西南95米</t>
  </si>
  <si>
    <t>2019-07-08 19:21:01</t>
  </si>
  <si>
    <t>云南省楚雄彝族自治州禄丰县金山镇青家山南282米</t>
  </si>
  <si>
    <t>2019-07-08 22:40:29</t>
  </si>
  <si>
    <t>云南省红河哈尼族彝族自治州石屏县异龙镇323国道石屏县机动车驾驶培训学校东483米</t>
  </si>
  <si>
    <t>2019-07-08 22:57:59</t>
  </si>
  <si>
    <t>云南省红河哈尼族彝族自治州弥勒市虹溪镇304省道大西冲东510米</t>
  </si>
  <si>
    <t>2019-07-08 20:16:22</t>
  </si>
  <si>
    <t>云南省红河哈尼族彝族自治州弥勒市弥阳镇双桥路鑫立源全屋定制家具厂西南91米</t>
  </si>
  <si>
    <t>2019-07-08 19:35:07</t>
  </si>
  <si>
    <t>云南省玉溪市红塔区北城街道213国道金红梅麻辣杂菜鸡北96米</t>
  </si>
  <si>
    <t>2019-07-08 14:10:26</t>
  </si>
  <si>
    <t>云南省红河哈尼族彝族自治州个旧市老厂镇老革段老厂交警中队东659米</t>
  </si>
  <si>
    <t>2019-07-08 11:07:56</t>
  </si>
  <si>
    <t>云南省红河哈尼族彝族自治州蒙自市雨过铺镇蒙蚂线新能源99劲动力雨过铺总代理销售中心西87米</t>
  </si>
  <si>
    <t>2019-07-08 10:32:29</t>
  </si>
  <si>
    <t>云南省红河哈尼族彝族自治州绿春县大兴镇元绿二级公路俄批轰巩南53米</t>
  </si>
  <si>
    <t>2019-07-08 14:57:51</t>
  </si>
  <si>
    <t>云南省西双版纳傣族自治州景洪市勐罕镇061乡道曼空纳朵南665米</t>
  </si>
  <si>
    <t>2019-07-08 21:35:22</t>
  </si>
  <si>
    <t>云南省楚雄彝族自治州元谋县江边乡黄江公路挨岗西南376米</t>
  </si>
  <si>
    <t>2019-07-08 22:35:29</t>
  </si>
  <si>
    <t>云南省红河哈尼族彝族自治州河口瑶族自治县莲花滩乡102县道莲花滩小学东南2717米</t>
  </si>
  <si>
    <t>2019-07-08 22:26:33</t>
  </si>
  <si>
    <t>云南省红河哈尼族彝族自治州金平苗族瑶族傣族自治县大寨乡Z008棉花地西北1967米</t>
  </si>
  <si>
    <t>2019-07-08 11:59:15</t>
  </si>
  <si>
    <t>云南省红河哈尼族彝族自治州泸西县中枢镇203省道迎宾A加油站西北189米</t>
  </si>
  <si>
    <t>2019-07-08 11:01:28</t>
  </si>
  <si>
    <t>2019-07-08 11:01:45</t>
  </si>
  <si>
    <t>云南省红河哈尼族彝族自治州金平苗族瑶族傣族自治县大寨乡Z008棉花地西北1993米</t>
  </si>
  <si>
    <t>2019-07-08 18:00:45</t>
  </si>
  <si>
    <t>云南省红河哈尼族彝族自治州蒙自市芷村镇倒下段下菲秃西北163米</t>
  </si>
  <si>
    <t>2019-07-08 16:48:36</t>
  </si>
  <si>
    <t>贵州省六盘水市盘州市普古彝族苗族乡三变主题餐馆西南73米</t>
  </si>
  <si>
    <t>2019-07-08 11:01:46</t>
  </si>
  <si>
    <t>云南省红河哈尼族彝族自治州金平苗族瑶族傣族自治县铜厂乡106县道铜厂中学东南469米</t>
  </si>
  <si>
    <t>2019-07-08 11:01:36</t>
  </si>
  <si>
    <t>云南省红河哈尼族彝族自治州蒙自市草坝镇108县道苗新村东北1531米</t>
  </si>
  <si>
    <t>2019-07-08 03:29:38</t>
  </si>
  <si>
    <t>云南省红河哈尼族彝族自治州建水县临安镇迎晖路350鑫苑家常菜西南126米</t>
  </si>
  <si>
    <t>2019-07-08 00:14:37</t>
  </si>
  <si>
    <t>云南省红河哈尼族彝族自治州建水县利民乡257乡道厂房西465米</t>
  </si>
  <si>
    <t>2019-07-08 11:01:43</t>
  </si>
  <si>
    <t>云南省红河哈尼族彝族自治州建水县南庄镇仁和药店(南庄卫生院西南)东南118米</t>
  </si>
  <si>
    <t>2019-07-08 20:29:49</t>
  </si>
  <si>
    <t>云南省昆明市呈贡区洛羊街道平安物流园北68米</t>
  </si>
  <si>
    <t>2019-07-08 19:53:57</t>
  </si>
  <si>
    <t>云南省曲靖市陆良县板桥镇001乡道洪武学校西南1402米</t>
  </si>
  <si>
    <t>2019-07-08 21:04:40</t>
  </si>
  <si>
    <t>云南省昆明市寻甸回族彝族自治县倘甸镇马大段山杂西286米</t>
  </si>
  <si>
    <t>2019-07-08 11:03:06</t>
  </si>
  <si>
    <t>云南省西双版纳傣族自治州勐海县勐宋乡勐海县众恒良种场茶厂(西南门)东233米</t>
  </si>
  <si>
    <t>2019-07-08 23:24:40</t>
  </si>
  <si>
    <t>云南省红河哈尼族彝族自治州石屏县异龙镇216省道石屏县辣云红食品有限公司南26米</t>
  </si>
  <si>
    <t>2019-07-08 22:05:02</t>
  </si>
  <si>
    <t>云南省红河哈尼族彝族自治州建水县临安镇鸿达驾校南159米</t>
  </si>
  <si>
    <t>2019-07-08 21:38:54</t>
  </si>
  <si>
    <t>云南省红河哈尼族彝族自治州建水县临安镇迎晖路340号214省道建水县燃料有限责任公司北74米</t>
  </si>
  <si>
    <t>2019-07-08 23:51:30</t>
  </si>
  <si>
    <t>云南省怒江傈僳族自治州泸水市称杆乡228省道腊门嘎东南183米</t>
  </si>
  <si>
    <t>云南省红河哈尼族彝族自治州绿春县大兴镇老庙巷78号214省道中国农业银行(绿春县支行营业室)东北1443米</t>
  </si>
  <si>
    <t>2019-07-08 20:42:51</t>
  </si>
  <si>
    <t>云南省曲靖市宣威市宛水街道宣倘线清真-兄弟火锅店西北120米</t>
  </si>
  <si>
    <t>2019-07-08 14:27:36</t>
  </si>
  <si>
    <t>云南省玉溪市红塔区研和街道319省道研和龙昇汽修理厂南33米</t>
  </si>
  <si>
    <t>2019-07-08 20:58:11</t>
  </si>
  <si>
    <t>云南省玉溪市通海县高大乡214省道兴隆饭店东北399米</t>
  </si>
  <si>
    <t>2019-07-08 21:10:11</t>
  </si>
  <si>
    <t>云南省红河哈尼族彝族自治州元阳县南沙镇慢腊公路102县102县道桃园村卫生所东1243米</t>
  </si>
  <si>
    <t>2019-07-08 21:28:55</t>
  </si>
  <si>
    <t>云南省红河哈尼族彝族自治州建水县西庄镇金色维也纳(建设中)西南116米</t>
  </si>
  <si>
    <t>2019-07-08 18:05:05</t>
  </si>
  <si>
    <t>云南省红河哈尼族彝族自治州个旧市城区街道人民路202吉安街金兰小区(吉安街)西91米</t>
  </si>
  <si>
    <t>2019-07-08 20:16:45</t>
  </si>
  <si>
    <t>云南省玉溪市通海县里山乡034乡道云南福慧科技股份有限公司西南484米</t>
  </si>
  <si>
    <t>2019-07-08 21:27:41</t>
  </si>
  <si>
    <t>云南省红河哈尼族彝族自治州河口瑶族自治县河口镇中国石化(北山停车区加油站)南82米</t>
  </si>
  <si>
    <t>2019-07-08 18:05:26</t>
  </si>
  <si>
    <t>云南省红河哈尼族彝族自治州个旧市锡城镇个金公路云兴驾驶员城西北42米</t>
  </si>
  <si>
    <t>2019-07-08 18:40:22</t>
  </si>
  <si>
    <t>云南省红河哈尼族彝族自治州建水县临安镇钟灵路美的家具东北47米</t>
  </si>
  <si>
    <t>2019-07-08 23:43:46</t>
  </si>
  <si>
    <t>2019-07-08 13:25:24</t>
  </si>
  <si>
    <t>云南省红河哈尼族彝族自治州金平苗族瑶族傣族自治县金河镇金平苗族瑶族傣族自治县市场监督管理局西北40米</t>
  </si>
  <si>
    <t>2019-07-08 19:26:10</t>
  </si>
  <si>
    <t>云南省玉溪市华宁县华溪镇南华街8华盘路华宁县第十中学西北75米</t>
  </si>
  <si>
    <t>2019-07-08 11:01:58</t>
  </si>
  <si>
    <t>云南省红河哈尼族彝族自治州建水县临安镇福康路324福康路建水县文化旅游商业广场西北84米</t>
  </si>
  <si>
    <t>2019-07-08 23:28:56</t>
  </si>
  <si>
    <t>云南省红河哈尼族彝族自治州建水县临安镇迎晖路334-3号214省道建水县燃料有限责任公司西53米</t>
  </si>
  <si>
    <t>2019-07-08 23:56:43</t>
  </si>
  <si>
    <t>云南省红河哈尼族彝族自治州个旧市蔓耗镇102县道蛮板大桥东北293米</t>
  </si>
  <si>
    <t>2019-07-08 22:17:20</t>
  </si>
  <si>
    <t>云南省红河哈尼族彝族自治州元阳县南沙镇102县道元阳县公安局北194米</t>
  </si>
  <si>
    <t>2019-07-08 18:24:46</t>
  </si>
  <si>
    <t>云南省昆明市官渡区金马街道鸿升大梁货厢厂西南95米</t>
  </si>
  <si>
    <t>2019-07-08 23:01:42</t>
  </si>
  <si>
    <t>云南省红河哈尼族彝族自治州元阳县小新街乡元蔓高速石膏矿大桥西1912米</t>
  </si>
  <si>
    <t>2019-07-08 15:00:06</t>
  </si>
  <si>
    <t>云南省红河哈尼族彝族自治州个旧市沙甸镇323国道穆斯林餐厅西北98米</t>
  </si>
  <si>
    <t>2019-07-08 16:52:18</t>
  </si>
  <si>
    <t>云南省红河哈尼族彝族自治州建水县临安镇信恒钢材南62米</t>
  </si>
  <si>
    <t>2019-07-08 23:48:09</t>
  </si>
  <si>
    <t>2019-07-08 23:47:37</t>
  </si>
  <si>
    <t>云南省红河哈尼族彝族自治州建水县临安镇青他线建水文笔塔西北299米</t>
  </si>
  <si>
    <t>2019-07-08 18:58:35</t>
  </si>
  <si>
    <t>云南省红河哈尼族彝族自治州建水县临安镇323国道红河哈尼族彝族自治州民族师范学校东282米</t>
  </si>
  <si>
    <t>2019-07-08 19:14:14</t>
  </si>
  <si>
    <t>云南省红河哈尼族彝族自治州元阳县南沙镇麻木寨公路麻木寨小学北256米</t>
  </si>
  <si>
    <t>2019-07-08 23:47:32</t>
  </si>
  <si>
    <t>云南省红河哈尼族彝族自治州元阳县上新城乡元蔓高速芒铁西南356米</t>
  </si>
  <si>
    <t>2019-07-08 18:13:33</t>
  </si>
  <si>
    <t>云南省红河哈尼族彝族自治州蒙自市文澜镇G8011开河高速蒙自瀛洲水泥有限责任公司东南601米</t>
  </si>
  <si>
    <t>2019-07-08 11:01:18</t>
  </si>
  <si>
    <t>2019-07-08 19:46:10</t>
  </si>
  <si>
    <t>云南省普洱市思茅区思茅港镇J05县道云南思茅山水铜业有限公司东北512米</t>
  </si>
  <si>
    <t>2019-07-08 19:19:29</t>
  </si>
  <si>
    <t>云南省红河哈尼族彝族自治州红河县浪堤镇浪堤加油站东38米</t>
  </si>
  <si>
    <t>2019-07-08 11:01:21</t>
  </si>
  <si>
    <t xml:space="preserve"> </t>
  </si>
  <si>
    <t>云南省红河哈尼族彝族自治州建水县临安镇大哨头东96米</t>
  </si>
  <si>
    <t>2019-07-08 23:20:47</t>
  </si>
  <si>
    <t>云南省昆明市呈贡区马金铺街道202省道四川饭店(马金铺街道办事处西)南58米</t>
  </si>
  <si>
    <t>2019-07-08 11:02:02</t>
  </si>
  <si>
    <t>云南省红河哈尼族彝族自治州建水县临安镇大哨头东72米</t>
  </si>
  <si>
    <t>2019-07-08 17:58:48</t>
  </si>
  <si>
    <t>云南省红河哈尼族彝族自治州建水县南庄镇坝埂脚中队东北481米</t>
  </si>
  <si>
    <t>2019-07-08 20:59:16</t>
  </si>
  <si>
    <t>云南省昆明市石林彝族自治县鹿阜街道G80广昆高速石林服务区老鲍公风味小吃(石林店)(建设中)西北55米</t>
  </si>
  <si>
    <t>2019-07-08 23:05:16</t>
  </si>
  <si>
    <t>云南省红河哈尼族彝族自治州建水县临安镇迎晖路350信恒钢材西南90米</t>
  </si>
  <si>
    <t xml:space="preserve"> 日期：  2019 年 7月  9 日</t>
  </si>
  <si>
    <r>
      <rPr>
        <b/>
        <sz val="11"/>
        <rFont val="宋体"/>
        <charset val="134"/>
      </rPr>
      <t xml:space="preserve">总安装台数：188     在线台数：182    不在线台数：6  在线率： 96   </t>
    </r>
    <r>
      <rPr>
        <b/>
        <sz val="11"/>
        <rFont val="SimSun"/>
        <charset val="134"/>
      </rPr>
      <t>％</t>
    </r>
  </si>
  <si>
    <t>2019-07-09 23:58:50</t>
  </si>
  <si>
    <t>云南省昆明市石林彝族自治县长湖镇九石阿公路小团山西北1793米</t>
  </si>
  <si>
    <t>2019-07-09 23:57:24</t>
  </si>
  <si>
    <t>云南省文山壮族苗族自治州马关县篾厂乡歪头山西北133米</t>
  </si>
  <si>
    <t>2019-07-09 23:55:19</t>
  </si>
  <si>
    <t>云南省红河哈尼族彝族自治州金平苗族瑶族傣族自治县金河镇云之味东南19米</t>
  </si>
  <si>
    <t>2019-07-09 23:53:22</t>
  </si>
  <si>
    <t>云南省红河哈尼族彝族自治州泸西县中枢镇G61县道泸西服务区南362米</t>
  </si>
  <si>
    <t>2019-07-09 23:52:35</t>
  </si>
  <si>
    <t>云南省红河哈尼族彝族自治州个旧市鸡街镇323国道鸡街镇小芭蕉志华空心砖厂西北18米</t>
  </si>
  <si>
    <t>2019-07-09 23:51:08</t>
  </si>
  <si>
    <t>云南省红河哈尼族彝族自治州开远市乐白道街道环城南路开远市忠联经贸有限公司北41米</t>
  </si>
  <si>
    <t>2019-07-09 23:46:22</t>
  </si>
  <si>
    <t>云南省红河哈尼族彝族自治州建水县面甸镇323国道上马冲西南226米</t>
  </si>
  <si>
    <t>2019-07-09 23:44:32</t>
  </si>
  <si>
    <t>云南省红河哈尼族彝族自治州弥勒市竹园镇101县道磷电化工有限责任公司东南20米</t>
  </si>
  <si>
    <t>2019-07-09 23:38:34</t>
  </si>
  <si>
    <t>云南省红河哈尼族彝族自治州开远市羊街乡卧古段爱旗汽车美容店东南332米</t>
  </si>
  <si>
    <t>2019-07-09 23:35:35</t>
  </si>
  <si>
    <t>云南省红河哈尼族彝族自治州开远市灵泉街道开培线国贞超市东北64米</t>
  </si>
  <si>
    <t>2019-07-09 23:34:49</t>
  </si>
  <si>
    <t>云南省昆明市呈贡区洛羊街道云景路2号宏锡路云南通海滇秀玛钢有限公司驻昆办东南109米</t>
  </si>
  <si>
    <t>2019-07-09 23:33:39</t>
  </si>
  <si>
    <t>2019-07-09 23:32:24</t>
  </si>
  <si>
    <t>云南省玉溪市通海县高大乡214省道漕子南559米</t>
  </si>
  <si>
    <t>2019-07-09 23:29:54</t>
  </si>
  <si>
    <t>云南省昆明市石林彝族自治县鹿阜街道长湖路g80号复浦段石林大屯超限超载检测卸载点东南74米</t>
  </si>
  <si>
    <t>2019-07-09 23:26:06</t>
  </si>
  <si>
    <t>云南省文山壮族苗族自治州西畴县莲花塘乡210省道西畴县莲花塘木材检查站东1301米</t>
  </si>
  <si>
    <t>2019-07-09 23:25:48</t>
  </si>
  <si>
    <t>云南省玉溪市华宁县盘溪镇华盘路091乡华盘路九甸村委会北94米</t>
  </si>
  <si>
    <t>2019-07-09 23:24:52</t>
  </si>
  <si>
    <t>云南省昆明市晋宁区二街镇古二段晋宁兴正磷化工有限公司西南398米</t>
  </si>
  <si>
    <t>2019-07-09 23:23:48</t>
  </si>
  <si>
    <t>云南省昆明市石林彝族自治县长湖镇石新汽专豆黑客运站西北1216米</t>
  </si>
  <si>
    <t>2019-07-09 23:22:35</t>
  </si>
  <si>
    <t>云南省红河哈尼族彝族自治州弥勒市新哨镇035乡道山兴村休闲中心西北26米</t>
  </si>
  <si>
    <t>2019-07-09 23:20:50</t>
  </si>
  <si>
    <t>云南省红河哈尼族彝族自治州开远市中和营镇323国道公交希望小学东北671米</t>
  </si>
  <si>
    <t>2019-07-09 23:16:35</t>
  </si>
  <si>
    <t>贵州省毕节市威宁彝族回族苗族自治县玉龙乡213国道大沟西北482米</t>
  </si>
  <si>
    <t>2019-07-09 23:15:51</t>
  </si>
  <si>
    <t>云南省红河哈尼族彝族自治州蒙自市水田乡蒙蛮线摇头东南1155米</t>
  </si>
  <si>
    <t>2019-07-09 23:10:55</t>
  </si>
  <si>
    <t>云南省昆明市官渡区金马街道东三环新牛街庄东南98米</t>
  </si>
  <si>
    <t>2019-07-09 23:09:02</t>
  </si>
  <si>
    <t>云南省昆明市西山区碧鸡街道320国道中国石化加油站东北52米</t>
  </si>
  <si>
    <t>2019-07-09 23:00:41</t>
  </si>
  <si>
    <t>2019-07-09 22:59:43</t>
  </si>
  <si>
    <t>云南省红河哈尼族彝族自治州蒙自市雨过铺镇蒙蚂线蒙自北站西1668米</t>
  </si>
  <si>
    <t>2019-07-09 22:57:47</t>
  </si>
  <si>
    <t>云南省红河哈尼族彝族自治州蒙自市芷村镇G5615天猴高速鸣鹫服务区东南74米</t>
  </si>
  <si>
    <t>2019-07-09 22:56:42</t>
  </si>
  <si>
    <t>云南省昆明市呈贡区洛羊街道云景路61秋锦路新进泉饭店西191米</t>
  </si>
  <si>
    <t>2019-07-09 22:56:34</t>
  </si>
  <si>
    <t>云南省文山壮族苗族自治州文山市马塘镇210省道家园饭庄(驾驶人考试中心综合楼南)北67米</t>
  </si>
  <si>
    <t>2019-07-09 22:52:44</t>
  </si>
  <si>
    <t>云南省红河哈尼族彝族自治州个旧市鸡街镇326国道鸡街镇小芭蕉志华空心砖厂西40米</t>
  </si>
  <si>
    <t>2019-07-09 22:44:13</t>
  </si>
  <si>
    <t>云南省红河哈尼族彝族自治州开远市小龙潭镇二城段安桶寨西271米</t>
  </si>
  <si>
    <t>2019-07-09 22:29:14</t>
  </si>
  <si>
    <t>云南省玉溪市华宁县宁州街道112乡道收费站(G8012弥楚高速出口)东南487米</t>
  </si>
  <si>
    <t>2019-07-09 22:25:26</t>
  </si>
  <si>
    <t>云南省红河哈尼族彝族自治州弥勒市弥阳镇赶羊沟西北644米</t>
  </si>
  <si>
    <t>2019-07-09 22:22:54</t>
  </si>
  <si>
    <t>云南省玉溪市华宁县宁州街道112乡道收费站(G8012弥楚高速出口)东南388米</t>
  </si>
  <si>
    <t>2019-07-09 22:14:24</t>
  </si>
  <si>
    <t>云南省红河哈尼族彝族自治州建水县临安镇镍普段建水县鸿辉种养殖产业有限公司东南394米</t>
  </si>
  <si>
    <t>2019-07-09 22:11:32</t>
  </si>
  <si>
    <t>云南省红河哈尼族彝族自治州个旧市沙甸镇326国道沙甸好牛食业有限公司好牛干巴厂西162米</t>
  </si>
  <si>
    <t>2019-07-09 22:04:55</t>
  </si>
  <si>
    <t>云南省昆明市晋宁区昆阳街道环湖南路云南农村信用社(古城信用社)南83米</t>
  </si>
  <si>
    <t>2019-07-09 22:03:55</t>
  </si>
  <si>
    <t>云南省红河哈尼族彝族自治州开远市灵泉街道开培线国贞超市东74米</t>
  </si>
  <si>
    <t>2019-07-09 22:00:01</t>
  </si>
  <si>
    <t>云南省昆明市晋宁区昆阳街道环湖南路中国邮政储蓄银行(大河街支行)东北53米</t>
  </si>
  <si>
    <t>2019-07-09 21:59:11</t>
  </si>
  <si>
    <t>云南省大理白族自治州祥云县普棚镇平安大道邵家东南827米</t>
  </si>
  <si>
    <t>2019-07-09 21:59:02</t>
  </si>
  <si>
    <t>云南省文山壮族苗族自治州富宁县板仑乡323国道富州页岩砖厂西南121米</t>
  </si>
  <si>
    <t>2019-07-09 21:56:56</t>
  </si>
  <si>
    <t>云南省文山壮族苗族自治州麻栗坡县天保镇210省道麻栗坡县天保镇帐蓬小学西南1880米</t>
  </si>
  <si>
    <t>2019-07-09 21:55:31</t>
  </si>
  <si>
    <t>云南省楚雄彝族自治州双柏县妥甸镇218省道云南美森源林产科技有限公司东315米</t>
  </si>
  <si>
    <t>2019-07-09 21:54:05</t>
  </si>
  <si>
    <t>云南省玉溪市华宁县宁州街道001乡道烂山西北314米</t>
  </si>
  <si>
    <t>2019-07-09 21:51:24</t>
  </si>
  <si>
    <t>云南省昆明市呈贡区洛羊街道平安物流园东南209米</t>
  </si>
  <si>
    <t>2019-07-09 21:48:09</t>
  </si>
  <si>
    <t>云南省红河哈尼族彝族自治州弥勒市弥阳镇双桥路56号双桥路弥勒汽车客运站北103米</t>
  </si>
  <si>
    <t>2019-07-09 21:42:43</t>
  </si>
  <si>
    <t>云南省昆明市晋宁区昆阳街道213国道清水河收费站入口(玉溪方向)南251米</t>
  </si>
  <si>
    <t>2019-07-09 21:36:37</t>
  </si>
  <si>
    <t>云南省红河哈尼族彝族自治州个旧市鸡街镇323国道沙甸派出所东南108米</t>
  </si>
  <si>
    <t>2019-07-09 21:24:24</t>
  </si>
  <si>
    <t>云南省红河哈尼族彝族自治州开远市羊街乡学优托辅东南35米</t>
  </si>
  <si>
    <t>2019-07-09 21:18:32</t>
  </si>
  <si>
    <t>云南省红河哈尼族彝族自治州个旧市鸡街镇326国道个旧市金迪废旧物资回收有限公司北108米</t>
  </si>
  <si>
    <t>云南省红河哈尼族彝族自治州个旧市沙甸镇326国道开远市第十二中学西南1603米</t>
  </si>
  <si>
    <t>2019-07-09 20:58:06</t>
  </si>
  <si>
    <t>云南省红河哈尼族彝族自治州金平苗族瑶族傣族自治县金河镇金平苗族瑶族傣族自治县市场监督管理局北70米</t>
  </si>
  <si>
    <t>2019-07-09 20:57:18</t>
  </si>
  <si>
    <t>云南省玉溪市红塔区春和街道213国道玉溪云子太极不锈钢水塔南102米</t>
  </si>
  <si>
    <t>2019-07-09 20:48:22</t>
  </si>
  <si>
    <t>云南省玉溪市华宁县宁州街道112乡道马家冲北483米</t>
  </si>
  <si>
    <t>2019-07-09 20:41:35</t>
  </si>
  <si>
    <t>云南省红河哈尼族彝族自治州石屏县异龙镇323国道石屏瀛洲水泥有限公司南139米</t>
  </si>
  <si>
    <t>2019-07-09 20:11:59</t>
  </si>
  <si>
    <t>云南省红河哈尼族彝族自治州蒙自市文澜镇龙井路百姓餐厅(龙井路)东27米</t>
  </si>
  <si>
    <t>2019-07-09 20:11:15</t>
  </si>
  <si>
    <t>云南省红河哈尼族彝族自治州开远市乐白道街道市西南路开远市盈叶化工有限公司东369米</t>
  </si>
  <si>
    <t>2019-07-09 19:38:28</t>
  </si>
  <si>
    <t>云南省文山壮族苗族自治州广南县那洒镇323国道中国信合(那洒分社)东北1973米</t>
  </si>
  <si>
    <t>2019-07-09 19:32:56</t>
  </si>
  <si>
    <t>云南省红河哈尼族彝族自治州建水县西庄镇323国道棠梨村南346米</t>
  </si>
  <si>
    <t>2019-07-09 19:31:33</t>
  </si>
  <si>
    <t>云南省玉溪市红塔区春和街道棋盘路1号新西河路云西综合用房东北107米</t>
  </si>
  <si>
    <t>2019-07-09 19:26:22</t>
  </si>
  <si>
    <t>云南省红河哈尼族彝族自治州弥勒市弥阳镇人民路弥阳财政所东99米</t>
  </si>
  <si>
    <t>2019-07-09 19:19:16</t>
  </si>
  <si>
    <t>云南省昆明市呈贡区洛羊街道324国道中国石化加油站(石龙线主线段)(暂停营业)东北291米</t>
  </si>
  <si>
    <t>2019-07-09 19:17:06</t>
  </si>
  <si>
    <t>云南省红河哈尼族彝族自治州个旧市城区街道阳山大道6-8号院阳山大道有禄大厦西52米</t>
  </si>
  <si>
    <t>2019-07-09 19:15:49</t>
  </si>
  <si>
    <t>云南省红河哈尼族彝族自治州蒙自市雨过铺镇工业园区3号路顺发餐厅(工业园区3号路)东南162米</t>
  </si>
  <si>
    <t>2019-07-09 19:13:59</t>
  </si>
  <si>
    <t>云南省红河哈尼族彝族自治州泸西县旧城镇两黑段旧城客运站东南77米</t>
  </si>
  <si>
    <t>2019-07-09 19:12:13</t>
  </si>
  <si>
    <t>云南省红河哈尼族彝族自治州金平苗族瑶族傣族自治县沙依坡乡蛮金公路蛮耗隧道西南251米</t>
  </si>
  <si>
    <t>2019-07-09 19:09:44</t>
  </si>
  <si>
    <t>云南省红河哈尼族彝族自治州开远市乐白道街道323国道开远市鸿展生态农业开发有限公司南90米</t>
  </si>
  <si>
    <t>2019-07-09 17:50:37</t>
  </si>
  <si>
    <t>云南省红河哈尼族彝族自治州开远市羊街乡326国道爱旗汽车美容店南96米</t>
  </si>
  <si>
    <t>2019-07-09 17:45:21</t>
  </si>
  <si>
    <t>云南省红河哈尼族彝族自治州弥勒市弥阳镇上清路19号弥勒大道中国农业发展银行(弥勒市支行)东北441米</t>
  </si>
  <si>
    <t>2019-07-09 17:40:20</t>
  </si>
  <si>
    <t>云南省红河哈尼族彝族自治州个旧市鸡街镇116县道大河湾西北943米</t>
  </si>
  <si>
    <t>2019-07-09 17:34:03</t>
  </si>
  <si>
    <t>云南省西双版纳傣族自治州勐海县勐宋乡勐海县众恒良种场茶厂(西南门)东181米</t>
  </si>
  <si>
    <t>2019-07-09 17:32:31</t>
  </si>
  <si>
    <t>云南省红河哈尼族彝族自治州开远市乐白道街道东新路390号环城东路时光印象东北79米</t>
  </si>
  <si>
    <t>2019-07-09 17:29:53</t>
  </si>
  <si>
    <t>云南省红河哈尼族彝族自治州蒙自市文澜镇锦华路蒙自天时园农家乐西北165米</t>
  </si>
  <si>
    <t>2019-07-09 17:24:34</t>
  </si>
  <si>
    <t>云南省玉溪市易门县龙泉街道大军路十四冶建设集团建筑产业化基地西127米</t>
  </si>
  <si>
    <t>2019-07-09 17:22:49</t>
  </si>
  <si>
    <t>云南省红河哈尼族彝族自治州建水县西庄镇323国道谢家湾西367米</t>
  </si>
  <si>
    <t>2019-07-09 17:20:00</t>
  </si>
  <si>
    <t>云南省红河哈尼族彝族自治州开远市乐白道街道323国道阿得邑村委会西北1916米</t>
  </si>
  <si>
    <t>2019-07-09 17:02:59</t>
  </si>
  <si>
    <t>云南省红河哈尼族彝族自治州个旧市大屯镇G5615天猴高速罗依寨西北362米</t>
  </si>
  <si>
    <t>2019-07-09 17:00:30</t>
  </si>
  <si>
    <t>云南省红河哈尼族彝族自治州红河县大羊街乡V19县道妥垤村卫生室东南26米</t>
  </si>
  <si>
    <t>2019-07-09 16:19:50</t>
  </si>
  <si>
    <t>云南省红河哈尼族彝族自治州个旧市鸡街镇212省道舘驿清真餐厅西53米</t>
  </si>
  <si>
    <t>2019-07-09 16:19:31</t>
  </si>
  <si>
    <t>云南省红河哈尼族彝族自治州开远市灵泉街道化建路9化建路努尔阿拉伯语学校北104米</t>
  </si>
  <si>
    <t>2019-07-09 16:14:04</t>
  </si>
  <si>
    <t>云南省红河哈尼族彝族自治州建水县坡头乡西底段他其东南1277米</t>
  </si>
  <si>
    <t>2019-07-09 15:31:12</t>
  </si>
  <si>
    <t>云南省红河哈尼族彝族自治州蒙自市雨过铺镇038乡道红河大道收费站(红河大道南向)东南229米</t>
  </si>
  <si>
    <t>2019-07-09 15:19:20</t>
  </si>
  <si>
    <t>云南省红河哈尼族彝族自治州个旧市大屯镇G5615天猴高速罗依寨北378米</t>
  </si>
  <si>
    <t>2019-07-09 15:09:34</t>
  </si>
  <si>
    <t>云南省红河哈尼族彝族自治州个旧市沙甸镇326国道世恒墙材西北57米</t>
  </si>
  <si>
    <t>2019-07-09 15:00:41</t>
  </si>
  <si>
    <t>云南省曲靖市麒麟区越州镇黄小段昊坤商务宾馆南100米</t>
  </si>
  <si>
    <t>2019-07-09 14:40:58</t>
  </si>
  <si>
    <t>云南省曲靖市师宗县丹凤镇江召公路师宗县先利养殖场东南131米</t>
  </si>
  <si>
    <t>2019-07-09 14:32:51</t>
  </si>
  <si>
    <t>云南省红河哈尼族彝族自治州开远市乐白道街道326国道东风商用车开远悦凯店西南174米</t>
  </si>
  <si>
    <t>2019-07-09 14:32:46</t>
  </si>
  <si>
    <t>云南省红河哈尼族彝族自治州建水县岔科镇龙觅坡段王家寨西368米</t>
  </si>
  <si>
    <t>2019-07-09 13:55:55</t>
  </si>
  <si>
    <t>云南省红河哈尼族彝族自治州开远市羊街乡卧古段爱旗汽车美容店东南335米</t>
  </si>
  <si>
    <t>2019-07-09 13:47:54</t>
  </si>
  <si>
    <t>云南省文山壮族苗族自治州砚山县平远镇323国道诚信制罐厂东100米</t>
  </si>
  <si>
    <t>2019-07-09 12:18:07</t>
  </si>
  <si>
    <t>云南省红河哈尼族彝族自治州弥勒市新哨镇304省道弥勒市新哨中学西南296米</t>
  </si>
  <si>
    <t>2019-07-09 09:55:38</t>
  </si>
  <si>
    <t>云南省曲靖市罗平县板桥镇江召公路巨朵北317米</t>
  </si>
  <si>
    <t>2019-07-09 09:33:56</t>
  </si>
  <si>
    <t>云南省昆明市石林彝族自治县鹿阜街道石灰窑坡东南328米</t>
  </si>
  <si>
    <t>2019-07-09 23:57:06</t>
  </si>
  <si>
    <t>云南省红河哈尼族彝族自治州蒙自市雨过铺镇蒙蚂线蒙自北站西1671米</t>
  </si>
  <si>
    <t>2019-07-09 10:21:52</t>
  </si>
  <si>
    <t>云南省曲靖市师宗县丹凤镇江召公路师宗汽车客运站北76米</t>
  </si>
  <si>
    <t>2019-07-09 18:44:16</t>
  </si>
  <si>
    <t>云南省红河哈尼族彝族自治州开远市灵泉街道云龙路51湾沟路石桥西南137米</t>
  </si>
  <si>
    <t>2019-07-09 18:45:31</t>
  </si>
  <si>
    <t>云南省玉溪市红塔区春和街道213国道玉溪吉威汽车服务有限公司东北47米</t>
  </si>
  <si>
    <t>2019-07-09 18:43:46</t>
  </si>
  <si>
    <t>云南省红河哈尼族彝族自治州弥勒市巡检司镇巡小路帮粮寨西南197米</t>
  </si>
  <si>
    <t>2019-07-09 18:52:57</t>
  </si>
  <si>
    <t>云南省红河哈尼族彝族自治州开远市乐白道街道326国道中国石化加油站西北171米</t>
  </si>
  <si>
    <t>云南省红河哈尼族彝族自治州弥勒市弥阳镇弥勒大道大树村委会东北90米</t>
  </si>
  <si>
    <t>云G89259</t>
  </si>
  <si>
    <t>刘跃锋</t>
  </si>
  <si>
    <t>云G89057</t>
  </si>
  <si>
    <t>那丙敏</t>
  </si>
  <si>
    <t xml:space="preserve"> 日期：  2019 年 7月  10 日</t>
  </si>
  <si>
    <r>
      <rPr>
        <b/>
        <sz val="11"/>
        <rFont val="宋体"/>
        <charset val="134"/>
      </rPr>
      <t xml:space="preserve">总安装台数：188     在线台数：184    不在线台数：4  在线率： 96 </t>
    </r>
    <r>
      <rPr>
        <b/>
        <sz val="11"/>
        <rFont val="SimSun"/>
        <charset val="134"/>
      </rPr>
      <t>％</t>
    </r>
  </si>
  <si>
    <t>2019-07-10 21:08:17</t>
  </si>
  <si>
    <t>云南省文山壮族苗族自治州广南县莲城镇350县道广南县行政学校东22米</t>
  </si>
  <si>
    <t>2019-07-10 19:02:33</t>
  </si>
  <si>
    <t>云南省玉溪市通海县兴蒙乡319省道盛源宾馆(甸石路)西北148米</t>
  </si>
  <si>
    <t>2019-07-10 23:42:31</t>
  </si>
  <si>
    <t>云南省文山壮族苗族自治州砚山县平远镇车白泥小学西北124米</t>
  </si>
  <si>
    <t>2019-07-10 19:33:03</t>
  </si>
  <si>
    <t>云南省红河哈尼族彝族自治州开远市乐白道街道326国道东风商用车开远悦凯店东104米</t>
  </si>
  <si>
    <t>2019-07-10 22:08:41</t>
  </si>
  <si>
    <t>云南省红河哈尼族彝族自治州建水县临安镇峰味小吃东北15米</t>
  </si>
  <si>
    <t>2019-07-10 20:01:52</t>
  </si>
  <si>
    <t>云南省红河哈尼族彝族自治州弥勒市西三镇石新汽专花口龙潭河西422米</t>
  </si>
  <si>
    <t>2019-07-10 08:15:00</t>
  </si>
  <si>
    <t>云南省红河哈尼族彝族自治州蒙自市雨过铺镇038乡道红河大道收费站(红河大道南向)东南237米</t>
  </si>
  <si>
    <t>2019-07-10 23:36:20</t>
  </si>
  <si>
    <t>云南省红河哈尼族彝族自治州蒙自市雨过铺镇红河大道他扎口东北395米</t>
  </si>
  <si>
    <t>2019-07-10 18:43:15</t>
  </si>
  <si>
    <t>云南省文山壮族苗族自治州广南县那洒镇323国道子母戛西1888米</t>
  </si>
  <si>
    <t>2019-07-10 20:01:33</t>
  </si>
  <si>
    <t>云南省红河哈尼族彝族自治州开远市灵泉街道人民北路204市西北路开远市信达经贸有限公司北33米</t>
  </si>
  <si>
    <t>2019-07-10 23:33:27</t>
  </si>
  <si>
    <t>云南省红河哈尼族彝族自治州河口瑶族自治县河口镇326国道坝洒医院(南屏门诊部)东南173米</t>
  </si>
  <si>
    <t>2019-07-10 13:51:03</t>
  </si>
  <si>
    <t>2019-07-10 19:50:15</t>
  </si>
  <si>
    <t>云南省红河哈尼族彝族自治州弥勒市弥阳镇上清路19号弥勒大道中国农业发展银行(弥勒市支行)东北365米</t>
  </si>
  <si>
    <t>2019-07-10 22:34:30</t>
  </si>
  <si>
    <t>云南省玉溪市红塔区北城街道G8511昆磨高速梅园小学东北1641米</t>
  </si>
  <si>
    <t>2019-07-10 23:46:24</t>
  </si>
  <si>
    <t>广西壮族自治区百色市那坡县坡荷乡320省道德过西523米</t>
  </si>
  <si>
    <t>2019-07-10 20:48:19</t>
  </si>
  <si>
    <t>云南省昆明市石林彝族自治县鹿阜街道麦堡段云南昆明润达形象设计职业学校东南148米</t>
  </si>
  <si>
    <t>2019-07-10 09:20:26</t>
  </si>
  <si>
    <t>2019-07-10 20:02:28</t>
  </si>
  <si>
    <t>云南省红河哈尼族彝族自治州弥勒市西三镇石新汽专西三中心幼儿园西南358米</t>
  </si>
  <si>
    <t>2019-07-10 20:47:59</t>
  </si>
  <si>
    <t>云南省玉溪市红塔区北城街道北城街马兰清真食馆南33米</t>
  </si>
  <si>
    <t>2019-07-10 11:54:39</t>
  </si>
  <si>
    <t>云南省昭通市昭阳区靖安镇213国道靖安镇洪家营村卫生室西253米</t>
  </si>
  <si>
    <t>2019-07-10 09:59:20</t>
  </si>
  <si>
    <t>云南省红河哈尼族彝族自治州弥勒市五山乡觅利公路058乡304省道弥勒市五山乡四家村委会西北714米</t>
  </si>
  <si>
    <t>2019-07-10 23:36:28</t>
  </si>
  <si>
    <t>云南省玉溪市红塔区北城街道北城收费站(晋红高速出口)西441米</t>
  </si>
  <si>
    <t>2019-07-10 09:58:05</t>
  </si>
  <si>
    <t>云南省红河哈尼族彝族自治州开远市小龙潭镇城子东162米</t>
  </si>
  <si>
    <t>2019-07-10 23:41:01</t>
  </si>
  <si>
    <t>2019-07-10 20:14:13</t>
  </si>
  <si>
    <t>云南省红河哈尼族彝族自治州个旧市沙甸镇326国道三喜饭店西南83米</t>
  </si>
  <si>
    <t>2019-07-10 10:43:48</t>
  </si>
  <si>
    <t>2019-07-10 08:11:37</t>
  </si>
  <si>
    <t>云南省红河哈尼族彝族自治州开远市乐白道街道323国道开远市鸿展生态农业开发有限公司南99米</t>
  </si>
  <si>
    <t>2019-07-10 23:50:58</t>
  </si>
  <si>
    <t>云南省红河哈尼族彝族自治州开远市灵泉街道开培线下浑水塘南204米</t>
  </si>
  <si>
    <t>2019-07-10 01:59:07</t>
  </si>
  <si>
    <t>云南省红河哈尼族彝族自治州弥勒市西三镇石新汽专蚂蚁村东北665米</t>
  </si>
  <si>
    <t>2019-07-10 02:11:36</t>
  </si>
  <si>
    <t>2019-07-10 07:38:34</t>
  </si>
  <si>
    <t>云南省文山壮族苗族自治州砚山县江那镇323国道中国石化加油站(砚山县成龙希望小学南)南403米</t>
  </si>
  <si>
    <t>2019-07-10 09:41:58</t>
  </si>
  <si>
    <t>云南省文山壮族苗族自治州马关县都龙镇207省道金竹坪东南563米</t>
  </si>
  <si>
    <t>2019-07-10 17:07:46</t>
  </si>
  <si>
    <t>云南省红河哈尼族彝族自治州开远市乐白道街道建设东路福提岛东南134米</t>
  </si>
  <si>
    <t>2019-07-10 22:16:42</t>
  </si>
  <si>
    <t>云南省红河哈尼族彝族自治州红河县迤萨镇102县道齐星寨加油站西南15米</t>
  </si>
  <si>
    <t>2019-07-10 21:01:41</t>
  </si>
  <si>
    <t>云南省红河哈尼族彝族自治州建水县临安镇323国道顺风加油站(南营寨段)北22米</t>
  </si>
  <si>
    <t>2019-07-10 17:20:36</t>
  </si>
  <si>
    <t>云南省曲靖市陆良县马街镇324国道云南云达水泥有限公司西北74米</t>
  </si>
  <si>
    <t>2019-07-10 00:45:53</t>
  </si>
  <si>
    <t>2019-07-10 23:33:25</t>
  </si>
  <si>
    <t>云南省昆明市宜良县九乡乡耿九段t25县耿九段宜良县九乡彝族回族乡九乡村民委员会东北165米</t>
  </si>
  <si>
    <t>2019-07-10 22:40:40</t>
  </si>
  <si>
    <t>云南省文山壮族苗族自治州砚山县江那镇砚山县华博创业园建材大商汇南69米</t>
  </si>
  <si>
    <t>2019-07-10 17:12:09</t>
  </si>
  <si>
    <t>云南省曲靖市马龙区通泉街道桥东线888宾馆东104米</t>
  </si>
  <si>
    <t>2019-07-10 23:13:39</t>
  </si>
  <si>
    <t>云南省红河哈尼族彝族自治州开远市中和营镇323国道开远七中东北328米</t>
  </si>
  <si>
    <t>2019-07-10 19:50:54</t>
  </si>
  <si>
    <t>云南省昆明市宜良县匡远街道四立段宜良县气象行政执法大队西78米</t>
  </si>
  <si>
    <t>2019-07-10 21:13:31</t>
  </si>
  <si>
    <t>云南省红河哈尼族彝族自治州个旧市鸡街镇212省道鼎顺建材西南24米</t>
  </si>
  <si>
    <t>2019-07-10 20:01:21</t>
  </si>
  <si>
    <t>2019-07-10 23:54:22</t>
  </si>
  <si>
    <t>云南省红河哈尼族彝族自治州建水县坡头乡西底段他其东南1257米</t>
  </si>
  <si>
    <t>2019-07-10 22:58:06</t>
  </si>
  <si>
    <t>云南省红河哈尼族彝族自治州蒙自市冷泉镇G8011开河高速加水检修站北29米</t>
  </si>
  <si>
    <t>2019-07-10 23:18:48</t>
  </si>
  <si>
    <t>2019-07-10 13:11:23</t>
  </si>
  <si>
    <t>2019-07-10 18:55:18</t>
  </si>
  <si>
    <t>云南省红河哈尼族彝族自治州蒙自市雨过铺镇蒙蚂线蒙自北站西1085米</t>
  </si>
  <si>
    <t>2019-07-10 13:49:51</t>
  </si>
  <si>
    <t>云南省红河哈尼族彝族自治州个旧市鸡街镇105县道穆斯林餐厅南44米</t>
  </si>
  <si>
    <t>2019-07-10 14:04:37</t>
  </si>
  <si>
    <t>云南省红河哈尼族彝族自治州个旧市大屯镇红河大道1888号红河大道个旧市沙甸伊兰红木东南317米</t>
  </si>
  <si>
    <t>2019-07-10 14:00:38</t>
  </si>
  <si>
    <t>云南省曲靖市马龙区通泉街道大龙潭东南174米</t>
  </si>
  <si>
    <t>2019-07-10 22:44:30</t>
  </si>
  <si>
    <t>云南省红河哈尼族彝族自治州建水县临安镇镍普段建水县鸿辉种养殖产业有限公司东366米</t>
  </si>
  <si>
    <t>2019-07-10 19:45:03</t>
  </si>
  <si>
    <t>云南省玉溪市红塔区北城街道G8511昆磨高速恒达钢构西北159米</t>
  </si>
  <si>
    <t>2019-07-10 19:21:39</t>
  </si>
  <si>
    <t>云南省昆明市呈贡区七甸街道三铝公路七甸站西南447米</t>
  </si>
  <si>
    <t>2019-07-10 03:59:17</t>
  </si>
  <si>
    <t>2019-07-10 22:54:14</t>
  </si>
  <si>
    <t>云南省红河哈尼族彝族自治州个旧市鸡街镇323国道西南有色地质勘查局三〇八队测试中心东96米</t>
  </si>
  <si>
    <t>2019-07-10 23:35:26</t>
  </si>
  <si>
    <t>2019-07-10 22:48:41</t>
  </si>
  <si>
    <t>云南省红河哈尼族彝族自治州蒙自市雨过铺镇038乡道纳瓦寨西南141米</t>
  </si>
  <si>
    <t>2019-07-10 18:50:42</t>
  </si>
  <si>
    <t>2019-07-10 19:54:21</t>
  </si>
  <si>
    <t>云南省红河哈尼族彝族自治州河口瑶族自治县河口镇槟榔北路g8011号槟榔北路迎辉小区东南115米</t>
  </si>
  <si>
    <t>2019-07-10 22:38:37</t>
  </si>
  <si>
    <t>2019-07-10 16:10:04</t>
  </si>
  <si>
    <t>2019-07-10 23:46:47</t>
  </si>
  <si>
    <t>2019-07-10 11:09:44</t>
  </si>
  <si>
    <t>2019-07-10 11:20:49</t>
  </si>
  <si>
    <t>2019-07-10 11:31:17</t>
  </si>
  <si>
    <t>云南省红河哈尼族彝族自治州个旧市鸡街镇邦干水头南1460米</t>
  </si>
  <si>
    <t>2019-07-10 11:37:15</t>
  </si>
  <si>
    <t>云南省曲靖市富源县十八连山镇富长公路大树西576米</t>
  </si>
  <si>
    <t>2019-07-10 23:10:07</t>
  </si>
  <si>
    <t>云南省文山壮族苗族自治州砚山县阿猛镇323国道迷法警务室南87米</t>
  </si>
  <si>
    <t>2019-07-10 20:39:00</t>
  </si>
  <si>
    <t>云南省玉溪市红塔区玉兴路街道北苑路41号玉江大道雅府正红木桶鱼(冯家冲店)西北262米</t>
  </si>
  <si>
    <t>2019-07-10 22:49:00</t>
  </si>
  <si>
    <t>云南省文山壮族苗族自治州砚山县平远镇323国道平远木材检查站东249米</t>
  </si>
  <si>
    <t>广西壮族自治区百色市右江区龙景街道龙旺大道东大湾村南204米</t>
  </si>
  <si>
    <t>2019-07-10 23:31:24</t>
  </si>
  <si>
    <t>云南省普洱市澜沧拉祜族自治县勐朗镇051乡道富本村东211米</t>
  </si>
  <si>
    <t>2019-07-10 23:54:11</t>
  </si>
  <si>
    <t>云南省昆明市盘龙区东华街道二环东路59号二环东路白邑寺南142米</t>
  </si>
  <si>
    <t>2019-07-10 08:44:56</t>
  </si>
  <si>
    <t>2019-07-10 22:28:53</t>
  </si>
  <si>
    <t>云南省红河哈尼族彝族自治州个旧市鸡街镇鸡泗段沈白村东434米</t>
  </si>
  <si>
    <t>2019-07-10 23:40:55</t>
  </si>
  <si>
    <t>云南省红河哈尼族彝族自治州弥勒市新哨镇石新汽专033乡石新汽专红地球葡萄园酒店东北143米</t>
  </si>
  <si>
    <t>2019-07-10 09:39:43</t>
  </si>
  <si>
    <t>云南省红河哈尼族彝族自治州弥勒市虹溪镇304省道康园南145米</t>
  </si>
  <si>
    <t>2019-07-10 23:26:57</t>
  </si>
  <si>
    <t>云南省红河哈尼族彝族自治州元阳县南沙镇呼山段102县102县道赛刀小学西1694米</t>
  </si>
  <si>
    <t>2019-07-10 11:05:56</t>
  </si>
  <si>
    <t>云南省红河哈尼族彝族自治州个旧市沙甸镇326国道三喜饭店北64米</t>
  </si>
  <si>
    <t>2019-07-10 23:55:06</t>
  </si>
  <si>
    <t>2019-07-10 21:46:38</t>
  </si>
  <si>
    <t>云南省红河哈尼族彝族自治州个旧市鸡街镇212省道西南有色地质勘查局三〇八队测试中心西87米</t>
  </si>
  <si>
    <t>2019-07-10 23:12:02</t>
  </si>
  <si>
    <t>2019-07-10 22:25:50</t>
  </si>
  <si>
    <t>云南省红河哈尼族彝族自治州个旧市鸡街镇212省道万龙成套电控厂西北22米</t>
  </si>
  <si>
    <t>2019-07-10 21:57:15</t>
  </si>
  <si>
    <t>云南省红河哈尼族彝族自治州开远市灵泉街道人民北路202市西北路开远市信达经贸有限公司北68米</t>
  </si>
  <si>
    <t>2019-07-10 11:38:29</t>
  </si>
  <si>
    <t>云南省红河哈尼族彝族自治州开远市羊街乡羊街集镇段g8011开河仁丫段开远市人民法院大庄人民法庭东南241米</t>
  </si>
  <si>
    <t>2019-07-10 22:36:13</t>
  </si>
  <si>
    <t>云南省文山壮族苗族自治州砚山县平远镇323国道中国石化加油站(011乡道)西北95米</t>
  </si>
  <si>
    <t>2019-07-10 23:24:34</t>
  </si>
  <si>
    <t>广西壮族自治区南宁市武鸣区宁武镇新陇陶东388米</t>
  </si>
  <si>
    <t>2019-07-10 14:14:33</t>
  </si>
  <si>
    <t>云南省红河哈尼族彝族自治州开远市乐白道街道灵泉东路23灵泉东路龙景苑(灵泉东路)南108米</t>
  </si>
  <si>
    <t>2019-07-10 23:27:33</t>
  </si>
  <si>
    <t>云南省红河哈尼族彝族自治州建水县面甸镇323国道建水县公安局面甸派出所西南30米</t>
  </si>
  <si>
    <t>2019-07-10 21:19:55</t>
  </si>
  <si>
    <t>2019-07-10 22:49:40</t>
  </si>
  <si>
    <t>云南省文山壮族苗族自治州砚山县八嘎乡H13县道先嘎东南1308米</t>
  </si>
  <si>
    <t>2019-07-10 17:39:35</t>
  </si>
  <si>
    <t>2019-07-10 23:57:54</t>
  </si>
  <si>
    <t>云南省红河哈尼族彝族自治州个旧市鸡街镇212省道西南有色地质勘查局三〇八队测试中心西北29米</t>
  </si>
  <si>
    <t>2019-07-10 12:43:21</t>
  </si>
  <si>
    <t>云南省红河哈尼族彝族自治州建水县临安镇214省道建水县锰业有限责任公司二分厂南309米</t>
  </si>
  <si>
    <t>2019-07-10 03:24:17</t>
  </si>
  <si>
    <t>2019-07-10 22:57:03</t>
  </si>
  <si>
    <t>2019-07-10 20:36:51</t>
  </si>
  <si>
    <t>2019-07-10 23:18:50</t>
  </si>
  <si>
    <t>云南省红河哈尼族彝族自治州蒙自市雨过铺镇蒙蚂线蒙自北站东547米</t>
  </si>
  <si>
    <t>2019-07-10 23:02:49</t>
  </si>
  <si>
    <t>2019-07-10 12:42:11</t>
  </si>
  <si>
    <t>云南省红河哈尼族彝族自治州个旧市老厂镇老革段老厂交警中队东650米</t>
  </si>
  <si>
    <t>2019-07-10 15:08:03</t>
  </si>
  <si>
    <t>云南省昆明市呈贡区大渔街道雨花路蓝光天娇城南475米</t>
  </si>
  <si>
    <t>2019-07-10 19:38:29</t>
  </si>
  <si>
    <t>云南省红河哈尼族彝族自治州个旧市沙甸镇326国道汉族饭店东南66米</t>
  </si>
  <si>
    <t>2019-07-10 23:11:26</t>
  </si>
  <si>
    <t>2019-07-10 23:56:42</t>
  </si>
  <si>
    <t>云南省红河哈尼族彝族自治州建水县面甸镇323国道建水县面甸镇林业站西79米</t>
  </si>
  <si>
    <t>2019-07-10 23:15:47</t>
  </si>
  <si>
    <t>云南省红河哈尼族彝族自治州个旧市城区街道阳山大道6-8号院阳山大道有禄大厦北37米</t>
  </si>
  <si>
    <t>2019-07-10 19:20:35</t>
  </si>
  <si>
    <t>2019-07-10 13:24:23</t>
  </si>
  <si>
    <t>云南省红河哈尼族彝族自治州蒙自市雨过铺镇蒙蚂线蒙自北站西1549米</t>
  </si>
  <si>
    <t>2019-07-10 12:11:09</t>
  </si>
  <si>
    <t>云南省红河哈尼族彝族自治州个旧市沙甸镇326国道汉族饭店东南112米</t>
  </si>
  <si>
    <t>2019-07-10 12:43:44</t>
  </si>
  <si>
    <t>2019-07-10 13:40:12</t>
  </si>
  <si>
    <t>云南省文山壮族苗族自治州砚山县平远镇323国道车白泥小学西北353米</t>
  </si>
  <si>
    <t>2019-07-10 13:12:18</t>
  </si>
  <si>
    <t>云南省玉溪市峨山彝族自治县化念镇213国道中国石化玉溪化念加油站西46米</t>
  </si>
  <si>
    <t>云南省红河哈尼族彝族自治州弥勒市虹溪镇304省道康园南151米</t>
  </si>
  <si>
    <t>2019-07-10 19:56:29</t>
  </si>
  <si>
    <t>云南省红河哈尼族彝族自治州个旧市鸡街镇人民路个旧市沙甸干巴老二食品有限公司西北60米</t>
  </si>
  <si>
    <t>2019-07-10 23:26:10</t>
  </si>
  <si>
    <t>云南省红河哈尼族彝族自治州建水县岔科镇龙觅坡段阿朋村西北99米</t>
  </si>
  <si>
    <t>2019-07-10 13:05:32</t>
  </si>
  <si>
    <t>云南省红河哈尼族彝族自治州个旧市鸡街镇323国道甸尾旧寨西南404米</t>
  </si>
  <si>
    <t>2019-07-10 18:29:18</t>
  </si>
  <si>
    <t>云南省红河哈尼族彝族自治州个旧市大屯镇G5615天猴高速中国邮政储蓄银行(甲介山营业所)西北602米</t>
  </si>
  <si>
    <t>2019-07-10 20:17:42</t>
  </si>
  <si>
    <t>云南省玉溪市红塔区春和街道213国道玉溪吉威汽车服务有限公司西41米</t>
  </si>
  <si>
    <t xml:space="preserve"> 日期：  2019 年 7月  11 日</t>
  </si>
  <si>
    <r>
      <rPr>
        <b/>
        <sz val="11"/>
        <rFont val="宋体"/>
        <charset val="134"/>
      </rPr>
      <t xml:space="preserve">总安装台数：188     在线台数：183    不在线台数：5 在线率： 96 </t>
    </r>
    <r>
      <rPr>
        <b/>
        <sz val="11"/>
        <rFont val="SimSun"/>
        <charset val="134"/>
      </rPr>
      <t>％</t>
    </r>
  </si>
  <si>
    <t>2019-07-11 21:34:26</t>
  </si>
  <si>
    <t>云南省文山壮族苗族自治州文山市马塘镇马塘工业园区派出所东北173米</t>
  </si>
  <si>
    <t>2019-07-11 15:18:15</t>
  </si>
  <si>
    <t>广西壮族自治区贵港市覃塘区石卡镇白沙码头(白沙新村东南)西南429米</t>
  </si>
  <si>
    <t>2019-07-11 23:49:54</t>
  </si>
  <si>
    <t>云南省昆明市西山区昆明滇池国家旅游度假区G56S杭瑞高速周家村收费站(G56S杭瑞高速东南向)东南141米</t>
  </si>
  <si>
    <t>2019-07-11 01:10:47</t>
  </si>
  <si>
    <t>云南省曲靖市麒麟区,小周旗营,西北方向,90.6米</t>
  </si>
  <si>
    <t>2019-07-11 01:53:30</t>
  </si>
  <si>
    <t>云南省红河哈尼族彝族自治州金平苗族瑶族傣族自治县,甜竹坪,西北方向,906.7米</t>
  </si>
  <si>
    <t>2019-07-11 03:00:01</t>
  </si>
  <si>
    <t>云南省玉溪市华宁县,荷包田,西方向,102.1米</t>
  </si>
  <si>
    <t>2019-07-11 10:07:36</t>
  </si>
  <si>
    <t>云南省曲靖市麒麟区茨营镇069乡道小河小学北1853米</t>
  </si>
  <si>
    <t>2019-07-11 00:43:12</t>
  </si>
  <si>
    <t>云南省红河哈尼族彝族自治州泸西县,羊格黑2号桥,东方向,524.0米</t>
  </si>
  <si>
    <t>2019-07-11 01:31:40</t>
  </si>
  <si>
    <t>云南省昆明市官渡区,广卫收费站,西北方向,254.6米</t>
  </si>
  <si>
    <t>2019-07-11 00:43:25</t>
  </si>
  <si>
    <t>云南省文山壮族苗族自治州砚山县,山脚,西方向,72.9米</t>
  </si>
  <si>
    <t>2019-07-11 00:29:36</t>
  </si>
  <si>
    <t>云南省曲靖市会泽县,文宗角,西北方向,350.2米</t>
  </si>
  <si>
    <t>2019-07-11 02:35:59</t>
  </si>
  <si>
    <t>云南省曲靖市麒麟区,黄泥堡出口,东北方向,377.7米</t>
  </si>
  <si>
    <t>2019-07-11 03:17:07</t>
  </si>
  <si>
    <t>云南省玉溪市华宁县,华宁白塔山陶器厂,西南方向,40.8米</t>
  </si>
  <si>
    <t>2019-07-11 04:27:18</t>
  </si>
  <si>
    <t>云南省文山壮族苗族自治州马关县,中国平安财产保险,西北方向,48.9米</t>
  </si>
  <si>
    <t>2019-07-11 06:42:32</t>
  </si>
  <si>
    <t>云南省红河哈尼族彝族自治州金平苗族瑶族傣族自治县,勐谢村,南方向,799.5米</t>
  </si>
  <si>
    <t>2019-07-11 07:05:20</t>
  </si>
  <si>
    <t>云南省红河哈尼族彝族自治州泸西县,泸西县白水塘水库管理所,北方向,414.8米</t>
  </si>
  <si>
    <t>2019-07-11 07:19:06</t>
  </si>
  <si>
    <t>云南省红河哈尼族彝族自治州个旧市,阿龙古,南方向,1063.8米</t>
  </si>
  <si>
    <t>2019-07-11 07:20:42</t>
  </si>
  <si>
    <t>云南省红河哈尼族彝族自治州个旧市,永顺商砼公司,西南方向,76.2米</t>
  </si>
  <si>
    <t>2019-07-11 07:56:07</t>
  </si>
  <si>
    <t>云南省玉溪市新平彝族傣族自治县,东磨村,东方向,289.5米</t>
  </si>
  <si>
    <t>2019-07-11 08:01:44</t>
  </si>
  <si>
    <t>云南省红河哈尼族彝族自治州个旧市,鸡街佳园轮胎店,西北方向,125.4米</t>
  </si>
  <si>
    <t>2019-07-11 08:33:53</t>
  </si>
  <si>
    <t>云南省红河哈尼族彝族自治州弥勒市,弥勒市新哨中学,西南方向,184.1米</t>
  </si>
  <si>
    <t>2019-07-11 08:50:06</t>
  </si>
  <si>
    <t>云南省红河哈尼族彝族自治州开远市,停车场,西北方向,72.5米</t>
  </si>
  <si>
    <t>2019-07-11 09:35:30</t>
  </si>
  <si>
    <t>云南省红河哈尼族彝族自治州个旧市,长海加油站,东南方向,68.0米</t>
  </si>
  <si>
    <t>2019-07-11 09:53:05</t>
  </si>
  <si>
    <t>云南省曲靖市陆良县,王家坡,东南方向,485.8米</t>
  </si>
  <si>
    <t>2019-07-11 23:50:55</t>
  </si>
  <si>
    <t>云南省红河哈尼族彝族自治州建水县岔科镇阿初段建水县岔科镇小河边小学西48米</t>
  </si>
  <si>
    <t>2019-07-11 15:15:26</t>
  </si>
  <si>
    <t>云南省曲靖市师宗县丹凤镇师宗汽车客运站西149米</t>
  </si>
  <si>
    <t>2019-07-10 08:41:14</t>
  </si>
  <si>
    <t>云南省文山壮族苗族自治州砚山县稼依镇323国道龙潭寨南222米</t>
  </si>
  <si>
    <t>2019-07-11 10:00:01</t>
  </si>
  <si>
    <t>2019-07-11 10:09:51</t>
  </si>
  <si>
    <t>云南省红河哈尼族彝族自治州开远市大庄回族乡G08县道新村西87米</t>
  </si>
  <si>
    <t>2019-07-11 10:50:31</t>
  </si>
  <si>
    <t>2019-07-11 11:04:22</t>
  </si>
  <si>
    <t>云南省红河哈尼族彝族自治州建水县临安镇迎晖路336-5号214省道建水县燃料有限责任公司东33米</t>
  </si>
  <si>
    <t>2019-07-11 21:42:17</t>
  </si>
  <si>
    <t>云南省昆明市呈贡区马金铺街道202省道云南呈贡崇高经贸有限责任公司东北26米</t>
  </si>
  <si>
    <t>2019-07-11 11:27:34</t>
  </si>
  <si>
    <t>云南省红河哈尼族彝族自治州开远市乐白道街道323国道都督味西902米</t>
  </si>
  <si>
    <t>2019-07-11 18:28:28</t>
  </si>
  <si>
    <t>云南省红河哈尼族彝族自治州个旧市鸡街镇212省道大河湾北1702米</t>
  </si>
  <si>
    <t>2019-07-11 12:55:29</t>
  </si>
  <si>
    <t>云南省红河哈尼族彝族自治州建水县岔科镇岔科段岔科兴隆汽配汽修南21米</t>
  </si>
  <si>
    <t>2019-07-11 12:57:57</t>
  </si>
  <si>
    <t>2019-07-11 19:53:45</t>
  </si>
  <si>
    <t>云南省红河哈尼族彝族自治州蒙自市雨过铺镇红河大道他扎口东521米</t>
  </si>
  <si>
    <t>2019-07-11 10:12:03</t>
  </si>
  <si>
    <t>2019-07-11 14:00:48</t>
  </si>
  <si>
    <t>2019-07-11 15:03:38</t>
  </si>
  <si>
    <t>2019-07-11 16:53:55</t>
  </si>
  <si>
    <t>2019-07-11 15:00:34</t>
  </si>
  <si>
    <t>云南省昆明市呈贡区大渔街道环湖东路866号环湖南路昆明市高新区小百合幼儿园西1866米</t>
  </si>
  <si>
    <t>2019-07-11 15:21:28</t>
  </si>
  <si>
    <t>云南省红河哈尼族彝族自治州建水县临安镇214省道华通锰业西南15米</t>
  </si>
  <si>
    <t>2019-07-11 15:56:29</t>
  </si>
  <si>
    <t>2019-07-11 16:12:17</t>
  </si>
  <si>
    <t>2019-07-11 21:13:02</t>
  </si>
  <si>
    <t>云南省红河哈尼族彝族自治州石屏县异龙镇323国道半月池东北52米</t>
  </si>
  <si>
    <t>2019-07-11 10:13:38</t>
  </si>
  <si>
    <t>云南省红河哈尼族彝族自治州开远市乐白道街道323国道阿得邑村委会东北269米</t>
  </si>
  <si>
    <t>2019-07-11 16:13:35</t>
  </si>
  <si>
    <t>云南省红河哈尼族彝族自治州开远市乐白道街道101县道玉来村北161米</t>
  </si>
  <si>
    <t>2019-07-11 16:22:36</t>
  </si>
  <si>
    <t>云南省玉溪市元江哈尼族彝族傣族自治县甘庄街道323国道青龙厂互通南1518米</t>
  </si>
  <si>
    <t>云南省红河哈尼族彝族自治州个旧市大屯镇麒官段长凹子隧道西北</t>
  </si>
  <si>
    <t>2019-07-11 16:49:08</t>
  </si>
  <si>
    <t>云南省红河哈尼族彝族自治州个旧市城区街道个金公路35个金公路红河哈尼族彝族自治州财经学校西北118米</t>
  </si>
  <si>
    <t>2019-07-11 16:50:37</t>
  </si>
  <si>
    <t>2019-07-11 17:26:24</t>
  </si>
  <si>
    <t>2019-07-11 20:12:58</t>
  </si>
  <si>
    <t>2019-07-11 22:48:28</t>
  </si>
  <si>
    <t>2019-07-11 13:55:07</t>
  </si>
  <si>
    <t>2019-07-11 23:35:52</t>
  </si>
  <si>
    <t>2019-07-11 20:10:34</t>
  </si>
  <si>
    <t>云南省红河哈尼族彝族自治州开远市小龙潭镇二城段安桶寨西298米</t>
  </si>
  <si>
    <t>2019-07-11 20:05:34</t>
  </si>
  <si>
    <t>2019-07-11 21:08:07</t>
  </si>
  <si>
    <t>云南省红河哈尼族彝族自治州个旧市大屯镇Z003中国邮政储蓄银行(甲介山营业所)西北567米</t>
  </si>
  <si>
    <t>2019-07-11 23:59:02</t>
  </si>
  <si>
    <t>2019-07-11 22:06:11</t>
  </si>
  <si>
    <t>云南省红河哈尼族彝族自治州开远市小龙潭镇二城段安桶寨西248米</t>
  </si>
  <si>
    <t>2019-07-11 23:13:47</t>
  </si>
  <si>
    <t>2019-07-11 17:10:25</t>
  </si>
  <si>
    <t>云南省红河哈尼族彝族自治州弥勒市朋普镇326国道河北饭店东北573米</t>
  </si>
  <si>
    <t>2019-07-11 10:10:01</t>
  </si>
  <si>
    <t>云南省红河哈尼族彝族自治州开远市大庄回族乡G8011开河高速龙潭村西南459米</t>
  </si>
  <si>
    <t>2019-07-11 08:52:35</t>
  </si>
  <si>
    <t>云南省文山壮族苗族自治州砚山县平远镇商贸大街砚山平远地区谐和医院西北184米</t>
  </si>
  <si>
    <t>2019-07-11 17:54:50</t>
  </si>
  <si>
    <t>云南省昆明市官渡区小板桥街道广福路云南雄伟物流城(西南门)东北48米</t>
  </si>
  <si>
    <t>2019-07-11 11:12:59</t>
  </si>
  <si>
    <t>云南省红河哈尼族彝族自治州开远市乐白道街道东新路355号环城东路银发大酒店(东新路)东44米</t>
  </si>
  <si>
    <t>2019-07-11 11:22:51</t>
  </si>
  <si>
    <t>云南省红河哈尼族彝族自治州个旧市大屯镇G5615天猴高速小屯西南508米</t>
  </si>
  <si>
    <t>2019-07-11 11:27:29</t>
  </si>
  <si>
    <t>云南省文山壮族苗族自治州砚山县稼依镇323国道稼依镇人民政府东428米</t>
  </si>
  <si>
    <t>2019-07-11 10:12:09</t>
  </si>
  <si>
    <t>2019-07-11 18:22:07</t>
  </si>
  <si>
    <t>云南省红河哈尼族彝族自治州个旧市鸡街镇105县道穆斯林餐厅南54米</t>
  </si>
  <si>
    <t>2019-07-11 16:36:13</t>
  </si>
  <si>
    <t>2019-07-11 23:17:34</t>
  </si>
  <si>
    <t>2019-07-11 15:53:19</t>
  </si>
  <si>
    <t>云南省红河哈尼族彝族自治州河口瑶族自治县河口镇槟榔北路g8011号槟榔北路迎辉小区东83米</t>
  </si>
  <si>
    <t>2019-07-11 13:42:40</t>
  </si>
  <si>
    <t>云南省红河哈尼族彝族自治州弥勒市竹园镇326国道川渝特色鱼庄西南113米</t>
  </si>
  <si>
    <t>2019-07-11 17:31:33</t>
  </si>
  <si>
    <t>2019-07-11 23:20:44</t>
  </si>
  <si>
    <t>云南省红河哈尼族彝族自治州开远市灵泉街道开培线国贞超市东58米</t>
  </si>
  <si>
    <t>2019-07-11 22:36:30</t>
  </si>
  <si>
    <t>云南省文山壮族苗族自治州砚山县稼依镇小稼段酒厂东南91米</t>
  </si>
  <si>
    <t>2019-07-11 23:52:56</t>
  </si>
  <si>
    <t>云南省红河哈尼族彝族自治州开远市乐白道街道河滨路19-22号河滨路开远市禄丰驾驶员城东南65米</t>
  </si>
  <si>
    <t>2019-07-11 17:19:06</t>
  </si>
  <si>
    <t>云南省曲靖市麒麟区西城街道320国道南海园北47米</t>
  </si>
  <si>
    <t>2019-07-11 15:00:44</t>
  </si>
  <si>
    <t>云南省红河哈尼族彝族自治州开远市乐白道街道环城东路开远市乾盛经贸有限责任公司西80米</t>
  </si>
  <si>
    <t>2019-07-11 10:11:44</t>
  </si>
  <si>
    <t>2019-07-11 20:30:04</t>
  </si>
  <si>
    <t>2019-07-11 21:03:51</t>
  </si>
  <si>
    <t>云南省红河哈尼族彝族自治州开远市乐白道街道市西北路玉来村西北95米</t>
  </si>
  <si>
    <t>2019-07-11 21:29:16</t>
  </si>
  <si>
    <t>云南省红河哈尼族彝族自治州泸西县白水镇203省道利民完小南1915米</t>
  </si>
  <si>
    <t>2019-07-11 18:32:53</t>
  </si>
  <si>
    <t>云南省红河哈尼族彝族自治州个旧市大屯镇麒官段长凹子隧道西北240米</t>
  </si>
  <si>
    <t>2019-07-11 21:40:55</t>
  </si>
  <si>
    <t>2019-07-11 23:35:50</t>
  </si>
  <si>
    <t>云南省红河哈尼族彝族自治州个旧市锡城镇个金公路15个金公路胜达轿修西34米</t>
  </si>
  <si>
    <t>2019-07-11 23:18:41</t>
  </si>
  <si>
    <t>云南省红河哈尼族彝族自治州蒙自市文澜镇锦华路蒙自天时园农家乐西北160米</t>
  </si>
  <si>
    <t>2019-07-11 17:23:44</t>
  </si>
  <si>
    <t>云南省红河哈尼族彝族自治州开远市乐白道街道101县道云南云通司法鉴定中心西北74米</t>
  </si>
  <si>
    <t>2019-07-11 21:27:11</t>
  </si>
  <si>
    <t>2019-07-11 17:15:03</t>
  </si>
  <si>
    <t>云南省昆明市晋宁区昆阳街道213国道昆明天虹祥农副产品有限公司东93米</t>
  </si>
  <si>
    <t>2019-07-11 21:50:45</t>
  </si>
  <si>
    <t>云南省红河哈尼族彝族自治州建水县岔科镇G10县道小龙潭矿务局希望小学西北1271米</t>
  </si>
  <si>
    <t>2019-07-11 18:57:23</t>
  </si>
  <si>
    <t>云南省红河哈尼族彝族自治州建水县临安镇迎晖路353号214省道大厂东328米</t>
  </si>
  <si>
    <t>2019-07-11 10:13:36</t>
  </si>
  <si>
    <t>云南省红河哈尼族彝族自治州蒙自市文澜镇北京路龙口花园北147米</t>
  </si>
  <si>
    <t>2019-07-11 21:30:09</t>
  </si>
  <si>
    <t>2019-07-11 10:11:57</t>
  </si>
  <si>
    <t>云南省红河哈尼族彝族自治州蒙自市水田乡蒙蛮线嘎站白坡南1486米</t>
  </si>
  <si>
    <t>2019-07-11 22:16:30</t>
  </si>
  <si>
    <t>2019-07-11 11:38:44</t>
  </si>
  <si>
    <t>云南省红河哈尼族彝族自治州蒙自市文澜镇文萃路红河州鑫鑫润涵汽车服务有限公司东北93米</t>
  </si>
  <si>
    <t>2019-07-11 10:11:41</t>
  </si>
  <si>
    <t xml:space="preserve"> 日期：  2019 年 7月  12 日</t>
  </si>
  <si>
    <r>
      <rPr>
        <b/>
        <sz val="11"/>
        <rFont val="宋体"/>
        <charset val="134"/>
      </rPr>
      <t>总安装台数：188     在线台数：183    不在线台数：5  在线率： 96</t>
    </r>
    <r>
      <rPr>
        <b/>
        <sz val="11"/>
        <rFont val="SimSun"/>
        <charset val="134"/>
      </rPr>
      <t>％</t>
    </r>
  </si>
  <si>
    <t>2019-07-12 00:01:51</t>
  </si>
  <si>
    <t>云南省红河哈尼族彝族自治州元阳县,元阳县南沙镇赛刀村民委员会,西方向,263.1米</t>
  </si>
  <si>
    <t>2019-07-12 00:08:33</t>
  </si>
  <si>
    <t>云南省昆明市石林彝族自治县,白龙潭,西方向,285.7米</t>
  </si>
  <si>
    <t>2019-07-12 00:11:40</t>
  </si>
  <si>
    <t>云南省红河哈尼族彝族自治州泸西县,阿茨龙,东北方向,407.5米</t>
  </si>
  <si>
    <t>2019-07-12 09:14:59</t>
  </si>
  <si>
    <t>云南省红河哈尼族彝族自治州金平苗族瑶族傣族自治县,炭山,西方向,734.0米</t>
  </si>
  <si>
    <t>2019-07-12 10:22:37</t>
  </si>
  <si>
    <t>云南省玉溪市红塔区,玉溪银河磷化有限公司,西北方向,263.1米</t>
  </si>
  <si>
    <t>2019-07-12 10:31:11</t>
  </si>
  <si>
    <t>云南省昆明市石林彝族自治县,天奇花园东门,东南方向,726.5米</t>
  </si>
  <si>
    <t>2019-07-12 11:05:32</t>
  </si>
  <si>
    <t>云南省红河哈尼族彝族自治州绿春县,富豪快捷酒店,南方向,27.3米</t>
  </si>
  <si>
    <t>2019-07-12 11:12:51</t>
  </si>
  <si>
    <t>云南省红河哈尼族彝族自治州个旧市,个旧市大屯镇麒麟山锡矿有限公司,东北方向,1166.0米</t>
  </si>
  <si>
    <t>2019-07-12 01:39:34</t>
  </si>
  <si>
    <t>云南省红河哈尼族彝族自治州开远市乐白道街道323国道雨那味东北1295米</t>
  </si>
  <si>
    <t>2019-07-12 02:10:14</t>
  </si>
  <si>
    <t>云南省红河哈尼族彝族自治州个旧市鸡街镇323国道红河州伊信达工贸有限公司西南97米</t>
  </si>
  <si>
    <t>2019-07-12 02:56:10</t>
  </si>
  <si>
    <t>云南省红河哈尼族彝族自治州建水县临安镇迎晖路350鑫苑家常菜西146米</t>
  </si>
  <si>
    <t>2019-07-12 03:37:21</t>
  </si>
  <si>
    <t>云南省红河哈尼族彝族自治州蒙自市文澜镇北大街23号北大街绿丰公司西北92米</t>
  </si>
  <si>
    <t>2019-07-12 15:47:54</t>
  </si>
  <si>
    <t>云南省红河哈尼族彝族自治州金平苗族瑶族傣族自治县,马卡邑,西北方向,500.0米</t>
  </si>
  <si>
    <t>2048-01-02 04:25:29</t>
  </si>
  <si>
    <t>云南省红河哈尼族彝族自治州弥勒市,弥勒古镇重卡汽配专营店部,西北方向,117.1米</t>
  </si>
  <si>
    <t>2019-07-12 16:13:17</t>
  </si>
  <si>
    <t>云南省红河哈尼族彝族自治州绿春县,绿春县人民法院,东北方向,177.6米</t>
  </si>
  <si>
    <t>2019-07-12 16:37:52</t>
  </si>
  <si>
    <t>云南省红河哈尼族彝族自治州个旧市,方家寨,东北方向,1569.0米</t>
  </si>
  <si>
    <t>2019-07-12 16:54:17</t>
  </si>
  <si>
    <t>云南省红河哈尼族彝族自治州蒙自市天马路延长线,河口海关驻蒙自办事处,西方向,52.6米</t>
  </si>
  <si>
    <t>2019-07-12 17:09:40</t>
  </si>
  <si>
    <t>云南省文山壮族苗族自治州砚山县,死人坡,东南方向,1363.3米</t>
  </si>
  <si>
    <t>2019-07-12 17:39:12</t>
  </si>
  <si>
    <t>云南省红河哈尼族彝族自治州弥勒市,中国石油小羊街加油站,南方向,457.2米</t>
  </si>
  <si>
    <t>2019-07-12 17:50:52</t>
  </si>
  <si>
    <t>云南省文山壮族苗族自治州砚山县,中国移动天宏通信专营店,西北方向,11.5米</t>
  </si>
  <si>
    <t>2019-07-12 00:12:11</t>
  </si>
  <si>
    <t>云南省昆明市官渡区金马街道云南省天然橡胶及咖啡产品质量监督检验站北75米</t>
  </si>
  <si>
    <t>2019-07-12 00:15:50</t>
  </si>
  <si>
    <t>云南省红河哈尼族彝族自治州开远市灵泉街道市西南路59市西南路开远客运南站东南71米</t>
  </si>
  <si>
    <t>2019-07-12 00:17:14</t>
  </si>
  <si>
    <t>2019-07-12 00:21:19</t>
  </si>
  <si>
    <t>2019-07-12 01:26:47</t>
  </si>
  <si>
    <t>云南省红河哈尼族彝族自治州开远市大庄回族乡G8011开河高速席草塘东北480米</t>
  </si>
  <si>
    <t>2019-07-12 04:42:18</t>
  </si>
  <si>
    <t>2019-07-12 04:45:42</t>
  </si>
  <si>
    <t>云南省昆明市呈贡区洛羊街道平安物流园西55米</t>
  </si>
  <si>
    <t>2019-07-12 06:00:00</t>
  </si>
  <si>
    <t>云南省红河哈尼族彝族自治州个旧市大屯镇G5615天猴高速中国邮政储蓄银行(甲介山营业所)南637米</t>
  </si>
  <si>
    <t>2019-07-12 07:00:52</t>
  </si>
  <si>
    <t>云南省红河哈尼族彝族自治州建水县面甸镇红田段葛根冲北967米</t>
  </si>
  <si>
    <t>2019-07-12 07:11:21</t>
  </si>
  <si>
    <t>2019-07-12 07:21:19</t>
  </si>
  <si>
    <t>云南省红河哈尼族彝族自治州开远市乐白道街道027乡道027乡326国道乐苑小区(027乡道)西南109米</t>
  </si>
  <si>
    <t>2019-07-12 07:28:40</t>
  </si>
  <si>
    <t>2019-07-12 07:37:15</t>
  </si>
  <si>
    <t>云南省红河哈尼族彝族自治州个旧市鸡街镇212省道泗水庄站西南1639米</t>
  </si>
  <si>
    <t>2019-07-12 07:38:25</t>
  </si>
  <si>
    <t>云南省红河哈尼族彝族自治州弥勒市新哨镇304省道夸竹明德小学西1125米</t>
  </si>
  <si>
    <t>2019-07-12 08:08:30</t>
  </si>
  <si>
    <t>云南省红河哈尼族彝族自治州开远市乐白道街道326国道楷甸村东193米</t>
  </si>
  <si>
    <t>2019-07-12 08:09:08</t>
  </si>
  <si>
    <t>云南省昆明市呈贡区洛羊街道324国道春燕饭店西82米</t>
  </si>
  <si>
    <t>2019-07-12 08:13:54</t>
  </si>
  <si>
    <t>云南省红河哈尼族彝族自治州个旧市鸡街镇326国道红河州伊信达工贸有限公司西南89米</t>
  </si>
  <si>
    <t>2019-07-12 11:16:03</t>
  </si>
  <si>
    <t>云南省玉溪市红塔区北城街道G8511昆磨高速梅园小学东北1432米</t>
  </si>
  <si>
    <t>2019-07-12 11:23:12</t>
  </si>
  <si>
    <t>云南省红河哈尼族彝族自治州个旧市沙甸镇326国道九八汉族饭店东北43米</t>
  </si>
  <si>
    <t>2019-07-12 12:08:22</t>
  </si>
  <si>
    <t>云南省红河哈尼族彝族自治州建水县岔科镇岔科段岔科兴隆汽配汽修南16米</t>
  </si>
  <si>
    <t>2019-07-12 12:55:58</t>
  </si>
  <si>
    <t>2019-07-12 13:06:41</t>
  </si>
  <si>
    <t>2019-07-12 13:35:46</t>
  </si>
  <si>
    <t>2019-07-12 13:01:54</t>
  </si>
  <si>
    <t>2019-07-12 13:47:58</t>
  </si>
  <si>
    <t>云南省红河哈尼族彝族自治州个旧市鸡街镇212省道大河湾北1891米</t>
  </si>
  <si>
    <t>2019-07-12 14:09:22</t>
  </si>
  <si>
    <t>云南省玉溪市峨山彝族自治县双江街道G8511昆磨高速小甸中停车区西241米</t>
  </si>
  <si>
    <t>2019-07-12 14:22:06</t>
  </si>
  <si>
    <t>2019-07-12 14:22:04</t>
  </si>
  <si>
    <t>云南省红河哈尼族彝族自治州开远市乐白道街道326国道白土墙小学西南1653米</t>
  </si>
  <si>
    <t>2019-07-12 14:23:30</t>
  </si>
  <si>
    <t>2019-07-12 14:37:49</t>
  </si>
  <si>
    <t>2019-07-12 15:47:12</t>
  </si>
  <si>
    <t>云南省昆明市呈贡区大渔街道雨花路蓝光天娇城南413米</t>
  </si>
  <si>
    <t>2019-07-12 15:47:27</t>
  </si>
  <si>
    <t>2019-07-12 14:47:11</t>
  </si>
  <si>
    <t>云南省红河哈尼族彝族自治州建水县面甸镇323国道燕子洞收费站(G5615天猴高速出口)东北285米</t>
  </si>
  <si>
    <t>2019-07-12 14:55:00</t>
  </si>
  <si>
    <t>2019-07-12 15:12:11</t>
  </si>
  <si>
    <t>云南省红河哈尼族彝族自治州开远市乐白道街道灵泉东路21灵泉东路龙景苑(灵泉东路)东南102米</t>
  </si>
  <si>
    <t>2019-07-12 15:20:13</t>
  </si>
  <si>
    <t>云南省文山壮族苗族自治州马关县都龙镇207省道金竹坪东南464米</t>
  </si>
  <si>
    <t>2019-07-12 15:22:08</t>
  </si>
  <si>
    <t>云南省红河哈尼族彝族自治州开远市乐白道街道东新路390号环城东路解化化肥专营门市西31米</t>
  </si>
  <si>
    <t>2019-07-12 15:42:35</t>
  </si>
  <si>
    <t>2019-07-12 22:43:38</t>
  </si>
  <si>
    <t>2019-07-12 18:11:46</t>
  </si>
  <si>
    <t>云南省红河哈尼族彝族自治州开远市小龙潭镇二城段安桶寨西254米</t>
  </si>
  <si>
    <t>2019-07-12 07:01:28</t>
  </si>
  <si>
    <t>2019-07-12 23:47:19</t>
  </si>
  <si>
    <t>云南省红河哈尼族彝族自治州开远市灵泉街道开培线国贞超市东北54米</t>
  </si>
  <si>
    <t>2019-07-12 12:39:50</t>
  </si>
  <si>
    <t>云南省文山壮族苗族自治州砚山县平远镇平木段广西刘氏济仁堂西98米</t>
  </si>
  <si>
    <t>2019-07-12 14:14:35</t>
  </si>
  <si>
    <t>云南省曲靖市麒麟区西城街道320国道曲靖市机动车安全技术检测站东北223米</t>
  </si>
  <si>
    <t>2019-07-12 03:11:09</t>
  </si>
  <si>
    <t>云南省红河哈尼族彝族自治州开远市乐白道街道环城东路开远市乾盛经贸有限责任公司东北22米</t>
  </si>
  <si>
    <t>2019-07-12 08:19:51</t>
  </si>
  <si>
    <t>云南省红河哈尼族彝族自治州元阳县南沙镇102县道红河谷食家庄西北196米</t>
  </si>
  <si>
    <t>2019-07-12 08:26:29</t>
  </si>
  <si>
    <t>2019-07-12 08:45:16</t>
  </si>
  <si>
    <t>云南省红河哈尼族彝族自治州个旧市鸡街镇326国道伊香餐厅北65米</t>
  </si>
  <si>
    <t>2019-07-10 15:22:25</t>
  </si>
  <si>
    <t>云南省玉溪市红塔区玉丰路13号,宏光工贸公司,西方向,146.0米</t>
  </si>
  <si>
    <t>2019-07-12 08:50:02</t>
  </si>
  <si>
    <t>云南省红河哈尼族彝族自治州泸西县,泸西县白水塘水库管理所,东北方向,847.9米</t>
  </si>
  <si>
    <t>2019-07-12 15:35:29</t>
  </si>
  <si>
    <t>云南省红河哈尼族彝族自治州开远市灵泉街道开培线中国邮政储蓄银行(小花桥营业所)东北97米</t>
  </si>
  <si>
    <t>2019-07-12 22:37:28</t>
  </si>
  <si>
    <t>云南省红河哈尼族彝族自治州泸西县中枢镇203省道山东临工东北61米</t>
  </si>
  <si>
    <t>2019-07-12 22:12:59</t>
  </si>
  <si>
    <t>云南省玉溪市红塔区北城街道锦悦酒店东78米</t>
  </si>
  <si>
    <t>2019-07-12 22:41:23</t>
  </si>
  <si>
    <t>云南省红河哈尼族彝族自治州开远市乐白道街道323国道雨那味西南1823米</t>
  </si>
  <si>
    <t>2019-07-12 09:16:02</t>
  </si>
  <si>
    <t>2019-07-12 17:20:48</t>
  </si>
  <si>
    <t>云南省红河哈尼族彝族自治州开远市乐白道街道G8011开河高速清塘子小学西南1631米</t>
  </si>
  <si>
    <t>2019-07-12 21:17:04</t>
  </si>
  <si>
    <t>云南省昆明市嵩明县杨林镇长嵩大道杨林镇云林完全小学南1839米</t>
  </si>
  <si>
    <t>2019-07-12 22:42:01</t>
  </si>
  <si>
    <t>云南省文山壮族苗族自治州麻栗坡县董干镇H39县道中国邮政储蓄银行(董干镇营业所)西南176米</t>
  </si>
  <si>
    <t>2019-07-12 16:58:53</t>
  </si>
  <si>
    <t>2019-07-12 20:31:18</t>
  </si>
  <si>
    <t>云南省红河哈尼族彝族自治州个旧市鸡街镇323国道石榴坝村委会东73米</t>
  </si>
  <si>
    <t>2019-07-12 04:31:46</t>
  </si>
  <si>
    <t>2019-07-12 11:42:26</t>
  </si>
  <si>
    <t>2019-07-12 18:52:53</t>
  </si>
  <si>
    <t>2019-07-12 23:58:09</t>
  </si>
  <si>
    <t>云南省红河哈尼族彝族自治州蒙自市雨过铺镇032乡道顺发餐厅(工业园区3号路)东193米</t>
  </si>
  <si>
    <t>2019-07-12 21:49:54</t>
  </si>
  <si>
    <t>云南省红河哈尼族彝族自治州个旧市老厂镇个旧市第十七中学北101米</t>
  </si>
  <si>
    <t>2019-07-12 10:06:13</t>
  </si>
  <si>
    <t>云南省红河哈尼族彝族自治州蒙自市文澜镇G12县道红地脚西336米</t>
  </si>
  <si>
    <t>2019-07-12 13:43:26</t>
  </si>
  <si>
    <t>云南省曲靖市马龙区通泉街道东八线888宾馆东南201米</t>
  </si>
  <si>
    <t>2019-07-12 20:04:45</t>
  </si>
  <si>
    <t>云南省昆明市晋宁区昆阳街道G5601昆明绕城高速大河街西南485米</t>
  </si>
  <si>
    <t>2019-07-12 09:31:46</t>
  </si>
  <si>
    <t>云南省曲靖市富源县十八连山镇富长公路迤本戛西129米</t>
  </si>
  <si>
    <t>2019-07-12 21:15:43</t>
  </si>
  <si>
    <t>云南省红河哈尼族彝族自治州个旧市大屯镇G5615天猴高速红河州一中西南1922米</t>
  </si>
  <si>
    <t>2019-07-12 23:56:26</t>
  </si>
  <si>
    <t>2019-07-12 09:35:17</t>
  </si>
  <si>
    <t>云南省红河哈尼族彝族自治州弥勒市朋普镇G80广昆高速底打西南306米</t>
  </si>
  <si>
    <t>2019-07-12 22:37:11</t>
  </si>
  <si>
    <t>云南省红河哈尼族彝族自治州开远市乐白道街道东新路355号环城东路银发大酒店(东新路)西北100米</t>
  </si>
  <si>
    <t>2019-07-12 22:26:36</t>
  </si>
  <si>
    <t>云南省怒江傈僳族自治州贡山独龙族怒族自治县茨开镇228省道丹珠村东北278米</t>
  </si>
  <si>
    <t>2019-07-12 22:43:48</t>
  </si>
  <si>
    <t>云南省昆明市盘龙区青云街道金瓦路8号金瓦路花之城东南225米</t>
  </si>
  <si>
    <t>2019-07-12 23:23:28</t>
  </si>
  <si>
    <t>云南省文山壮族苗族自治州富宁县谷拉乡那夜西南478米</t>
  </si>
  <si>
    <t>2019-07-12 10:07:46</t>
  </si>
  <si>
    <t>云南省红河哈尼族彝族自治州建水县临安镇永善街西南97米</t>
  </si>
  <si>
    <t>2019-07-12 19:49:31</t>
  </si>
  <si>
    <t>2019-07-12 10:14:05</t>
  </si>
  <si>
    <t>云南省文山壮族苗族自治州砚山县稼依镇323国道小尼尼西618米</t>
  </si>
  <si>
    <t>2019-07-12 21:30:22</t>
  </si>
  <si>
    <t>云南省红河哈尼族彝族自治州弥勒市新哨镇304省道夸竹明德小学西南1212米</t>
  </si>
  <si>
    <t>2019-07-12 10:05:37</t>
  </si>
  <si>
    <t>云南省昆明市宜良县汤池街道禾鸡段黄窑南426米</t>
  </si>
  <si>
    <t>2019-07-12 21:09:12</t>
  </si>
  <si>
    <t>云南省玉溪市新平彝族傣族自治县扬武镇213国道大开门社区甘棠小组西南391米</t>
  </si>
  <si>
    <t>2019-07-12 10:09:33</t>
  </si>
  <si>
    <t>云南省红河哈尼族彝族自治州个旧市鸡街镇212省道西南有色地质勘查局三〇八队测试中心西南93米</t>
  </si>
  <si>
    <t>2019-07-12 18:32:17</t>
  </si>
  <si>
    <t>云南省玉溪市通海县里山乡117乡道梅子园东211米</t>
  </si>
  <si>
    <t>2019-07-12 23:09:54</t>
  </si>
  <si>
    <t>云南省红河哈尼族彝族自治州开远市中和营镇323国道葫芦塘小学东1142米</t>
  </si>
  <si>
    <t>2019-07-12 12:26:12</t>
  </si>
  <si>
    <t>2019-07-12 23:36:49</t>
  </si>
  <si>
    <t>云南省红河哈尼族彝族自治州开远市乐白道街道101县道明辉伟业北67米</t>
  </si>
  <si>
    <t>2019-07-12 17:43:07</t>
  </si>
  <si>
    <t>2019-07-12 21:18:02</t>
  </si>
  <si>
    <t>云南省昆明市官渡区金马街道鸿升大梁货厢厂南52米</t>
  </si>
  <si>
    <t xml:space="preserve"> 日期：  2019 年 7 月  13 日</t>
  </si>
  <si>
    <r>
      <rPr>
        <b/>
        <sz val="11"/>
        <rFont val="宋体"/>
        <charset val="134"/>
      </rPr>
      <t xml:space="preserve">总安装台数：188     在线台数：181    不在线台数：7在线率： 95 </t>
    </r>
    <r>
      <rPr>
        <b/>
        <sz val="11"/>
        <rFont val="SimSun"/>
        <charset val="134"/>
      </rPr>
      <t>％</t>
    </r>
  </si>
  <si>
    <t>2019-07-13 00:01:44</t>
  </si>
  <si>
    <t>云南省文山壮族苗族自治州砚山县平远镇水城村,中国石化水城加油站,西北方向,156.8米</t>
  </si>
  <si>
    <t>2019-07-13 00:10:16</t>
  </si>
  <si>
    <t>云南省红河哈尼族彝族自治州弥勒市,龙潭哨,北方向,871.1米</t>
  </si>
  <si>
    <t>2019-07-13 00:16:50</t>
  </si>
  <si>
    <t>云南省红河哈尼族彝族自治州弥勒市,168彝佳餐厅,西北方向,439.1米</t>
  </si>
  <si>
    <t>2019-07-13 00:23:49</t>
  </si>
  <si>
    <t>云南省玉溪市华宁县,大石洞桥,东北方向,95.2米</t>
  </si>
  <si>
    <t>2019-07-13 00:45:47</t>
  </si>
  <si>
    <t>云南省曲靖市师宗县,响洞,东南方向,96.3米</t>
  </si>
  <si>
    <t>2019-07-13 00:56:24</t>
  </si>
  <si>
    <t>云南省红河哈尼族彝族自治州石屏县,海河桥,东南方向,247.7米</t>
  </si>
  <si>
    <t>2019-07-13 01:32:21</t>
  </si>
  <si>
    <t>云南省红河哈尼族彝族自治州建水县芭蕉箐附近,鑫海山庄,西北方向,507.7米</t>
  </si>
  <si>
    <t>2019-07-13 01:34:33</t>
  </si>
  <si>
    <t>云南省红河哈尼族彝族自治州开远市,穆斯林公墓,西北方向,780.0米</t>
  </si>
  <si>
    <t>2019-07-13 02:25:08</t>
  </si>
  <si>
    <t>云南省红河哈尼族彝族自治州弥勒市,西梭白,东南方向,966.5米</t>
  </si>
  <si>
    <t>2019-07-13 02:53:27</t>
  </si>
  <si>
    <t>云南省昆明市石林彝族自治县,石林彝族自治县公路路政管理大队,南方向,389.8米</t>
  </si>
  <si>
    <t>2019-07-13 04:25:05</t>
  </si>
  <si>
    <t>云南省昆明市呈贡区,金辉汽配机械铸造厂,东北方向,86.4米</t>
  </si>
  <si>
    <t>2019-07-13 05:31:51</t>
  </si>
  <si>
    <t>云南省红河哈尼族彝族自治州绿春县,土戛,东北方向,799.0米</t>
  </si>
  <si>
    <t>2019-07-13 06:08:15</t>
  </si>
  <si>
    <t>云南省昆明市石林彝族自治县,官山水库大桥,东南方向,346.5米</t>
  </si>
  <si>
    <t>2019-07-13 07:12:39</t>
  </si>
  <si>
    <t>云南省,玉溪市,新平彝族傣族自治县</t>
  </si>
  <si>
    <t>2019-07-13 07:14:57</t>
  </si>
  <si>
    <t>2019-07-13 07:24:44</t>
  </si>
  <si>
    <t>云南省红河哈尼族彝族自治州开远市,停车场,北方向,81.1米</t>
  </si>
  <si>
    <t>2019-07-13 07:24:27</t>
  </si>
  <si>
    <t>云南省红河哈尼族彝族自治州蒙自市,红河三丰商品混凝土有限公司,西北方向,61.0米</t>
  </si>
  <si>
    <t>2019-07-13 07:28:09</t>
  </si>
  <si>
    <t>云南省玉溪市华宁县,华宁收费站,西方向,290.9米</t>
  </si>
  <si>
    <t>2019-07-13 07:30:47</t>
  </si>
  <si>
    <t>云南省红河哈尼族彝族自治州个旧市,永顺商砼公司,西北方向,242.2米</t>
  </si>
  <si>
    <t>2019-07-13 07:35:03</t>
  </si>
  <si>
    <t>云南省红河哈尼族彝族自治州建水县,黑土,西南方向,457.7米</t>
  </si>
  <si>
    <t>2019-07-12 09:43:03</t>
  </si>
  <si>
    <t>云南省红河哈尼族彝族自治州蒙自市红银苑20号商铺,和鑫装饰工程有限责任公司,东北方向,45.4米</t>
  </si>
  <si>
    <t>2019-07-13 07:47:18</t>
  </si>
  <si>
    <t>云南省红河哈尼族彝族自治州弥勒市,川渝特色鱼庄,西南方向,148.7米</t>
  </si>
  <si>
    <t>2019-07-13 07:41:41</t>
  </si>
  <si>
    <t>云南省红河哈尼族彝族自治州个旧市,蛮板大桥,东北方向,352.1米</t>
  </si>
  <si>
    <t>2019-07-13 10:27:57</t>
  </si>
  <si>
    <t>云南省红河哈尼族彝族自治州蒙自市雨过铺镇雨过铺街,中国石化雨过铺加油站,西北方向,216.4米</t>
  </si>
  <si>
    <t>2019-07-13 10:40:52</t>
  </si>
  <si>
    <t>云南省昆明市宜良县,前卫营小学,东南方向,491.2米</t>
  </si>
  <si>
    <t>2019-07-13 10:49:02</t>
  </si>
  <si>
    <t>云南省红河哈尼族彝族自治州蒙自市,屏逸人家,西北方向,462.6米</t>
  </si>
  <si>
    <t>2019-07-13 11:00:35</t>
  </si>
  <si>
    <t>云南省红河哈尼族彝族自治州金平苗族瑶族傣族自治县,跃进小学,东北方向,1760.3米</t>
  </si>
  <si>
    <t>2019-07-13 11:53:03</t>
  </si>
  <si>
    <t>云南省红河哈尼族彝族自治州绿春县,绿春县人民法院,东北方向,135.2米</t>
  </si>
  <si>
    <t>2019-07-13 11:53:44</t>
  </si>
  <si>
    <t>云南省,红河哈尼族彝族自治州,建水县</t>
  </si>
  <si>
    <t>2019-07-13 07:55:25</t>
  </si>
  <si>
    <t>云南省红河哈尼族彝族自治州个旧市大屯镇G5615天猴高速老鹰山隧道南298米</t>
  </si>
  <si>
    <t>2019-07-13 07:55:38</t>
  </si>
  <si>
    <t>云南省文山壮族苗族自治州广南县莲城镇208省道万顺源家常菜馆东南47米</t>
  </si>
  <si>
    <t>2019-07-13 15:45:02</t>
  </si>
  <si>
    <t>云南省玉溪市华宁县,马鞍山村,西南方向,750.5米</t>
  </si>
  <si>
    <t>2019-07-13 15:48:17</t>
  </si>
  <si>
    <t>云南省红河哈尼族彝族自治州个旧市,方家寨,北方向,1194.3米</t>
  </si>
  <si>
    <t>2019-07-13 16:04:39</t>
  </si>
  <si>
    <t>云南省昆明市宜良县,宜良收费站,北方向,52.9米</t>
  </si>
  <si>
    <t>2019-07-13 16:10:22</t>
  </si>
  <si>
    <t>云南省红河哈尼族彝族自治州个旧市,永顺商砼公司,东北方向,41.6米</t>
  </si>
  <si>
    <t>2019-07-13 16:17:06</t>
  </si>
  <si>
    <t>云南省红河哈尼族彝族自治州弥勒市,复兴村,东方向,494.6米</t>
  </si>
  <si>
    <t>2019-07-13 16:34:50</t>
  </si>
  <si>
    <t>云南省红河哈尼族彝族自治州个旧市,方家寨,东北方向,1097.3米</t>
  </si>
  <si>
    <t>2019-07-13 16:40:43</t>
  </si>
  <si>
    <t>云南省红河哈尼族彝族自治州弥勒市石新汽专,兴荣酒楼,东南方向,566.0米</t>
  </si>
  <si>
    <t>2019-07-13 17:14:44</t>
  </si>
  <si>
    <t>云南省,昆明市,石林彝族自治县</t>
  </si>
  <si>
    <t>2019-07-13 17:15:09</t>
  </si>
  <si>
    <t>云南省昆明市宜良县,地利石化,南方向,134.6米</t>
  </si>
  <si>
    <t>2019-07-13 17:16:05</t>
  </si>
  <si>
    <t>云南省玉溪市元江,元江县艾美洗涤服务中心,东南方向,35.0米</t>
  </si>
  <si>
    <t>2019-07-13 17:27:34</t>
  </si>
  <si>
    <t>云南省文山壮族苗族自治州砚山县,茂平润滑油经营部,南方向,72.1米</t>
  </si>
  <si>
    <t>2019-07-13 17:47:14</t>
  </si>
  <si>
    <t>云南省红河哈尼族彝族自治州个旧市,馨和园小区,东南方向,15.8米</t>
  </si>
  <si>
    <t>2019-07-13 18:10:46</t>
  </si>
  <si>
    <t>云南省红河哈尼族彝族自治州个旧市,馨和园小区,东南方向,40.8米</t>
  </si>
  <si>
    <t>2019-07-13 18:24:14</t>
  </si>
  <si>
    <t>云南省红河哈尼族彝族自治州弥勒市,汗排,西北方向,270.5米</t>
  </si>
  <si>
    <t>2019-07-13 18:27:10</t>
  </si>
  <si>
    <t>云南省昆明市宜良县,张英老酱厂,西北方向,630.0米</t>
  </si>
  <si>
    <t>2019-07-13 18:48:00</t>
  </si>
  <si>
    <t>云南省昆明市宜良县,吉兴隆火锅店,西北方向,128.2米</t>
  </si>
  <si>
    <t>2019-07-13 18:52:19</t>
  </si>
  <si>
    <t>云南省红河哈尼族彝族自治州个旧市大屯镇大屯村,个旧市人民检察院派驻大屯检察室,东北方向,101.3米</t>
  </si>
  <si>
    <t>2019-07-13 18:56:46</t>
  </si>
  <si>
    <t>云南省红河哈尼族彝族自治州蒙自市雨过铺镇雨过铺街,中国石化雨过铺加油站,西北方向,244.8米</t>
  </si>
  <si>
    <t>2019-07-13 19:00:09</t>
  </si>
  <si>
    <t>云南省玉溪市元江,漫林糖厂箐桥,西南方向,4.8米</t>
  </si>
  <si>
    <t>2019-07-13 22:51:19</t>
  </si>
  <si>
    <t>云南省红河哈尼族彝族自治州弥勒市,中哨,东北方向,1235.9米</t>
  </si>
  <si>
    <t>2019-07-13 22:52:28</t>
  </si>
  <si>
    <t>云南省红河哈尼族彝族自治州个旧市,也门寨,西北方向,549.6米</t>
  </si>
  <si>
    <t>2019-07-13 17:41:51</t>
  </si>
  <si>
    <t>2019-07-13 08:00:17</t>
  </si>
  <si>
    <t>云南省红河哈尼族彝族自治州个旧市鸡街镇212省道加气站西北349米</t>
  </si>
  <si>
    <t>2019-07-13 08:37:47</t>
  </si>
  <si>
    <t>云南省红河哈尼族彝族自治州弥勒市五山乡304省道三家北898米</t>
  </si>
  <si>
    <t>2019-07-13 12:16:14</t>
  </si>
  <si>
    <t>云南省红河哈尼族彝族自治州弥勒市朋普镇326国道重庆生态鱼庄西南56米</t>
  </si>
  <si>
    <t>2019-07-13 12:19:21</t>
  </si>
  <si>
    <t>云南省红河哈尼族彝族自治州开远市乐白道街道326国道新房子西南466米</t>
  </si>
  <si>
    <t>云南省昆明市官渡区金马街道昆明公安处特警队东北99米</t>
  </si>
  <si>
    <t>2019-07-13 12:21:01</t>
  </si>
  <si>
    <t>2019-07-13 08:44:48</t>
  </si>
  <si>
    <t>云南省红河哈尼族彝族自治州石屏县异龙镇216省道龙井西231米</t>
  </si>
  <si>
    <t>2019-07-13 09:01:37</t>
  </si>
  <si>
    <t>2019-07-13 09:15:02</t>
  </si>
  <si>
    <t>云南省红河哈尼族彝族自治州个旧市卡房镇212省道新马店南153米</t>
  </si>
  <si>
    <t>2019-07-13 11:17:21</t>
  </si>
  <si>
    <t>2019-07-13 11:42:14</t>
  </si>
  <si>
    <t>2019-07-13 09:33:22</t>
  </si>
  <si>
    <t>云南省红河哈尼族彝族自治州弥勒市朋普镇326国道河北饭店东北352米</t>
  </si>
  <si>
    <t>2019-07-13 09:42:18</t>
  </si>
  <si>
    <t>2019-07-13 09:45:07</t>
  </si>
  <si>
    <t>云南省红河哈尼族彝族自治州弥勒市朋普镇326国道龙潭清真寺东南331米</t>
  </si>
  <si>
    <t>2019-07-13 09:55:00</t>
  </si>
  <si>
    <t>云南省文山壮族苗族自治州马关县,上新窑,北方向,221.8米</t>
  </si>
  <si>
    <t>2019-07-13 10:04:07</t>
  </si>
  <si>
    <t>云南省玉溪市澄江县,阳宗大桥,东北方向,551.1米</t>
  </si>
  <si>
    <t>云南省红河哈尼族彝族自治州个旧市鸡街镇G5615天猴高速石崖寨站西南338米</t>
  </si>
  <si>
    <t>2019-07-13 12:08:32</t>
  </si>
  <si>
    <t>2019-07-13 12:09:32</t>
  </si>
  <si>
    <t>云南省红河哈尼族彝族自治州蒙自市雨过铺镇蒙蚂线雨过铺客运站西34米</t>
  </si>
  <si>
    <t>2019-07-13 23:47:11</t>
  </si>
  <si>
    <t>云南省玉溪市华宁县盘溪镇华盘路小龙潭村卫生室东435米</t>
  </si>
  <si>
    <t>2019-07-13 10:43:51</t>
  </si>
  <si>
    <t>云南省红河哈尼族彝族自治州金平苗族瑶族傣族自治县沙依坡乡蛮金公路苦竹箐东北1456米</t>
  </si>
  <si>
    <t>云南省昆明市东川区阿旺镇207省道大石头村委会西北362米</t>
  </si>
  <si>
    <t>2019-07-13 18:59:58</t>
  </si>
  <si>
    <t>云南省文山壮族苗族自治州富宁县板仑乡贵成汽车修理厂西南84米</t>
  </si>
  <si>
    <t>2019-07-13 19:16:56</t>
  </si>
  <si>
    <t>2019-07-13 23:03:06</t>
  </si>
  <si>
    <t>云南省文山壮族苗族自治州砚山县平远镇359县道红水塘东1839米</t>
  </si>
  <si>
    <t>2019-07-13 12:42:31</t>
  </si>
  <si>
    <t>云南省红河哈尼族彝族自治州个旧市锡城镇个金公路K294新石段水箐小学北1231米</t>
  </si>
  <si>
    <t>2019-07-13 13:25:36</t>
  </si>
  <si>
    <t>2019-07-13 13:34:24</t>
  </si>
  <si>
    <t>云南省红河哈尼族彝族自治州开远市大庄回族乡G08县道新村西59米</t>
  </si>
  <si>
    <t>2019-07-13 13:50:16</t>
  </si>
  <si>
    <t>云南省红河哈尼族彝族自治州个旧市城区街道个金公路47-5号个金公路国家税务总局个旧市税务局东南16米</t>
  </si>
  <si>
    <t>2019-07-13 20:31:36</t>
  </si>
  <si>
    <t>2019-07-13 22:36:35</t>
  </si>
  <si>
    <t>云南省红河哈尼族彝族自治州个旧市鸡街镇105县道鸡街镇小芭蕉小学南1069米</t>
  </si>
  <si>
    <t>2019-07-13 21:18:09</t>
  </si>
  <si>
    <t>云南省红河哈尼族彝族自治州开远市乐白道街道环城东路开远市银丰工贸有限公司西52米</t>
  </si>
  <si>
    <t>2019-07-13 12:43:14</t>
  </si>
  <si>
    <t>云南省红河哈尼族彝族自治州弥勒市弥阳镇203省道小茨蓬哨西北317米</t>
  </si>
  <si>
    <t>云南省文山壮族苗族自治州砚山县平远管理区323国道农场石化加油站西南23米</t>
  </si>
  <si>
    <t>2019-07-13 23:47:13</t>
  </si>
  <si>
    <t>云南省文山壮族苗族自治州西畴县西洒镇211省道脚魁西194米</t>
  </si>
  <si>
    <t>2019-07-13 19:36:14</t>
  </si>
  <si>
    <t>云南省文山壮族苗族自治州砚山县平远镇平木段双虎家私名品(平远店)南37米</t>
  </si>
  <si>
    <t>2019-07-13 08:32:44</t>
  </si>
  <si>
    <t>云南省玉溪市通海县里山乡117乡道梅子园东南224米</t>
  </si>
  <si>
    <t>2019-07-13 17:18:34</t>
  </si>
  <si>
    <t>云南省玉溪市新平彝族傣族自治县扬武镇213国道小普汽修南34米</t>
  </si>
  <si>
    <t>2019-07-13 22:52:09</t>
  </si>
  <si>
    <t>云南省怒江傈僳族自治州贡山独龙族怒族自治县茨开镇228省道丹珠村东北297米</t>
  </si>
  <si>
    <t>2019-07-13 23:39:33</t>
  </si>
  <si>
    <t>云南省文山壮族苗族自治州砚山县维末彝族乡323国道浴仙湖风景名胜区东1023米</t>
  </si>
  <si>
    <t>2019-07-13 05:22:18</t>
  </si>
  <si>
    <t>2019-07-13 15:02:26</t>
  </si>
  <si>
    <t>2019-07-13 15:20:28</t>
  </si>
  <si>
    <t>云南省红河哈尼族彝族自治州开远市小龙潭镇开培线上城东239米</t>
  </si>
  <si>
    <t>2019-07-13 15:43:09</t>
  </si>
  <si>
    <t>云南省红河哈尼族彝族自治州开远市乐白道街道323国道云南玉云种业有限责任公司东南53米</t>
  </si>
  <si>
    <t>2019-07-13 22:29:37</t>
  </si>
  <si>
    <t>云南省红河哈尼族彝族自治州弥勒市虹溪镇304省道招北小学西南831米</t>
  </si>
  <si>
    <t>2019-07-13 10:06:13</t>
  </si>
  <si>
    <t>云南省红河哈尼族彝族自治州开远市灵泉街道市西北路276号市西北路云南省化工高级技工学校东98米</t>
  </si>
  <si>
    <t>2019-07-13 20:55:52</t>
  </si>
  <si>
    <t>云南省红河哈尼族彝族自治州元阳县南沙镇102县道红河谷食家庄西南101米</t>
  </si>
  <si>
    <t>2019-07-13 19:09:13</t>
  </si>
  <si>
    <t>云南省红河哈尼族彝族自治州建水县南庄镇通建高速罗家坡小学东北1205米</t>
  </si>
  <si>
    <t>2019-07-12 14:13:06</t>
  </si>
  <si>
    <t>云南省红河哈尼族彝族自治州开远市大庄回族乡G08县道大庄卫生院西132米</t>
  </si>
  <si>
    <t>2019-07-13 13:55:50</t>
  </si>
  <si>
    <t>云南省文山壮族苗族自治州砚山县稼依镇323国道稼依镇新寨村老年体育协会东389米</t>
  </si>
  <si>
    <t>2019-07-13 14:10:19</t>
  </si>
  <si>
    <t>云南省红河哈尼族彝族自治州个旧市鸡街镇326国道回味餐厅南75米</t>
  </si>
  <si>
    <t>2019-07-13 14:26:23</t>
  </si>
  <si>
    <t>云南省红河哈尼族彝族自治州建水县临安镇214省道王桥头西296米</t>
  </si>
  <si>
    <t>云南省红河哈尼族彝族自治州个旧市锡城镇个金公路13个金公路胜达轿修西北110米</t>
  </si>
  <si>
    <t>云南省红河哈尼族彝族自治州建水县南庄镇羊街农场段马王庄西南1498米</t>
  </si>
  <si>
    <t>2019-07-13 14:58:55</t>
  </si>
  <si>
    <t>云南省文山壮族苗族自治州文山市马塘镇210省道金华堂大药房西北26米</t>
  </si>
  <si>
    <t xml:space="preserve"> 日期：  2019 年 7月  14 日</t>
  </si>
  <si>
    <r>
      <rPr>
        <b/>
        <sz val="11"/>
        <rFont val="宋体"/>
        <charset val="134"/>
      </rPr>
      <t xml:space="preserve">总安装台数：188     在线台数：185    不在线台数：3     在线率： 98   </t>
    </r>
    <r>
      <rPr>
        <b/>
        <sz val="11"/>
        <rFont val="SimSun"/>
        <charset val="134"/>
      </rPr>
      <t>％</t>
    </r>
  </si>
  <si>
    <t>2019-07-13 23:59:47</t>
  </si>
  <si>
    <t>云南省红河哈尼族彝族自治州个旧市,绿色农家,东北方向,552.4米</t>
  </si>
  <si>
    <t>2019-07-14 00:00:20</t>
  </si>
  <si>
    <t>云南省红河哈尼族彝族自治州元阳县,蛮板大桥,西方向,1288.4米</t>
  </si>
  <si>
    <t>2019-07-14 00:01:58</t>
  </si>
  <si>
    <t>云南省昆明市宜良县,昆明宝农饲料有限公司,东北方向,170.5米</t>
  </si>
  <si>
    <t>2019-07-14 00:05:34</t>
  </si>
  <si>
    <t>云南省昆明市晋宁县,金荣修理厂,西南方向,162.2米</t>
  </si>
  <si>
    <t>2019-07-14 00:19:42</t>
  </si>
  <si>
    <t>云南省曲靖市会泽县,凉水井,东北方向,114.3米</t>
  </si>
  <si>
    <t>2019-07-14 00:21:35</t>
  </si>
  <si>
    <t>云南省昆明市宜良县,虎头田,西南方向,610.8米</t>
  </si>
  <si>
    <t>2019-07-14 00:22:02</t>
  </si>
  <si>
    <t>云南省红河哈尼族彝族自治州元阳县,那炳,东南方向,642.4米</t>
  </si>
  <si>
    <t>2019-07-14 00:26:46</t>
  </si>
  <si>
    <t>云南省文山壮族苗族自治州广南县,上寨,东南方向,617.0米</t>
  </si>
  <si>
    <t>2019-07-14 00:26:51</t>
  </si>
  <si>
    <t>云南省曲靖市沾益县,维盛住宿,东北方向,448.7米</t>
  </si>
  <si>
    <t>2019-07-14 00:32:31</t>
  </si>
  <si>
    <t>云南省玉溪市江川县河口村旁,河口小学,西方向,326.9米</t>
  </si>
  <si>
    <t>2019-07-14 00:35:05</t>
  </si>
  <si>
    <t>云南省曲靖市罗平县,罗平长底客运站,西方向,161.4米</t>
  </si>
  <si>
    <t>2019-07-14 01:43:37</t>
  </si>
  <si>
    <t>云南省玉溪市华宁县,型本典,东南方向,160.7米</t>
  </si>
  <si>
    <t>2019-07-14 02:02:54</t>
  </si>
  <si>
    <t>云南省红河哈尼族彝族自治州弥勒市,小天使幼儿园,西方向,719.2米</t>
  </si>
  <si>
    <t>2019-07-14 02:04:37</t>
  </si>
  <si>
    <t>云南省红河哈尼族彝族自治州开远市,开远市中和营镇葫芦塘村民委员会,西南方向,134.8米</t>
  </si>
  <si>
    <t>2019-07-14 02:27:03</t>
  </si>
  <si>
    <t>云南省昆明市宜良县汤池老国道,伊汇园餐厅,北方向,183.6米</t>
  </si>
  <si>
    <t>2019-07-14 02:58:58</t>
  </si>
  <si>
    <t>云南省昆明市石林彝族自治县,宜良饭店,西北方向,57.1米</t>
  </si>
  <si>
    <t>2019-07-14 03:08:52</t>
  </si>
  <si>
    <t>云南省红河哈尼族彝族自治州蒙自市,摇头,东北方向,683.8米</t>
  </si>
  <si>
    <t>2019-07-14 03:56:02</t>
  </si>
  <si>
    <t>广西壮族自治区南宁市上林县,先井,东北方向,353.9米</t>
  </si>
  <si>
    <t>2019-07-14 04:16:28</t>
  </si>
  <si>
    <t>云南省红河哈尼族彝族自治州弥勒市,弥勒市新哨中学,西南方向,604.5米</t>
  </si>
  <si>
    <t>2019-07-14 04:50:25</t>
  </si>
  <si>
    <t>云南省文山壮族苗族自治州砚山县,文山海螺水泥有限责任公司,西南方向,1041.5米</t>
  </si>
  <si>
    <t>2019-07-14 06:20:33</t>
  </si>
  <si>
    <t>云南省红河哈尼族彝族自治州开远市,开远市汽车修理厂,西南方向,42.0米</t>
  </si>
  <si>
    <t>2019-07-14 06:45:46</t>
  </si>
  <si>
    <t>云南省昆明市宜良县,极速时代饲料厂,东南方向,218.7米</t>
  </si>
  <si>
    <t>2019-07-14 07:04:47</t>
  </si>
  <si>
    <t>云南省玉溪市红塔区,高仓收费站,西南方向,9.3米</t>
  </si>
  <si>
    <t>2019-07-14 07:12:01</t>
  </si>
  <si>
    <t>云南省红河哈尼族彝族自治州个旧市,永顺商砼公司,西北方向,197.7米</t>
  </si>
  <si>
    <t>2019-07-14 07:13:20</t>
  </si>
  <si>
    <t>2019-07-14 07:20:38</t>
  </si>
  <si>
    <t>云南省红河哈尼族彝族自治州金平苗族瑶族傣族自治县,大平台,西南方向,531.9米</t>
  </si>
  <si>
    <t>2019-07-14 07:22:21</t>
  </si>
  <si>
    <t>云南省文山壮族苗族自治州砚山县,加油站,西南方向,345.8米</t>
  </si>
  <si>
    <t>2019-07-14 07:23:08</t>
  </si>
  <si>
    <t>云南省红河哈尼族彝族自治州开远市,停车场,东北方向,39.7米</t>
  </si>
  <si>
    <t>2019-07-14 07:27:38</t>
  </si>
  <si>
    <t>云南省文山壮族苗族自治州砚山县江那镇323国道中国石化加油站(砚山县成龙希望小学南)南426米</t>
  </si>
  <si>
    <t>2019-07-14 07:47:21</t>
  </si>
  <si>
    <t>云南省玉溪市华宁县华溪镇南华街4号华盘路华宁县第十中学北94米</t>
  </si>
  <si>
    <t>2019-07-14 07:51:12</t>
  </si>
  <si>
    <t>云南省文山壮族苗族自治州广南县莲城镇广木段克钦东479米</t>
  </si>
  <si>
    <t>2019-07-14 07:52:30</t>
  </si>
  <si>
    <t>云南省红河哈尼族彝族自治州开远市小龙潭镇城子西南53米</t>
  </si>
  <si>
    <t>2019-07-14 07:56:54</t>
  </si>
  <si>
    <t>云南省红河哈尼族彝族自治州河口瑶族自治县河口镇326国道老曼坝东北251米</t>
  </si>
  <si>
    <t>2019-07-14 08:33:13</t>
  </si>
  <si>
    <t>云南省文山壮族苗族自治州砚山县稼依镇河湾南155米</t>
  </si>
  <si>
    <t>2019-07-14 08:34:28</t>
  </si>
  <si>
    <t>2019-07-14 08:40:32</t>
  </si>
  <si>
    <t>云南省红河哈尼族彝族自治州弥勒市五山乡304省道古箕山东北299米</t>
  </si>
  <si>
    <t>2019-07-14 08:28:52</t>
  </si>
  <si>
    <t>2019-07-14 08:56:27</t>
  </si>
  <si>
    <t>云南省红河哈尼族彝族自治州弥勒市朋普镇G8011开河高速黑果坝卫生所东295米</t>
  </si>
  <si>
    <t>2019-07-14 09:05:05</t>
  </si>
  <si>
    <t>云南省文山壮族苗族自治州砚山县阿猛镇323国道迷法警务室西南123米</t>
  </si>
  <si>
    <t>2019-07-14 09:32:34</t>
  </si>
  <si>
    <t>云南省昆明市呈贡区七甸街道三铝公路白土凹东北347米</t>
  </si>
  <si>
    <t>2019-07-14 09:36:46</t>
  </si>
  <si>
    <t>云南省红河哈尼族彝族自治州开远市乐白道街道323国道东联村科技文化中心东南75米</t>
  </si>
  <si>
    <t>2019-07-14 10:07:39</t>
  </si>
  <si>
    <t>云南省文山壮族苗族自治州丘北县腻脚彝族乡305省道腻脚客运站东72米</t>
  </si>
  <si>
    <t>2019-07-14 10:26:55</t>
  </si>
  <si>
    <t>云南省红河哈尼族彝族自治州建水县岔科镇岔科段岔科兴隆汽配汽修南11米</t>
  </si>
  <si>
    <t>2019-07-14 10:27:35</t>
  </si>
  <si>
    <t>云南省玉溪市红塔区北城街道G8511昆磨高速出口华龙快疌酒店北141米</t>
  </si>
  <si>
    <t>2019-07-14 11:04:05</t>
  </si>
  <si>
    <t>2019-07-14 11:07:49</t>
  </si>
  <si>
    <t>2019-07-14 11:14:16</t>
  </si>
  <si>
    <t>2019-07-14 11:14:34</t>
  </si>
  <si>
    <t>云南省红河哈尼族彝族自治州石屏县牛街镇216省道南岔东1523米</t>
  </si>
  <si>
    <t>2019-07-14 11:27:44</t>
  </si>
  <si>
    <t>云南省红河哈尼族彝族自治州蒙自市雨过铺镇工业园区3号路红钢佳园东北283米</t>
  </si>
  <si>
    <t>2019-07-14 11:30:50</t>
  </si>
  <si>
    <t>2019-07-14 11:35:59</t>
  </si>
  <si>
    <t>云南省红河哈尼族彝族自治州建水县面甸镇漾田段庄户小学北308米</t>
  </si>
  <si>
    <t>2019-07-14 11:53:58</t>
  </si>
  <si>
    <t>云南省红河哈尼族彝族自治州开远市羊街乡水波段杨柳小学东1483米</t>
  </si>
  <si>
    <t>2019-07-14 11:56:50</t>
  </si>
  <si>
    <t>2019-07-14 12:38:50</t>
  </si>
  <si>
    <t>云南省红河哈尼族彝族自治州蒙自市,红河建材熔剂有限公司,东方向,524.4米</t>
  </si>
  <si>
    <t>2019-07-14 11:57:34</t>
  </si>
  <si>
    <t>云南省红河哈尼族彝族自治州弥勒市五山乡304省道石头寨村委会东南110米</t>
  </si>
  <si>
    <t>2019-07-14 12:09:50</t>
  </si>
  <si>
    <t>云南省红河哈尼族彝族自治州个旧市鸡街镇326国道观音寺东南1127米</t>
  </si>
  <si>
    <t>云南省昆明市宜良县,东山村,西南方向,311.2米</t>
  </si>
  <si>
    <t>2019-07-14 12:13:04</t>
  </si>
  <si>
    <t>2019-07-14 12:47:52</t>
  </si>
  <si>
    <t>云南省红河哈尼族彝族自治州个旧市,个旧市第七中学,东北方向,58.9米</t>
  </si>
  <si>
    <t>2019-07-14 12:51:13</t>
  </si>
  <si>
    <t>云南省玉溪市元江,元江县艾美洗涤服务中心,东方向,50.3米</t>
  </si>
  <si>
    <t>2019-07-14 12:51:02</t>
  </si>
  <si>
    <t>云南省,文山壮族苗族自治州,文山市</t>
  </si>
  <si>
    <t>2019-07-14 12:57:15</t>
  </si>
  <si>
    <t>云南省红河哈尼族彝族自治州个旧市,羊坝底村,西北方向,672.7米</t>
  </si>
  <si>
    <t>2019-07-14 13:12:37</t>
  </si>
  <si>
    <t>2019-07-14 13:23:58</t>
  </si>
  <si>
    <t>2019-07-14 13:26:20</t>
  </si>
  <si>
    <t>云南省红河哈尼族彝族自治州弥勒市,牛莫勒,东南方向,341.6米</t>
  </si>
  <si>
    <t>2019-07-14 13:44:20</t>
  </si>
  <si>
    <t>云南省文山壮族苗族自治州砚山县平远镇平车段28平木段平远交警中队东109米</t>
  </si>
  <si>
    <t>2019-07-14 13:55:26</t>
  </si>
  <si>
    <t>云南省红河哈尼族彝族自治州蒙自市,屏逸人家,西北方向,141.5米</t>
  </si>
  <si>
    <t>2019-07-14 14:04:07</t>
  </si>
  <si>
    <t>云南省,红河哈尼族彝族自治州,弥勒市</t>
  </si>
  <si>
    <t>2019-07-14 14:19:15</t>
  </si>
  <si>
    <t>云南省红河哈尼族彝族自治州个旧市鸡街镇105县道鸡街镇小芭蕉小学南1056米</t>
  </si>
  <si>
    <t>2019-07-14 14:24:36</t>
  </si>
  <si>
    <t>云南省红河哈尼族彝族自治州弥勒市五山乡304省道古箕山西北1712米</t>
  </si>
  <si>
    <t>2019-07-14 14:32:10</t>
  </si>
  <si>
    <t>云南省玉溪市红塔区北城街道荣昌街30号北城街阳光起点艺术培训中心(荣昌街)西178米</t>
  </si>
  <si>
    <t>2019-07-14 14:37:47</t>
  </si>
  <si>
    <t>云南省昆明市呈贡区七甸街道三铝公路七甸站西470米</t>
  </si>
  <si>
    <t>2019-07-14 14:40:12</t>
  </si>
  <si>
    <t>云南省红河哈尼族彝族自治州个旧市鸡街镇212省道舘驿清真餐厅东北74米</t>
  </si>
  <si>
    <t>2019-07-14 14:46:30</t>
  </si>
  <si>
    <t>云南省红河哈尼族彝族自治州开远市灵泉街道市西南路10号市西南路聚源社区居委会西268米</t>
  </si>
  <si>
    <t>2019-07-14 15:02:55</t>
  </si>
  <si>
    <t>云南省红河哈尼族彝族自治州个旧市城区街道阳山大道个旧汽车客运站西北154米</t>
  </si>
  <si>
    <t>2019-07-14 14:17:07</t>
  </si>
  <si>
    <t>云南省红河哈尼族彝族自治州个旧市,馨和园小区,东南方向,147.4米</t>
  </si>
  <si>
    <t>2019-07-14 15:15:45</t>
  </si>
  <si>
    <t>云南省红河哈尼族彝族自治州开远市,冲门村,北方向,522.6米</t>
  </si>
  <si>
    <t>2019-07-14 15:20:43</t>
  </si>
  <si>
    <t>云南省玉溪市通海县,香树营,东南方向,672.3米</t>
  </si>
  <si>
    <t>2019-07-14 15:25:49</t>
  </si>
  <si>
    <t>云南省文山壮族苗族自治州砚山县,刺坝,东南方向,822.7米</t>
  </si>
  <si>
    <t>2019-07-14 15:40:07</t>
  </si>
  <si>
    <t>2019-07-14 15:55:03</t>
  </si>
  <si>
    <t>2019-07-14 16:01:34</t>
  </si>
  <si>
    <t>云南省红河哈尼族彝族自治州泸西县中枢镇203省道丁合村北1417米</t>
  </si>
  <si>
    <t>2019-07-14 16:05:32</t>
  </si>
  <si>
    <t>云南省红河哈尼族彝族自治州个旧市鸡街镇212省道红达饭店东93米</t>
  </si>
  <si>
    <t>2019-07-14 16:12:15</t>
  </si>
  <si>
    <t>云南省昆明市宜良县,大箐,西南方向,202.2米</t>
  </si>
  <si>
    <t>2019-07-14 17:09:53</t>
  </si>
  <si>
    <t>云南省文山壮族苗族自治州广南县,董来,西南方向,80.1米</t>
  </si>
  <si>
    <t>2019-07-14 17:44:28</t>
  </si>
  <si>
    <t>云南省红河哈尼族彝族自治州绿春县,百信综合超市,北方向,14.4米</t>
  </si>
  <si>
    <t>2019-07-14 18:02:20</t>
  </si>
  <si>
    <t>云南省昆明市宜良县,木渣箐桥,西方向,29.7米</t>
  </si>
  <si>
    <t>2019-07-14 18:06:06</t>
  </si>
  <si>
    <t>云南省红河哈尼族彝族自治州金平苗族瑶族傣族自治县,小老塘,西北方向,1018.7米</t>
  </si>
  <si>
    <t>2019-07-14 18:22:55</t>
  </si>
  <si>
    <t>云南省红河哈尼族彝族自治州蒙自市红河大道,云南省红河工业园区管委会,西南方向,230.6米</t>
  </si>
  <si>
    <t>2019-07-14 19:04:16</t>
  </si>
  <si>
    <t>云南省红河哈尼族彝族自治州绿春县,绿春县审计局,东北方向,148.5米</t>
  </si>
  <si>
    <t>2019-07-14 19:36:56</t>
  </si>
  <si>
    <t>云南省昆明市宜良县,七星村,西北方向,422.7米</t>
  </si>
  <si>
    <t>2019-07-14 19:43:18</t>
  </si>
  <si>
    <t>云南省昆明市宜良县,云南巨星农牧有限公司,西南方向,59.4米</t>
  </si>
  <si>
    <t>2019-07-14 20:06:16</t>
  </si>
  <si>
    <t>云南省红河哈尼族彝族自治州弥勒市,弥勒县西三镇花口小学,西南方向,459.8米</t>
  </si>
  <si>
    <t>2019-07-14 21:18:51</t>
  </si>
  <si>
    <t>云南省红河哈尼族彝族自治州绿春县,绿春力帆专卖店,西方向,10.1米</t>
  </si>
  <si>
    <t>2019-07-14 21:56:11</t>
  </si>
  <si>
    <t>云南省红河哈尼族彝族自治州开远市,雨那味,东北方向,996.5米</t>
  </si>
  <si>
    <t>2019-07-14 22:21:32</t>
  </si>
  <si>
    <t>云南省昆明市晋宁县上蒜镇上蒜村,万鑫宾馆,西南方向,28.5米</t>
  </si>
  <si>
    <t>2019-07-14 16:39:00</t>
  </si>
  <si>
    <t>云南省红河哈尼族彝族自治州蒙自市雨过铺镇038乡道纳瓦寨西南181米</t>
  </si>
  <si>
    <t>2019-07-14 17:45:49</t>
  </si>
  <si>
    <t>云南省文山壮族苗族自治州砚山县平远镇商贸大街茂隆东北128米</t>
  </si>
  <si>
    <t>2019-07-14 22:22:16</t>
  </si>
  <si>
    <t>云南省文山壮族苗族自治州砚山县,云南省农垦总局回龙农场,南方向,1030.7米</t>
  </si>
  <si>
    <t>2019-07-14 22:27:03</t>
  </si>
  <si>
    <t>云南省昆明市宜良县前卫路87栋,前卫小学,东北方向,270.8米</t>
  </si>
  <si>
    <t>2019-07-14 23:12:15</t>
  </si>
  <si>
    <t>云南省昆明市石林彝族自治县,雨胜村,西南方向,1191.4米</t>
  </si>
  <si>
    <t>2019-07-14 23:21:15</t>
  </si>
  <si>
    <t>云南省曲靖市陆良县,戈衣,南方向,1256.4米</t>
  </si>
  <si>
    <t>2019-07-14 16:36:36</t>
  </si>
  <si>
    <t>云南省红河哈尼族彝族自治州泸西县中枢镇203省道泸西县平安汽车驾驶员培训有限公司西453米</t>
  </si>
  <si>
    <t>2019-07-14 16:36:37</t>
  </si>
  <si>
    <t>云南省红河哈尼族彝族自治州建水县临安镇镍普段建水县鸿辉种养殖产业有限公司东368米</t>
  </si>
  <si>
    <t>2019-07-14 16:38:58</t>
  </si>
  <si>
    <t>2019-07-14 23:25:01</t>
  </si>
  <si>
    <t>云南省红河哈尼族彝族自治州建水县,花椒寨,东北方向,1057.1米</t>
  </si>
  <si>
    <t>2019-07-14 23:38:25</t>
  </si>
  <si>
    <t>云南省红河哈尼族彝族自治州泸西县,泸西县矿山执法大队,东方向,816.7米</t>
  </si>
  <si>
    <t xml:space="preserve"> 日期：  2019 年 7月  15 日</t>
  </si>
  <si>
    <r>
      <rPr>
        <b/>
        <sz val="11"/>
        <rFont val="宋体"/>
        <charset val="134"/>
      </rPr>
      <t xml:space="preserve">总安装台数：188     在线台数：182    不在线台数：6 在线率： 96 </t>
    </r>
    <r>
      <rPr>
        <b/>
        <sz val="11"/>
        <rFont val="SimSun"/>
        <charset val="134"/>
      </rPr>
      <t>％</t>
    </r>
  </si>
  <si>
    <t>2019-07-15 07:16:33</t>
  </si>
  <si>
    <t>云南省红河哈尼族彝族自治州金平苗族瑶族傣族自治县,炭山,西方向,790.6米</t>
  </si>
  <si>
    <t>2019-07-15 07:19:47</t>
  </si>
  <si>
    <t>云南省红河哈尼族彝族自治州开远市,停车场,西北方向,78.1米</t>
  </si>
  <si>
    <t>2019-07-15 07:36:21</t>
  </si>
  <si>
    <t>云南省红河哈尼族彝族自治州个旧市,鸡街收费站,东北方向,346.5米</t>
  </si>
  <si>
    <t>2019-07-14 10:05:43</t>
  </si>
  <si>
    <t>云南省红河哈尼族彝族自治州个旧市,永顺商砼公司,西方向,44.9米</t>
  </si>
  <si>
    <t>2019-07-15 07:44:20</t>
  </si>
  <si>
    <t>云南省玉溪市澄江县,阳宗大桥,西南方向,60.2米</t>
  </si>
  <si>
    <t>2019-07-15 07:44:26</t>
  </si>
  <si>
    <t>云南省红河哈尼族彝族自治州蒙自市,红河三丰商品混凝土有限公司,西方向,71.2米</t>
  </si>
  <si>
    <t>2019-07-15 04:02:38</t>
  </si>
  <si>
    <t>云南省红河哈尼族彝族自治州开远市乐白道街道323国道开远市鸿展生态农业开发有限公司南80米</t>
  </si>
  <si>
    <t>2019-07-15 06:34:03</t>
  </si>
  <si>
    <t>云南省昆明市安宁市连然街道昆明市东站工商服务有限公司安宁装卸队东96米</t>
  </si>
  <si>
    <t>2019-07-15 07:09:25</t>
  </si>
  <si>
    <t>云南省红河哈尼族彝族自治州开远市乐白道街道326国道中国石化加油站西北137米</t>
  </si>
  <si>
    <t>2019-07-15 07:10:41</t>
  </si>
  <si>
    <t>云南省文山壮族苗族自治州丘北县八道哨彝族乡官新段国家税务总局丘北县税务局八道哨税务分局西70米</t>
  </si>
  <si>
    <t>2019-07-15 07:12:46</t>
  </si>
  <si>
    <t>云南省红河哈尼族彝族自治州弥勒市新哨镇326国道习岗哨北1275米</t>
  </si>
  <si>
    <t>2019-07-15 07:44:54</t>
  </si>
  <si>
    <t>云南省文山壮族苗族自治州广南县坝美镇法堂段坝美镇八达中心学校西北162米</t>
  </si>
  <si>
    <t>2019-07-15 07:49:21</t>
  </si>
  <si>
    <t>云南省玉溪市峨山彝族自治县化念镇G8511昆磨高速骆子箐隧道北392米</t>
  </si>
  <si>
    <t>2019-07-15 07:55:20</t>
  </si>
  <si>
    <t>云南省红河哈尼族彝族自治州建水县李浩寨乡通建高速新安哨北1005米</t>
  </si>
  <si>
    <t>2019-07-15 00:00:04</t>
  </si>
  <si>
    <t>云南省红河哈尼族彝族自治州泸西县,阿路发大桥,东南方向,213.1米</t>
  </si>
  <si>
    <t>2019-07-15 00:02:48</t>
  </si>
  <si>
    <t>云南省玉溪市华宁县二亩地附近,鑫元山庄,东北方向,108.1米</t>
  </si>
  <si>
    <t>2019-07-15 00:08:44</t>
  </si>
  <si>
    <t>云南省红河哈尼族彝族自治州弥勒市,加油站,东南方向,31.4米</t>
  </si>
  <si>
    <t>2019-07-14 23:57:54</t>
  </si>
  <si>
    <t>云南省,红河哈尼族彝族自治州,蒙自市</t>
  </si>
  <si>
    <t>2019-07-15 00:27:58</t>
  </si>
  <si>
    <t>云南省玉溪市新平彝族傣族自治县,峨德河桥,东北方向,920.2米</t>
  </si>
  <si>
    <t>2019-07-15 00:41:44</t>
  </si>
  <si>
    <t>云南省红河哈尼族彝族自治州弥勒市,上河口,西方向,85.4米</t>
  </si>
  <si>
    <t>2019-07-15 01:26:18</t>
  </si>
  <si>
    <t>云南省普洱市墨江哈尼族自治县,昆明林产化工有限责任公司宁洱分公司,西北方向,793.7米</t>
  </si>
  <si>
    <t>2019-07-15 01:36:54</t>
  </si>
  <si>
    <t>云南省玉溪市华宁县,河东村4号桥,南方向,8.6米</t>
  </si>
  <si>
    <t>2019-07-15 03:40:45</t>
  </si>
  <si>
    <t>广西壮族自治区百色市平果县,怀判,西南方向,564.1米</t>
  </si>
  <si>
    <t>2019-07-15 08:03:50</t>
  </si>
  <si>
    <t>云南省红河哈尼族彝族自治州开远市乐白道街道326国道干塘子南237米</t>
  </si>
  <si>
    <t>2019-07-15 08:32:37</t>
  </si>
  <si>
    <t>2019-07-15 08:48:20</t>
  </si>
  <si>
    <t>云南省红河哈尼族彝族自治州开远市灵泉街道开培线国贞超市东82米</t>
  </si>
  <si>
    <t>2019-07-15 09:05:35</t>
  </si>
  <si>
    <t>云南省红河哈尼族彝族自治州开远市灵泉街道化建路9化建路金阳尚居东84米</t>
  </si>
  <si>
    <t>2019-07-15 09:08:56</t>
  </si>
  <si>
    <t>云南省昆明市呈贡区大渔街道滇韵路大渔街道办事处东311米</t>
  </si>
  <si>
    <t>2019-07-15 09:18:59</t>
  </si>
  <si>
    <t>云南省玉溪市新平彝族傣族自治县,曼湾,东北方向,646.1米</t>
  </si>
  <si>
    <t>2019-07-15 09:20:16</t>
  </si>
  <si>
    <t>云南省红河哈尼族彝族自治州弥勒市,山兴村农民生态园,东北方向,64.8米</t>
  </si>
  <si>
    <t>2019-07-15 09:21:09</t>
  </si>
  <si>
    <t>云南省昆明市宜良县,下竹园,西方向,657.1米</t>
  </si>
  <si>
    <t>2019-07-15 09:26:17</t>
  </si>
  <si>
    <t>云南省红河哈尼族彝族自治州弥勒市,小茨蓬哨,西南方向,562.1米</t>
  </si>
  <si>
    <t>2019-07-15 09:41:56</t>
  </si>
  <si>
    <t>云南省玉溪市新平彝族傣族自治县,河口,东南方向,877.2米</t>
  </si>
  <si>
    <t>2019-07-15 09:45:38</t>
  </si>
  <si>
    <t>云南省红河哈尼族彝族自治州蒙自市,屏逸人家,西北方向,410.6米</t>
  </si>
  <si>
    <t>2019-07-15 09:50:51</t>
  </si>
  <si>
    <t>云南省红河哈尼族彝族自治州个旧市,馨和园小区,东南方向,145.4米</t>
  </si>
  <si>
    <t>2019-07-15 10:10:25</t>
  </si>
  <si>
    <t>云南省红河哈尼族彝族自治州建水县,黑土,西南方向,205.8米</t>
  </si>
  <si>
    <t>2019-07-15 10:30:44</t>
  </si>
  <si>
    <t>云南省曲靖市马龙县,张家箐,东南方向,261.0米</t>
  </si>
  <si>
    <t>2019-07-15 08:40:53</t>
  </si>
  <si>
    <t>云南省红河哈尼族彝族自治州个旧市,永跃物资再生利用公司,西北方向,84.8米</t>
  </si>
  <si>
    <t>2019-07-15 10:32:41</t>
  </si>
  <si>
    <t>云南省红河哈尼族彝族自治州蒙自市,昆明铁路公安局开远公安处蒙自北站派出所,西南方向,389.1米</t>
  </si>
  <si>
    <t>2019-07-15 10:42:23</t>
  </si>
  <si>
    <t>云南省红河哈尼族彝族自治州元阳县,慢腊桥,西北方向,233.7米</t>
  </si>
  <si>
    <t>2019-07-15 11:16:29</t>
  </si>
  <si>
    <t>云南省曲靖市陆良县,陆良富力纸业有限公司,东北方向,443.7米</t>
  </si>
  <si>
    <t>2019-07-15 11:19:35</t>
  </si>
  <si>
    <t>云南省曲靖市陆良县,云南远东水泥有限责任公司,北方向,396.2米</t>
  </si>
  <si>
    <t>2019-07-15 11:20:50</t>
  </si>
  <si>
    <t>云南省曲靖市罗平县,以则,西方向,888.8米</t>
  </si>
  <si>
    <t>2019-07-15 11:29:05</t>
  </si>
  <si>
    <t>云南省红河哈尼族彝族自治州蒙自市,屏逸人家,东北方向,168.7米</t>
  </si>
  <si>
    <t>2019-07-15 11:42:13</t>
  </si>
  <si>
    <t>云南省文山壮族苗族自治州砚山县,回龙加油站,西北方向,326.6米</t>
  </si>
  <si>
    <t>2019-07-15 11:52:06</t>
  </si>
  <si>
    <t>云南省红河哈尼族彝族自治州蒙自市,蒙自一中,西方向,55.2米</t>
  </si>
  <si>
    <t>2019-07-15 11:52:29</t>
  </si>
  <si>
    <t>云南省红河哈尼族彝族自治州屏边苗族自治县新现乡西沙村委会猫猫头,徐屏猫猫头希望小学,西北方向,261.9米</t>
  </si>
  <si>
    <t>2019-07-15 12:08:04</t>
  </si>
  <si>
    <t>云南省红河哈尼族彝族自治州个旧市,个旧平快通汽车服务公司,东南方向,452.8米</t>
  </si>
  <si>
    <t>2019-07-15 12:20:51</t>
  </si>
  <si>
    <t>2019-07-15 12:57:50</t>
  </si>
  <si>
    <t>2019-07-15 13:06:07</t>
  </si>
  <si>
    <t>云南省红河哈尼族彝族自治州开远市乐白道街道市西南路开远市盈叶化工有限公司东480米</t>
  </si>
  <si>
    <t>2019-07-15 15:35:01</t>
  </si>
  <si>
    <t>云南省红河哈尼族彝族自治州绿春县,中国石油绿春加油站,西北方向,15.7米</t>
  </si>
  <si>
    <t>2019-07-15 15:47:25</t>
  </si>
  <si>
    <t>云南省红河哈尼族彝族自治州建水县南庄镇羊街农场段马王庄西南1666米</t>
  </si>
  <si>
    <t>2019-07-15 13:13:33</t>
  </si>
  <si>
    <t>云南省红河哈尼族彝族自治州河口瑶族自治县河口镇326国道惠侨缘冷饮西南81米</t>
  </si>
  <si>
    <t>2019-07-15 13:30:22</t>
  </si>
  <si>
    <t>云南省红河哈尼族彝族自治州个旧市鸡街镇212省道大河湾北1023米</t>
  </si>
  <si>
    <t>云南省红河哈尼族彝族自治州开远市,九龙寺,东北方向,248.3米</t>
  </si>
  <si>
    <t>2019-07-15 15:14:37</t>
  </si>
  <si>
    <t>云南省红河哈尼族彝族自治州绿春县,阳光照明,西方向,12.3米</t>
  </si>
  <si>
    <t>2019-07-15 15:20:57</t>
  </si>
  <si>
    <t>2019-07-15 15:26:58</t>
  </si>
  <si>
    <t>云南省红河哈尼族彝族自治州绿春县,绿春县审计局,西北方向,424.1米</t>
  </si>
  <si>
    <t>2019-07-15 15:27:51</t>
  </si>
  <si>
    <t>云南省玉溪市红塔区玉丰路77,红塔区绍平汽车修理部,西南方向,6.3米</t>
  </si>
  <si>
    <t>2019-07-15 15:29:26</t>
  </si>
  <si>
    <t>云南省红河哈尼族彝族自治州弥勒市,加油站,西南方向,401.0米</t>
  </si>
  <si>
    <t>2019-07-15 16:00:35</t>
  </si>
  <si>
    <t>云南省玉溪市峨山彝族自治县化念镇213国道下班秧东南470米</t>
  </si>
  <si>
    <t>2019-07-15 17:19:09</t>
  </si>
  <si>
    <t>2019-07-15 16:04:39</t>
  </si>
  <si>
    <t>云南省红河哈尼族彝族自治州弥勒市新哨镇101县道弥勒市新哨镇佳安轮胎经营部南158米</t>
  </si>
  <si>
    <t>2019-07-15 13:39:55</t>
  </si>
  <si>
    <t>云南省曲靖市麒麟区,加油站,东北方向,27.4米</t>
  </si>
  <si>
    <t>2019-07-15 14:54:51</t>
  </si>
  <si>
    <t>云南省昆明市呈贡区马郎村,渝川饭店,东南方向,212.2米</t>
  </si>
  <si>
    <t>2019-07-15 14:56:22</t>
  </si>
  <si>
    <t>云南省红河哈尼族彝族自治州弥勒市,红河金勇饭店,南方向,272.5米</t>
  </si>
  <si>
    <t>2019-07-15 16:01:54</t>
  </si>
  <si>
    <t>云南省红河哈尼族彝族自治州个旧市,个旧市人民法院派驻老厂检察室,东南方向,596.5米</t>
  </si>
  <si>
    <t>2019-07-15 16:04:28</t>
  </si>
  <si>
    <t>云南省红河哈尼族彝族自治州绿春县,红河农资连锁绿春加盟总店,东北方向,18.5米</t>
  </si>
  <si>
    <t>2019-07-15 16:05:04</t>
  </si>
  <si>
    <t>云南省红河哈尼族彝族自治州蒙自市北京路口新世纪汽车城C-4号,红河幻速汽车销售服务有限公司,西南方向,59.3米</t>
  </si>
  <si>
    <t>2019-07-15 16:15:50</t>
  </si>
  <si>
    <t>云南省红河哈尼族彝族自治州金平苗族瑶族傣族自治县,开远公路管理总段金平管理段双金桥管理所,西南方向,427.5米</t>
  </si>
  <si>
    <t>2019-07-15 16:24:20</t>
  </si>
  <si>
    <t>云南省红河哈尼族彝族自治州绿春县,彩票销售店,东北方向,7.8米</t>
  </si>
  <si>
    <t>2019-07-15 11:28:03</t>
  </si>
  <si>
    <t>云南省红河哈尼族彝族自治州开远市乐白道街道101县道福提岛西203米</t>
  </si>
  <si>
    <t>2019-07-15 16:33:50</t>
  </si>
  <si>
    <t>云南省文山壮族苗族自治州砚山县,云南省农垦总局回龙农场,南方向,1221.7米</t>
  </si>
  <si>
    <t>2019-07-15 16:34:20</t>
  </si>
  <si>
    <t>云南省红河哈尼族彝族自治州个旧市,滇龙个旧铝业,东南方向,99.1米</t>
  </si>
  <si>
    <t>2019-07-15 16:36:20</t>
  </si>
  <si>
    <t>云南省红河哈尼族彝族自治州开远市,开远市中和营镇葫芦塘村民委员会,西南方向,1200.9米</t>
  </si>
  <si>
    <t>2019-07-15 16:39:41</t>
  </si>
  <si>
    <t>云南省曲靖市罗平县长底乡江召公路滨河缘食宿楼东南152米</t>
  </si>
  <si>
    <t>2019-07-15 15:38:47</t>
  </si>
  <si>
    <t>云南省红河哈尼族彝族自治州弥勒市巡检司镇天天圆饭庄东北96米</t>
  </si>
  <si>
    <t>2019-07-15 16:14:35</t>
  </si>
  <si>
    <t>云南省红河哈尼族彝族自治州开远市乐白道街道326国道中国国际能源加油站南217米</t>
  </si>
  <si>
    <t>2019-07-15 08:56:43</t>
  </si>
  <si>
    <t>云南省文山壮族苗族自治州砚山县平远镇H14县道武林加油站南370米</t>
  </si>
  <si>
    <t>2019-07-15 16:40:14</t>
  </si>
  <si>
    <t>云南省曲靖市陆良县,陆良县云海机械有限公司,西方向,155.0米</t>
  </si>
  <si>
    <t>2019-07-15 16:14:39</t>
  </si>
  <si>
    <t>云南省玉溪市华宁县宁州街道江华公路阿矣寨西南422米</t>
  </si>
  <si>
    <t>云G78769</t>
  </si>
  <si>
    <t>云南省玉溪市红塔区研和街道G8511昆磨高速窑上东北497米</t>
  </si>
  <si>
    <t>2019-07-15 14:56:31</t>
  </si>
  <si>
    <t>云南省红河哈尼族彝族自治州开远市小龙潭镇丰新段安桶寨西南229米</t>
  </si>
  <si>
    <t>2019-07-15 16:34:40</t>
  </si>
  <si>
    <t>2019-07-15 13:35:33</t>
  </si>
  <si>
    <t>2019-07-15 11:50:16</t>
  </si>
  <si>
    <t>云南省昆明市宜良县汤池街道禾鸡段小街小学东499米</t>
  </si>
  <si>
    <t>2019-07-15 16:51:46</t>
  </si>
  <si>
    <t>云南省楚雄彝族自治州楚雄市东瓜镇永波线龙华苑北64米</t>
  </si>
  <si>
    <t>2019-07-15 15:55:44</t>
  </si>
  <si>
    <t>云南省红河哈尼族彝族自治州开远市中和营镇323国道磨石冲西1187米</t>
  </si>
  <si>
    <t>2019-07-15 13:31:46</t>
  </si>
  <si>
    <t>云南省玉溪市通海县秀山街道039乡道通西铸业西南236米</t>
  </si>
  <si>
    <t>2019-07-15 16:51:06</t>
  </si>
  <si>
    <t>云南省保山市隆阳区瓦窑镇183乡道澜沧江收费站(G56杭瑞高速出口)东19米</t>
  </si>
  <si>
    <t>2019-07-15 17:07:47</t>
  </si>
  <si>
    <t>云南省文山壮族苗族自治州砚山县江那镇砚山县云尚一品小区西南167米</t>
  </si>
  <si>
    <t>2019-07-15 07:11:43</t>
  </si>
  <si>
    <t>2019-07-15 14:44:23</t>
  </si>
  <si>
    <t>云南省文山壮族苗族自治州砚山县江那镇G80广昆高速听湖村北225米</t>
  </si>
  <si>
    <t>2019-07-15 05:46:11</t>
  </si>
  <si>
    <t>云南省普洱市宁洱哈尼族彝族自治县磨黑镇323国道老胖田南1736米</t>
  </si>
  <si>
    <t>2019-07-15 16:43:44</t>
  </si>
  <si>
    <t>云南省文山壮族苗族自治州砚山县平远镇车白泥小学西北132米</t>
  </si>
  <si>
    <t>2019-07-15 05:32:15</t>
  </si>
  <si>
    <t>云南省文山壮族苗族自治州文山市马塘镇210省道马塘工业园区派出所西北282米</t>
  </si>
  <si>
    <t>2019-07-15 09:01:11</t>
  </si>
  <si>
    <t>贵州省毕节市威宁彝族回族苗族自治县迤那镇汇龙路迤那片区煤矿安全生产监督管理站东北115米</t>
  </si>
  <si>
    <t>2019-07-15 16:06:53</t>
  </si>
  <si>
    <t>云南省曲靖市沾益区白水镇白水铝厂南499米</t>
  </si>
  <si>
    <t>2019-07-15 13:36:51</t>
  </si>
  <si>
    <t>云南省红河哈尼族彝族自治州开远市乐白道街道326国道中国石化加油站北74米</t>
  </si>
  <si>
    <t>2019-07-15 16:31:03</t>
  </si>
  <si>
    <t>云南省曲靖市富源县十八连山镇富长公路大细白小学东南82米</t>
  </si>
  <si>
    <t>2019-07-15 16:04:57</t>
  </si>
  <si>
    <t>云南省曲靖市罗平县阿岗镇T46县道老马街西北925米</t>
  </si>
  <si>
    <t>2019-07-15 11:16:01</t>
  </si>
  <si>
    <t>云南省红河哈尼族彝族自治州开远市小龙潭镇开培线安桶寨西348米</t>
  </si>
  <si>
    <t>2019-07-15 15:29:40</t>
  </si>
  <si>
    <t>云南省曲靖市马龙区通泉街道桥东线888宾馆东114米</t>
  </si>
  <si>
    <t>2019-07-15 15:42:39</t>
  </si>
  <si>
    <t>云南省文山壮族苗族自治州广南县莲城镇环城路广南县莲城王杰汽车修理厂西39米</t>
  </si>
  <si>
    <t>2019-07-15 12:13:42</t>
  </si>
  <si>
    <t>云南省玉溪市通海县秀山街道秀山东路16号秀山东路固特异轮胎</t>
  </si>
  <si>
    <t>2019-07-15 13:32:53</t>
  </si>
  <si>
    <t>云南省文山壮族苗族自治州砚山县江那镇323国道听湖村东903米</t>
  </si>
  <si>
    <t>2019-07-15 17:09:11</t>
  </si>
  <si>
    <t>云南省文山壮族苗族自治州砚山县平远镇商贸大街国宏大酒店西南88米</t>
  </si>
  <si>
    <t>2019-07-15 08:40:45</t>
  </si>
  <si>
    <t>云南省红河哈尼族彝族自治州石屏县大桥乡323国道牛达小学西南429米</t>
  </si>
  <si>
    <t xml:space="preserve"> 日期：  2019 年 7 月  16 日</t>
  </si>
  <si>
    <r>
      <rPr>
        <b/>
        <sz val="11"/>
        <rFont val="宋体"/>
        <charset val="134"/>
      </rPr>
      <t xml:space="preserve">总安装台数：188     在线台数：183   不在线台数：5    在线率： 96  </t>
    </r>
    <r>
      <rPr>
        <b/>
        <sz val="11"/>
        <rFont val="SimSun"/>
        <charset val="134"/>
      </rPr>
      <t>％</t>
    </r>
  </si>
  <si>
    <t>2019-07-16 23:58:36</t>
  </si>
  <si>
    <r>
      <rPr>
        <sz val="10"/>
        <rFont val="宋体"/>
        <charset val="134"/>
      </rPr>
      <t>云南省昆明市呈贡区大渔街道环湖东路</t>
    </r>
    <r>
      <rPr>
        <sz val="10"/>
        <rFont val="Arial"/>
        <charset val="134"/>
      </rPr>
      <t>866</t>
    </r>
    <r>
      <rPr>
        <sz val="10"/>
        <rFont val="宋体"/>
        <charset val="134"/>
      </rPr>
      <t>号环湖南路七彩云南古滇名城北</t>
    </r>
    <r>
      <rPr>
        <sz val="10"/>
        <rFont val="Arial"/>
        <charset val="134"/>
      </rPr>
      <t>889</t>
    </r>
    <r>
      <rPr>
        <sz val="10"/>
        <rFont val="宋体"/>
        <charset val="134"/>
      </rPr>
      <t>米</t>
    </r>
  </si>
  <si>
    <t>2019-07-16 23:57:38</t>
  </si>
  <si>
    <r>
      <rPr>
        <sz val="10"/>
        <rFont val="宋体"/>
        <charset val="134"/>
      </rPr>
      <t>云南省昆明市石林彝族自治县鹿阜街道九石阿公路麦地坡南</t>
    </r>
    <r>
      <rPr>
        <sz val="10"/>
        <rFont val="Arial"/>
        <charset val="134"/>
      </rPr>
      <t>695</t>
    </r>
    <r>
      <rPr>
        <sz val="10"/>
        <rFont val="宋体"/>
        <charset val="134"/>
      </rPr>
      <t>米</t>
    </r>
  </si>
  <si>
    <t>2019-07-16 23:54:49</t>
  </si>
  <si>
    <r>
      <rPr>
        <sz val="10"/>
        <rFont val="宋体"/>
        <charset val="134"/>
      </rPr>
      <t>云南省红河哈尼族彝族自治州弥勒市弥阳镇</t>
    </r>
    <r>
      <rPr>
        <sz val="10"/>
        <rFont val="Arial"/>
        <charset val="134"/>
      </rPr>
      <t>203</t>
    </r>
    <r>
      <rPr>
        <sz val="10"/>
        <rFont val="宋体"/>
        <charset val="134"/>
      </rPr>
      <t>省道小茨蓬哨北</t>
    </r>
    <r>
      <rPr>
        <sz val="10"/>
        <rFont val="Arial"/>
        <charset val="134"/>
      </rPr>
      <t>458</t>
    </r>
    <r>
      <rPr>
        <sz val="10"/>
        <rFont val="宋体"/>
        <charset val="134"/>
      </rPr>
      <t>米</t>
    </r>
  </si>
  <si>
    <t>2019-07-16 23:49:48</t>
  </si>
  <si>
    <r>
      <rPr>
        <sz val="10"/>
        <rFont val="宋体"/>
        <charset val="134"/>
      </rPr>
      <t>云南省玉溪市华宁县宁州街道</t>
    </r>
    <r>
      <rPr>
        <sz val="10"/>
        <rFont val="Arial"/>
        <charset val="134"/>
      </rPr>
      <t>112</t>
    </r>
    <r>
      <rPr>
        <sz val="10"/>
        <rFont val="宋体"/>
        <charset val="134"/>
      </rPr>
      <t>乡道马家冲北</t>
    </r>
    <r>
      <rPr>
        <sz val="10"/>
        <rFont val="Arial"/>
        <charset val="134"/>
      </rPr>
      <t>332</t>
    </r>
    <r>
      <rPr>
        <sz val="10"/>
        <rFont val="宋体"/>
        <charset val="134"/>
      </rPr>
      <t>米</t>
    </r>
  </si>
  <si>
    <t>2019-07-16 23:47:22</t>
  </si>
  <si>
    <r>
      <rPr>
        <sz val="10"/>
        <rFont val="宋体"/>
        <charset val="134"/>
      </rPr>
      <t>云南省红河哈尼族彝族自治州弥勒市新哨镇</t>
    </r>
    <r>
      <rPr>
        <sz val="10"/>
        <rFont val="Arial"/>
        <charset val="134"/>
      </rPr>
      <t>033</t>
    </r>
    <r>
      <rPr>
        <sz val="10"/>
        <rFont val="宋体"/>
        <charset val="134"/>
      </rPr>
      <t>乡道开远凤翔畜禽食品有限公司弥勒分公司西南</t>
    </r>
    <r>
      <rPr>
        <sz val="10"/>
        <rFont val="Arial"/>
        <charset val="134"/>
      </rPr>
      <t>165</t>
    </r>
    <r>
      <rPr>
        <sz val="10"/>
        <rFont val="宋体"/>
        <charset val="134"/>
      </rPr>
      <t>米</t>
    </r>
  </si>
  <si>
    <t>2019-07-16 23:40:04</t>
  </si>
  <si>
    <r>
      <rPr>
        <sz val="10"/>
        <rFont val="宋体"/>
        <charset val="134"/>
      </rPr>
      <t>云南省红河哈尼族彝族自治州蒙自市雨过铺镇</t>
    </r>
    <r>
      <rPr>
        <sz val="10"/>
        <rFont val="Arial"/>
        <charset val="134"/>
      </rPr>
      <t>036</t>
    </r>
    <r>
      <rPr>
        <sz val="10"/>
        <rFont val="宋体"/>
        <charset val="134"/>
      </rPr>
      <t>乡道新坡背小学东</t>
    </r>
    <r>
      <rPr>
        <sz val="10"/>
        <rFont val="Arial"/>
        <charset val="134"/>
      </rPr>
      <t>1672</t>
    </r>
    <r>
      <rPr>
        <sz val="10"/>
        <rFont val="宋体"/>
        <charset val="134"/>
      </rPr>
      <t>米</t>
    </r>
  </si>
  <si>
    <t>2019-07-16 23:32:53</t>
  </si>
  <si>
    <r>
      <rPr>
        <sz val="10"/>
        <rFont val="宋体"/>
        <charset val="134"/>
      </rPr>
      <t>云南省曲靖市陆良县中枢镇</t>
    </r>
    <r>
      <rPr>
        <sz val="10"/>
        <rFont val="Arial"/>
        <charset val="134"/>
      </rPr>
      <t>326</t>
    </r>
    <r>
      <rPr>
        <sz val="10"/>
        <rFont val="宋体"/>
        <charset val="134"/>
      </rPr>
      <t>国道嵩山西南</t>
    </r>
    <r>
      <rPr>
        <sz val="10"/>
        <rFont val="Arial"/>
        <charset val="134"/>
      </rPr>
      <t>1584</t>
    </r>
    <r>
      <rPr>
        <sz val="10"/>
        <rFont val="宋体"/>
        <charset val="134"/>
      </rPr>
      <t>米</t>
    </r>
  </si>
  <si>
    <t>2019-07-16 23:32:39</t>
  </si>
  <si>
    <r>
      <rPr>
        <sz val="10"/>
        <rFont val="宋体"/>
        <charset val="134"/>
      </rPr>
      <t>云南省红河哈尼族彝族自治州弥勒市五山乡</t>
    </r>
    <r>
      <rPr>
        <sz val="10"/>
        <rFont val="Arial"/>
        <charset val="134"/>
      </rPr>
      <t>304</t>
    </r>
    <r>
      <rPr>
        <sz val="10"/>
        <rFont val="宋体"/>
        <charset val="134"/>
      </rPr>
      <t>省道玉溪市柑桔科学研究所东南</t>
    </r>
    <r>
      <rPr>
        <sz val="10"/>
        <rFont val="Arial"/>
        <charset val="134"/>
      </rPr>
      <t>1665</t>
    </r>
    <r>
      <rPr>
        <sz val="10"/>
        <rFont val="宋体"/>
        <charset val="134"/>
      </rPr>
      <t>米</t>
    </r>
  </si>
  <si>
    <t>2019-07-16 23:31:02</t>
  </si>
  <si>
    <r>
      <rPr>
        <sz val="10"/>
        <rFont val="宋体"/>
        <charset val="134"/>
      </rPr>
      <t>云南省玉溪市华宁县宁州街道江华公路老寨子北</t>
    </r>
    <r>
      <rPr>
        <sz val="10"/>
        <rFont val="Arial"/>
        <charset val="134"/>
      </rPr>
      <t>985</t>
    </r>
    <r>
      <rPr>
        <sz val="10"/>
        <rFont val="宋体"/>
        <charset val="134"/>
      </rPr>
      <t>米</t>
    </r>
  </si>
  <si>
    <t>2019-07-16 23:30:20</t>
  </si>
  <si>
    <r>
      <rPr>
        <sz val="10"/>
        <rFont val="宋体"/>
        <charset val="134"/>
      </rPr>
      <t>云南省红河哈尼族彝族自治州开远市羊街乡卧古段红土村东北</t>
    </r>
    <r>
      <rPr>
        <sz val="10"/>
        <rFont val="Arial"/>
        <charset val="134"/>
      </rPr>
      <t>105</t>
    </r>
    <r>
      <rPr>
        <sz val="10"/>
        <rFont val="宋体"/>
        <charset val="134"/>
      </rPr>
      <t>米</t>
    </r>
  </si>
  <si>
    <t>2019-07-16 23:28:58</t>
  </si>
  <si>
    <r>
      <rPr>
        <sz val="10"/>
        <rFont val="宋体"/>
        <charset val="134"/>
      </rPr>
      <t>云南省红河哈尼族彝族自治州弥勒市弥阳镇石新汽专中国交通加油站西</t>
    </r>
    <r>
      <rPr>
        <sz val="10"/>
        <rFont val="Arial"/>
        <charset val="134"/>
      </rPr>
      <t>64</t>
    </r>
    <r>
      <rPr>
        <sz val="10"/>
        <rFont val="宋体"/>
        <charset val="134"/>
      </rPr>
      <t>米</t>
    </r>
  </si>
  <si>
    <t>2019-07-16 23:28:24</t>
  </si>
  <si>
    <r>
      <rPr>
        <sz val="10"/>
        <rFont val="宋体"/>
        <charset val="134"/>
      </rPr>
      <t>云南省红河哈尼族彝族自治州弥勒市五山乡</t>
    </r>
    <r>
      <rPr>
        <sz val="10"/>
        <rFont val="Arial"/>
        <charset val="134"/>
      </rPr>
      <t>304</t>
    </r>
    <r>
      <rPr>
        <sz val="10"/>
        <rFont val="宋体"/>
        <charset val="134"/>
      </rPr>
      <t>省道石头寨村委会东南</t>
    </r>
    <r>
      <rPr>
        <sz val="10"/>
        <rFont val="Arial"/>
        <charset val="134"/>
      </rPr>
      <t>488</t>
    </r>
    <r>
      <rPr>
        <sz val="10"/>
        <rFont val="宋体"/>
        <charset val="134"/>
      </rPr>
      <t>米</t>
    </r>
  </si>
  <si>
    <t>2019-07-16 23:19:21</t>
  </si>
  <si>
    <r>
      <rPr>
        <sz val="10"/>
        <rFont val="宋体"/>
        <charset val="134"/>
      </rPr>
      <t>云南省红河哈尼族彝族自治州开远市灵泉街道开培线国贞超市东</t>
    </r>
    <r>
      <rPr>
        <sz val="10"/>
        <rFont val="Arial"/>
        <charset val="134"/>
      </rPr>
      <t>95</t>
    </r>
    <r>
      <rPr>
        <sz val="10"/>
        <rFont val="宋体"/>
        <charset val="134"/>
      </rPr>
      <t>米</t>
    </r>
  </si>
  <si>
    <t>2019-07-16 23:16:34</t>
  </si>
  <si>
    <r>
      <rPr>
        <sz val="10"/>
        <rFont val="宋体"/>
        <charset val="134"/>
      </rPr>
      <t>云南省红河哈尼族彝族自治州蒙自市雨过铺镇</t>
    </r>
    <r>
      <rPr>
        <sz val="10"/>
        <rFont val="Arial"/>
        <charset val="134"/>
      </rPr>
      <t>036</t>
    </r>
    <r>
      <rPr>
        <sz val="10"/>
        <rFont val="宋体"/>
        <charset val="134"/>
      </rPr>
      <t>乡道新坡背小学东</t>
    </r>
    <r>
      <rPr>
        <sz val="10"/>
        <rFont val="Arial"/>
        <charset val="134"/>
      </rPr>
      <t>1685</t>
    </r>
    <r>
      <rPr>
        <sz val="10"/>
        <rFont val="宋体"/>
        <charset val="134"/>
      </rPr>
      <t>米</t>
    </r>
  </si>
  <si>
    <t>2019-07-16 23:06:30</t>
  </si>
  <si>
    <r>
      <rPr>
        <sz val="10"/>
        <rFont val="宋体"/>
        <charset val="134"/>
      </rPr>
      <t>云南省红河哈尼族彝族自治州屏边苗族自治县新现镇</t>
    </r>
    <r>
      <rPr>
        <sz val="10"/>
        <rFont val="Arial"/>
        <charset val="134"/>
      </rPr>
      <t>007</t>
    </r>
    <r>
      <rPr>
        <sz val="10"/>
        <rFont val="宋体"/>
        <charset val="134"/>
      </rPr>
      <t>乡道大梁子北</t>
    </r>
    <r>
      <rPr>
        <sz val="10"/>
        <rFont val="Arial"/>
        <charset val="134"/>
      </rPr>
      <t>590</t>
    </r>
    <r>
      <rPr>
        <sz val="10"/>
        <rFont val="宋体"/>
        <charset val="134"/>
      </rPr>
      <t>米</t>
    </r>
  </si>
  <si>
    <t>2019-07-16 23:06:22</t>
  </si>
  <si>
    <r>
      <rPr>
        <sz val="10"/>
        <rFont val="宋体"/>
        <charset val="134"/>
      </rPr>
      <t>云南省文山壮族苗族自治州砚山县江那镇通广路</t>
    </r>
    <r>
      <rPr>
        <sz val="10"/>
        <rFont val="Arial"/>
        <charset val="134"/>
      </rPr>
      <t>66</t>
    </r>
    <r>
      <rPr>
        <sz val="10"/>
        <rFont val="宋体"/>
        <charset val="134"/>
      </rPr>
      <t>号通广路肾邦威</t>
    </r>
  </si>
  <si>
    <t>2019-07-16 23:04:53</t>
  </si>
  <si>
    <r>
      <rPr>
        <sz val="10"/>
        <rFont val="宋体"/>
        <charset val="134"/>
      </rPr>
      <t>云南省昆明市呈贡区洛羊街道云景路</t>
    </r>
    <r>
      <rPr>
        <sz val="10"/>
        <rFont val="Arial"/>
        <charset val="134"/>
      </rPr>
      <t>61</t>
    </r>
    <r>
      <rPr>
        <sz val="10"/>
        <rFont val="宋体"/>
        <charset val="134"/>
      </rPr>
      <t>秋锦路昆明昆程大酒店西北</t>
    </r>
    <r>
      <rPr>
        <sz val="10"/>
        <rFont val="Arial"/>
        <charset val="134"/>
      </rPr>
      <t>225</t>
    </r>
    <r>
      <rPr>
        <sz val="10"/>
        <rFont val="宋体"/>
        <charset val="134"/>
      </rPr>
      <t>米</t>
    </r>
  </si>
  <si>
    <t>2019-07-16 23:04:01</t>
  </si>
  <si>
    <r>
      <rPr>
        <sz val="10"/>
        <rFont val="宋体"/>
        <charset val="134"/>
      </rPr>
      <t>云南省玉溪市华宁县宁州街道江华公路慈光寺西南</t>
    </r>
    <r>
      <rPr>
        <sz val="10"/>
        <rFont val="Arial"/>
        <charset val="134"/>
      </rPr>
      <t>258</t>
    </r>
    <r>
      <rPr>
        <sz val="10"/>
        <rFont val="宋体"/>
        <charset val="134"/>
      </rPr>
      <t>米</t>
    </r>
  </si>
  <si>
    <t>2019-07-16 23:03:40</t>
  </si>
  <si>
    <r>
      <rPr>
        <sz val="10"/>
        <rFont val="宋体"/>
        <charset val="134"/>
      </rPr>
      <t>云南省红河哈尼族彝族自治州蒙自市雨过铺镇工业园区</t>
    </r>
    <r>
      <rPr>
        <sz val="10"/>
        <rFont val="Arial"/>
        <charset val="134"/>
      </rPr>
      <t>3</t>
    </r>
    <r>
      <rPr>
        <sz val="10"/>
        <rFont val="宋体"/>
        <charset val="134"/>
      </rPr>
      <t>号路顺发餐厅</t>
    </r>
    <r>
      <rPr>
        <sz val="10"/>
        <rFont val="Arial"/>
        <charset val="134"/>
      </rPr>
      <t>(</t>
    </r>
    <r>
      <rPr>
        <sz val="10"/>
        <rFont val="宋体"/>
        <charset val="134"/>
      </rPr>
      <t>工业园区</t>
    </r>
    <r>
      <rPr>
        <sz val="10"/>
        <rFont val="Arial"/>
        <charset val="134"/>
      </rPr>
      <t>3</t>
    </r>
    <r>
      <rPr>
        <sz val="10"/>
        <rFont val="宋体"/>
        <charset val="134"/>
      </rPr>
      <t>号路</t>
    </r>
    <r>
      <rPr>
        <sz val="10"/>
        <rFont val="Arial"/>
        <charset val="134"/>
      </rPr>
      <t>)</t>
    </r>
    <r>
      <rPr>
        <sz val="10"/>
        <rFont val="宋体"/>
        <charset val="134"/>
      </rPr>
      <t>东南</t>
    </r>
    <r>
      <rPr>
        <sz val="10"/>
        <rFont val="Arial"/>
        <charset val="134"/>
      </rPr>
      <t>176</t>
    </r>
    <r>
      <rPr>
        <sz val="10"/>
        <rFont val="宋体"/>
        <charset val="134"/>
      </rPr>
      <t>米</t>
    </r>
  </si>
  <si>
    <t>2019-07-16 23:00:11</t>
  </si>
  <si>
    <r>
      <rPr>
        <sz val="10"/>
        <rFont val="宋体"/>
        <charset val="134"/>
      </rPr>
      <t>云南省文山壮族苗族自治州文山市马塘镇</t>
    </r>
    <r>
      <rPr>
        <sz val="10"/>
        <rFont val="Arial"/>
        <charset val="134"/>
      </rPr>
      <t>210</t>
    </r>
    <r>
      <rPr>
        <sz val="10"/>
        <rFont val="宋体"/>
        <charset val="134"/>
      </rPr>
      <t>省道上坝东北</t>
    </r>
    <r>
      <rPr>
        <sz val="10"/>
        <rFont val="Arial"/>
        <charset val="134"/>
      </rPr>
      <t>211</t>
    </r>
    <r>
      <rPr>
        <sz val="10"/>
        <rFont val="宋体"/>
        <charset val="134"/>
      </rPr>
      <t>米</t>
    </r>
  </si>
  <si>
    <t>2019-07-16 22:59:33</t>
  </si>
  <si>
    <r>
      <rPr>
        <sz val="10"/>
        <rFont val="宋体"/>
        <charset val="134"/>
      </rPr>
      <t>云南省红河哈尼族彝族自治州开远市大庄回族乡</t>
    </r>
    <r>
      <rPr>
        <sz val="10"/>
        <rFont val="Arial"/>
        <charset val="134"/>
      </rPr>
      <t>G08</t>
    </r>
    <r>
      <rPr>
        <sz val="10"/>
        <rFont val="宋体"/>
        <charset val="134"/>
      </rPr>
      <t>县道中国信合</t>
    </r>
    <r>
      <rPr>
        <sz val="10"/>
        <rFont val="Arial"/>
        <charset val="134"/>
      </rPr>
      <t>(</t>
    </r>
    <r>
      <rPr>
        <sz val="10"/>
        <rFont val="宋体"/>
        <charset val="134"/>
      </rPr>
      <t>大庄信用社</t>
    </r>
    <r>
      <rPr>
        <sz val="10"/>
        <rFont val="Arial"/>
        <charset val="134"/>
      </rPr>
      <t>)</t>
    </r>
    <r>
      <rPr>
        <sz val="10"/>
        <rFont val="宋体"/>
        <charset val="134"/>
      </rPr>
      <t>北</t>
    </r>
    <r>
      <rPr>
        <sz val="10"/>
        <rFont val="Arial"/>
        <charset val="134"/>
      </rPr>
      <t>91</t>
    </r>
    <r>
      <rPr>
        <sz val="10"/>
        <rFont val="宋体"/>
        <charset val="134"/>
      </rPr>
      <t>米</t>
    </r>
  </si>
  <si>
    <t>2019-07-16 22:59:08</t>
  </si>
  <si>
    <r>
      <rPr>
        <sz val="10"/>
        <rFont val="宋体"/>
        <charset val="134"/>
      </rPr>
      <t>云南省红河哈尼族彝族自治州开远市乐白道街道市西南路开远市盈叶化工有限公司东南</t>
    </r>
    <r>
      <rPr>
        <sz val="10"/>
        <rFont val="Arial"/>
        <charset val="134"/>
      </rPr>
      <t>372</t>
    </r>
    <r>
      <rPr>
        <sz val="10"/>
        <rFont val="宋体"/>
        <charset val="134"/>
      </rPr>
      <t>米</t>
    </r>
  </si>
  <si>
    <t>2019-07-16 22:58:48</t>
  </si>
  <si>
    <r>
      <rPr>
        <sz val="10"/>
        <rFont val="宋体"/>
        <charset val="134"/>
      </rPr>
      <t>云南省文山壮族苗族自治州马关县坡脚镇</t>
    </r>
    <r>
      <rPr>
        <sz val="10"/>
        <rFont val="Arial"/>
        <charset val="134"/>
      </rPr>
      <t>206</t>
    </r>
    <r>
      <rPr>
        <sz val="10"/>
        <rFont val="宋体"/>
        <charset val="134"/>
      </rPr>
      <t>省道坡脚镇中心学校东南</t>
    </r>
    <r>
      <rPr>
        <sz val="10"/>
        <rFont val="Arial"/>
        <charset val="134"/>
      </rPr>
      <t>1538</t>
    </r>
    <r>
      <rPr>
        <sz val="10"/>
        <rFont val="宋体"/>
        <charset val="134"/>
      </rPr>
      <t>米</t>
    </r>
  </si>
  <si>
    <t>2019-07-16 22:58:30</t>
  </si>
  <si>
    <r>
      <rPr>
        <sz val="10"/>
        <rFont val="宋体"/>
        <charset val="134"/>
      </rPr>
      <t>云南省红河哈尼族彝族自治州元阳县沙拉托乡沙窝段批六寨西</t>
    </r>
    <r>
      <rPr>
        <sz val="10"/>
        <rFont val="Arial"/>
        <charset val="134"/>
      </rPr>
      <t>771</t>
    </r>
    <r>
      <rPr>
        <sz val="10"/>
        <rFont val="宋体"/>
        <charset val="134"/>
      </rPr>
      <t>米</t>
    </r>
  </si>
  <si>
    <t>2019-07-16 22:58:21</t>
  </si>
  <si>
    <r>
      <rPr>
        <sz val="10"/>
        <rFont val="宋体"/>
        <charset val="134"/>
      </rPr>
      <t>云南省文山壮族苗族自治州文山市马塘镇</t>
    </r>
    <r>
      <rPr>
        <sz val="10"/>
        <rFont val="Arial"/>
        <charset val="134"/>
      </rPr>
      <t>210</t>
    </r>
    <r>
      <rPr>
        <sz val="10"/>
        <rFont val="宋体"/>
        <charset val="134"/>
      </rPr>
      <t>省道上海南汇干塘子希望小学东南</t>
    </r>
    <r>
      <rPr>
        <sz val="10"/>
        <rFont val="Arial"/>
        <charset val="134"/>
      </rPr>
      <t>567</t>
    </r>
    <r>
      <rPr>
        <sz val="10"/>
        <rFont val="宋体"/>
        <charset val="134"/>
      </rPr>
      <t>米</t>
    </r>
  </si>
  <si>
    <t>2019-07-16 22:56:27</t>
  </si>
  <si>
    <r>
      <rPr>
        <sz val="10"/>
        <rFont val="宋体"/>
        <charset val="134"/>
      </rPr>
      <t>云南省红河哈尼族彝族自治州弥勒市竹园镇</t>
    </r>
    <r>
      <rPr>
        <sz val="10"/>
        <rFont val="Arial"/>
        <charset val="134"/>
      </rPr>
      <t>326</t>
    </r>
    <r>
      <rPr>
        <sz val="10"/>
        <rFont val="宋体"/>
        <charset val="134"/>
      </rPr>
      <t>国道文武中等职业技术学校西</t>
    </r>
    <r>
      <rPr>
        <sz val="10"/>
        <rFont val="Arial"/>
        <charset val="134"/>
      </rPr>
      <t>125</t>
    </r>
    <r>
      <rPr>
        <sz val="10"/>
        <rFont val="宋体"/>
        <charset val="134"/>
      </rPr>
      <t>米</t>
    </r>
  </si>
  <si>
    <t>2019-07-16 22:52:06</t>
  </si>
  <si>
    <t>2019-07-16 22:51:39</t>
  </si>
  <si>
    <r>
      <rPr>
        <sz val="10"/>
        <rFont val="宋体"/>
        <charset val="134"/>
      </rPr>
      <t>云南省文山壮族苗族自治州文山市马塘镇</t>
    </r>
    <r>
      <rPr>
        <sz val="10"/>
        <rFont val="Arial"/>
        <charset val="134"/>
      </rPr>
      <t>210</t>
    </r>
    <r>
      <rPr>
        <sz val="10"/>
        <rFont val="宋体"/>
        <charset val="134"/>
      </rPr>
      <t>省道甲马石驾驶人考试服务有限公司西</t>
    </r>
    <r>
      <rPr>
        <sz val="10"/>
        <rFont val="Arial"/>
        <charset val="134"/>
      </rPr>
      <t>282</t>
    </r>
    <r>
      <rPr>
        <sz val="10"/>
        <rFont val="宋体"/>
        <charset val="134"/>
      </rPr>
      <t>米</t>
    </r>
  </si>
  <si>
    <t>2019-07-16 22:50:07</t>
  </si>
  <si>
    <r>
      <rPr>
        <sz val="10"/>
        <rFont val="宋体"/>
        <charset val="134"/>
      </rPr>
      <t>云南省红河哈尼族彝族自治州蒙自市水田乡蒙蛮线阿打坡西北</t>
    </r>
    <r>
      <rPr>
        <sz val="10"/>
        <rFont val="Arial"/>
        <charset val="134"/>
      </rPr>
      <t>914</t>
    </r>
    <r>
      <rPr>
        <sz val="10"/>
        <rFont val="宋体"/>
        <charset val="134"/>
      </rPr>
      <t>米</t>
    </r>
  </si>
  <si>
    <t>2019-07-16 22:48:46</t>
  </si>
  <si>
    <r>
      <rPr>
        <sz val="10"/>
        <rFont val="宋体"/>
        <charset val="134"/>
      </rPr>
      <t>云南省玉溪市江川区大街街道江通公路上营龙井新村东北</t>
    </r>
    <r>
      <rPr>
        <sz val="10"/>
        <rFont val="Arial"/>
        <charset val="134"/>
      </rPr>
      <t>48</t>
    </r>
    <r>
      <rPr>
        <sz val="10"/>
        <rFont val="宋体"/>
        <charset val="134"/>
      </rPr>
      <t>米</t>
    </r>
  </si>
  <si>
    <t>2019-07-16 22:43:36</t>
  </si>
  <si>
    <r>
      <rPr>
        <sz val="10"/>
        <rFont val="宋体"/>
        <charset val="134"/>
      </rPr>
      <t>云南省昆明市晋宁区二街镇古二段小栗子幼儿园西北</t>
    </r>
    <r>
      <rPr>
        <sz val="10"/>
        <rFont val="Arial"/>
        <charset val="134"/>
      </rPr>
      <t>1870</t>
    </r>
    <r>
      <rPr>
        <sz val="10"/>
        <rFont val="宋体"/>
        <charset val="134"/>
      </rPr>
      <t>米</t>
    </r>
  </si>
  <si>
    <t>2019-07-16 22:41:54</t>
  </si>
  <si>
    <r>
      <rPr>
        <sz val="10"/>
        <rFont val="宋体"/>
        <charset val="134"/>
      </rPr>
      <t>云南省红河哈尼族彝族自治州建水县临安镇富康盛景西</t>
    </r>
    <r>
      <rPr>
        <sz val="10"/>
        <rFont val="Arial"/>
        <charset val="134"/>
      </rPr>
      <t>182</t>
    </r>
    <r>
      <rPr>
        <sz val="10"/>
        <rFont val="宋体"/>
        <charset val="134"/>
      </rPr>
      <t>米</t>
    </r>
  </si>
  <si>
    <t>2019-07-16 22:28:25</t>
  </si>
  <si>
    <r>
      <rPr>
        <sz val="10"/>
        <rFont val="宋体"/>
        <charset val="134"/>
      </rPr>
      <t>云南省昆明市呈贡区洛羊街道</t>
    </r>
    <r>
      <rPr>
        <sz val="10"/>
        <rFont val="Arial"/>
        <charset val="134"/>
      </rPr>
      <t>324</t>
    </r>
    <r>
      <rPr>
        <sz val="10"/>
        <rFont val="宋体"/>
        <charset val="134"/>
      </rPr>
      <t>国道中国石化加油站</t>
    </r>
    <r>
      <rPr>
        <sz val="10"/>
        <rFont val="Arial"/>
        <charset val="134"/>
      </rPr>
      <t>(</t>
    </r>
    <r>
      <rPr>
        <sz val="10"/>
        <rFont val="宋体"/>
        <charset val="134"/>
      </rPr>
      <t>石龙线主线段</t>
    </r>
    <r>
      <rPr>
        <sz val="10"/>
        <rFont val="Arial"/>
        <charset val="134"/>
      </rPr>
      <t>)(</t>
    </r>
    <r>
      <rPr>
        <sz val="10"/>
        <rFont val="宋体"/>
        <charset val="134"/>
      </rPr>
      <t>暂停营业</t>
    </r>
    <r>
      <rPr>
        <sz val="10"/>
        <rFont val="Arial"/>
        <charset val="134"/>
      </rPr>
      <t>)</t>
    </r>
    <r>
      <rPr>
        <sz val="10"/>
        <rFont val="宋体"/>
        <charset val="134"/>
      </rPr>
      <t>东北</t>
    </r>
    <r>
      <rPr>
        <sz val="10"/>
        <rFont val="Arial"/>
        <charset val="134"/>
      </rPr>
      <t>288</t>
    </r>
    <r>
      <rPr>
        <sz val="10"/>
        <rFont val="宋体"/>
        <charset val="134"/>
      </rPr>
      <t>米</t>
    </r>
  </si>
  <si>
    <t>2019-07-16 22:19:03</t>
  </si>
  <si>
    <r>
      <rPr>
        <sz val="10"/>
        <rFont val="宋体"/>
        <charset val="134"/>
      </rPr>
      <t>云南省红河哈尼族彝族自治州开远市乐白道街道市西北路云天化股份有限公司红磷分公司东北</t>
    </r>
    <r>
      <rPr>
        <sz val="10"/>
        <rFont val="Arial"/>
        <charset val="134"/>
      </rPr>
      <t>56</t>
    </r>
    <r>
      <rPr>
        <sz val="10"/>
        <rFont val="宋体"/>
        <charset val="134"/>
      </rPr>
      <t>米</t>
    </r>
  </si>
  <si>
    <t>2019-07-16 22:13:37</t>
  </si>
  <si>
    <r>
      <rPr>
        <sz val="10"/>
        <rFont val="宋体"/>
        <charset val="134"/>
      </rPr>
      <t>云南省红河哈尼族彝族自治州开远市乐白道街道</t>
    </r>
    <r>
      <rPr>
        <sz val="10"/>
        <rFont val="Arial"/>
        <charset val="134"/>
      </rPr>
      <t>323</t>
    </r>
    <r>
      <rPr>
        <sz val="10"/>
        <rFont val="宋体"/>
        <charset val="134"/>
      </rPr>
      <t>国道阿得邑村委会西北</t>
    </r>
    <r>
      <rPr>
        <sz val="10"/>
        <rFont val="Arial"/>
        <charset val="134"/>
      </rPr>
      <t>1831</t>
    </r>
    <r>
      <rPr>
        <sz val="10"/>
        <rFont val="宋体"/>
        <charset val="134"/>
      </rPr>
      <t>米</t>
    </r>
  </si>
  <si>
    <t>2019-07-16 22:11:05</t>
  </si>
  <si>
    <r>
      <rPr>
        <sz val="10"/>
        <rFont val="宋体"/>
        <charset val="134"/>
      </rPr>
      <t>云南省曲靖市沾益区西平镇沾麻线伊乡园牛菜馆东</t>
    </r>
    <r>
      <rPr>
        <sz val="10"/>
        <rFont val="Arial"/>
        <charset val="134"/>
      </rPr>
      <t>223</t>
    </r>
    <r>
      <rPr>
        <sz val="10"/>
        <rFont val="宋体"/>
        <charset val="134"/>
      </rPr>
      <t>米</t>
    </r>
  </si>
  <si>
    <t>2019-07-16 22:09:12</t>
  </si>
  <si>
    <r>
      <rPr>
        <sz val="10"/>
        <rFont val="宋体"/>
        <charset val="134"/>
      </rPr>
      <t>云南省红河哈尼族彝族自治州个旧市鸡街镇鸡泗段沈白村东</t>
    </r>
    <r>
      <rPr>
        <sz val="10"/>
        <rFont val="Arial"/>
        <charset val="134"/>
      </rPr>
      <t>442</t>
    </r>
    <r>
      <rPr>
        <sz val="10"/>
        <rFont val="宋体"/>
        <charset val="134"/>
      </rPr>
      <t>米</t>
    </r>
  </si>
  <si>
    <t>2019-07-16 22:04:24</t>
  </si>
  <si>
    <r>
      <rPr>
        <sz val="10"/>
        <rFont val="宋体"/>
        <charset val="134"/>
      </rPr>
      <t>云南省玉溪市华宁县盘溪镇华盘路九甸大沟西南</t>
    </r>
    <r>
      <rPr>
        <sz val="10"/>
        <rFont val="Arial"/>
        <charset val="134"/>
      </rPr>
      <t>284</t>
    </r>
    <r>
      <rPr>
        <sz val="10"/>
        <rFont val="宋体"/>
        <charset val="134"/>
      </rPr>
      <t>米</t>
    </r>
  </si>
  <si>
    <t>2019-07-16 22:01:12</t>
  </si>
  <si>
    <r>
      <rPr>
        <sz val="10"/>
        <rFont val="宋体"/>
        <charset val="134"/>
      </rPr>
      <t>云南省文山壮族苗族自治州砚山县平远镇</t>
    </r>
    <r>
      <rPr>
        <sz val="10"/>
        <rFont val="Arial"/>
        <charset val="134"/>
      </rPr>
      <t>323</t>
    </r>
    <r>
      <rPr>
        <sz val="10"/>
        <rFont val="宋体"/>
        <charset val="134"/>
      </rPr>
      <t>国道中国石油加油站</t>
    </r>
    <r>
      <rPr>
        <sz val="10"/>
        <rFont val="Arial"/>
        <charset val="134"/>
      </rPr>
      <t>(</t>
    </r>
    <r>
      <rPr>
        <sz val="10"/>
        <rFont val="宋体"/>
        <charset val="134"/>
      </rPr>
      <t>亮田村</t>
    </r>
    <r>
      <rPr>
        <sz val="10"/>
        <rFont val="Arial"/>
        <charset val="134"/>
      </rPr>
      <t>)</t>
    </r>
    <r>
      <rPr>
        <sz val="10"/>
        <rFont val="宋体"/>
        <charset val="134"/>
      </rPr>
      <t>西</t>
    </r>
    <r>
      <rPr>
        <sz val="10"/>
        <rFont val="Arial"/>
        <charset val="134"/>
      </rPr>
      <t>19</t>
    </r>
    <r>
      <rPr>
        <sz val="10"/>
        <rFont val="宋体"/>
        <charset val="134"/>
      </rPr>
      <t>米</t>
    </r>
  </si>
  <si>
    <t>2019-07-16 22:01:04</t>
  </si>
  <si>
    <r>
      <rPr>
        <sz val="10"/>
        <rFont val="宋体"/>
        <charset val="134"/>
      </rPr>
      <t>云南省红河哈尼族彝族自治州弥勒市新哨镇石新汽专</t>
    </r>
    <r>
      <rPr>
        <sz val="10"/>
        <rFont val="Arial"/>
        <charset val="134"/>
      </rPr>
      <t>033</t>
    </r>
    <r>
      <rPr>
        <sz val="10"/>
        <rFont val="宋体"/>
        <charset val="134"/>
      </rPr>
      <t>乡</t>
    </r>
    <r>
      <rPr>
        <sz val="10"/>
        <rFont val="Arial"/>
        <charset val="134"/>
      </rPr>
      <t>033</t>
    </r>
    <r>
      <rPr>
        <sz val="10"/>
        <rFont val="宋体"/>
        <charset val="134"/>
      </rPr>
      <t>乡道红地球葡萄园酒店北</t>
    </r>
    <r>
      <rPr>
        <sz val="10"/>
        <rFont val="Arial"/>
        <charset val="134"/>
      </rPr>
      <t>49</t>
    </r>
    <r>
      <rPr>
        <sz val="10"/>
        <rFont val="宋体"/>
        <charset val="134"/>
      </rPr>
      <t>米</t>
    </r>
  </si>
  <si>
    <t>2019-07-16 22:00:46</t>
  </si>
  <si>
    <r>
      <rPr>
        <sz val="10"/>
        <rFont val="宋体"/>
        <charset val="134"/>
      </rPr>
      <t>云南省红河哈尼族彝族自治州泸西县白水镇多白段中国石油加油站</t>
    </r>
    <r>
      <rPr>
        <sz val="10"/>
        <rFont val="Arial"/>
        <charset val="134"/>
      </rPr>
      <t>(</t>
    </r>
    <r>
      <rPr>
        <sz val="10"/>
        <rFont val="宋体"/>
        <charset val="134"/>
      </rPr>
      <t>利民段</t>
    </r>
    <r>
      <rPr>
        <sz val="10"/>
        <rFont val="Arial"/>
        <charset val="134"/>
      </rPr>
      <t>)</t>
    </r>
    <r>
      <rPr>
        <sz val="10"/>
        <rFont val="宋体"/>
        <charset val="134"/>
      </rPr>
      <t>东</t>
    </r>
    <r>
      <rPr>
        <sz val="10"/>
        <rFont val="Arial"/>
        <charset val="134"/>
      </rPr>
      <t>182</t>
    </r>
    <r>
      <rPr>
        <sz val="10"/>
        <rFont val="宋体"/>
        <charset val="134"/>
      </rPr>
      <t>米</t>
    </r>
  </si>
  <si>
    <t>2019-07-16 21:58:40</t>
  </si>
  <si>
    <r>
      <rPr>
        <sz val="10"/>
        <rFont val="宋体"/>
        <charset val="134"/>
      </rPr>
      <t>云南省昆明市寻甸回族彝族自治县功山镇</t>
    </r>
    <r>
      <rPr>
        <sz val="10"/>
        <rFont val="Arial"/>
        <charset val="134"/>
      </rPr>
      <t>213</t>
    </r>
    <r>
      <rPr>
        <sz val="10"/>
        <rFont val="宋体"/>
        <charset val="134"/>
      </rPr>
      <t>国道大凉水井南</t>
    </r>
    <r>
      <rPr>
        <sz val="10"/>
        <rFont val="Arial"/>
        <charset val="134"/>
      </rPr>
      <t>226</t>
    </r>
    <r>
      <rPr>
        <sz val="10"/>
        <rFont val="宋体"/>
        <charset val="134"/>
      </rPr>
      <t>米</t>
    </r>
  </si>
  <si>
    <t>2019-07-16 21:57:16</t>
  </si>
  <si>
    <r>
      <rPr>
        <sz val="10"/>
        <rFont val="宋体"/>
        <charset val="134"/>
      </rPr>
      <t>云南省文山壮族苗族自治州文山市卧龙街道</t>
    </r>
    <r>
      <rPr>
        <sz val="10"/>
        <rFont val="Arial"/>
        <charset val="134"/>
      </rPr>
      <t>210</t>
    </r>
    <r>
      <rPr>
        <sz val="10"/>
        <rFont val="宋体"/>
        <charset val="134"/>
      </rPr>
      <t>省道天生桥新寨西北</t>
    </r>
    <r>
      <rPr>
        <sz val="10"/>
        <rFont val="Arial"/>
        <charset val="134"/>
      </rPr>
      <t>275</t>
    </r>
    <r>
      <rPr>
        <sz val="10"/>
        <rFont val="宋体"/>
        <charset val="134"/>
      </rPr>
      <t>米</t>
    </r>
  </si>
  <si>
    <t>2019-07-16 21:51:16</t>
  </si>
  <si>
    <r>
      <rPr>
        <sz val="10"/>
        <rFont val="宋体"/>
        <charset val="134"/>
      </rPr>
      <t>云南省玉溪市江川区大街街道九早段玉江高速出口</t>
    </r>
    <r>
      <rPr>
        <sz val="10"/>
        <rFont val="Arial"/>
        <charset val="134"/>
      </rPr>
      <t>(</t>
    </r>
    <r>
      <rPr>
        <sz val="10"/>
        <rFont val="宋体"/>
        <charset val="134"/>
      </rPr>
      <t>东向</t>
    </r>
    <r>
      <rPr>
        <sz val="10"/>
        <rFont val="Arial"/>
        <charset val="134"/>
      </rPr>
      <t>)</t>
    </r>
    <r>
      <rPr>
        <sz val="10"/>
        <rFont val="宋体"/>
        <charset val="134"/>
      </rPr>
      <t>西南</t>
    </r>
    <r>
      <rPr>
        <sz val="10"/>
        <rFont val="Arial"/>
        <charset val="134"/>
      </rPr>
      <t>280</t>
    </r>
    <r>
      <rPr>
        <sz val="10"/>
        <rFont val="宋体"/>
        <charset val="134"/>
      </rPr>
      <t>米</t>
    </r>
  </si>
  <si>
    <t>2019-07-16 21:48:20</t>
  </si>
  <si>
    <r>
      <rPr>
        <sz val="10"/>
        <rFont val="宋体"/>
        <charset val="134"/>
      </rPr>
      <t>云南省文山壮族苗族自治州砚山县平远镇</t>
    </r>
    <r>
      <rPr>
        <sz val="10"/>
        <rFont val="Arial"/>
        <charset val="134"/>
      </rPr>
      <t>323</t>
    </r>
    <r>
      <rPr>
        <sz val="10"/>
        <rFont val="宋体"/>
        <charset val="134"/>
      </rPr>
      <t>国道中国石油加油站</t>
    </r>
    <r>
      <rPr>
        <sz val="10"/>
        <rFont val="Arial"/>
        <charset val="134"/>
      </rPr>
      <t>(</t>
    </r>
    <r>
      <rPr>
        <sz val="10"/>
        <rFont val="宋体"/>
        <charset val="134"/>
      </rPr>
      <t>亮田村</t>
    </r>
    <r>
      <rPr>
        <sz val="10"/>
        <rFont val="Arial"/>
        <charset val="134"/>
      </rPr>
      <t>)</t>
    </r>
    <r>
      <rPr>
        <sz val="10"/>
        <rFont val="宋体"/>
        <charset val="134"/>
      </rPr>
      <t>西</t>
    </r>
    <r>
      <rPr>
        <sz val="10"/>
        <rFont val="Arial"/>
        <charset val="134"/>
      </rPr>
      <t>26</t>
    </r>
    <r>
      <rPr>
        <sz val="10"/>
        <rFont val="宋体"/>
        <charset val="134"/>
      </rPr>
      <t>米</t>
    </r>
  </si>
  <si>
    <t>2019-07-16 21:46:11</t>
  </si>
  <si>
    <r>
      <rPr>
        <sz val="10"/>
        <rFont val="宋体"/>
        <charset val="134"/>
      </rPr>
      <t>云南省红河哈尼族彝族自治州弥勒市弥阳镇绿松段新桥东</t>
    </r>
    <r>
      <rPr>
        <sz val="10"/>
        <rFont val="Arial"/>
        <charset val="134"/>
      </rPr>
      <t>264</t>
    </r>
    <r>
      <rPr>
        <sz val="10"/>
        <rFont val="宋体"/>
        <charset val="134"/>
      </rPr>
      <t>米</t>
    </r>
  </si>
  <si>
    <t>2019-07-16 21:44:25</t>
  </si>
  <si>
    <r>
      <rPr>
        <sz val="10"/>
        <rFont val="宋体"/>
        <charset val="134"/>
      </rPr>
      <t>云南省文山壮族苗族自治州文山市卧龙街道</t>
    </r>
    <r>
      <rPr>
        <sz val="10"/>
        <rFont val="Arial"/>
        <charset val="134"/>
      </rPr>
      <t>210</t>
    </r>
    <r>
      <rPr>
        <sz val="10"/>
        <rFont val="宋体"/>
        <charset val="134"/>
      </rPr>
      <t>省道天生桥新寨北</t>
    </r>
    <r>
      <rPr>
        <sz val="10"/>
        <rFont val="Arial"/>
        <charset val="134"/>
      </rPr>
      <t>243</t>
    </r>
    <r>
      <rPr>
        <sz val="10"/>
        <rFont val="宋体"/>
        <charset val="134"/>
      </rPr>
      <t>米</t>
    </r>
  </si>
  <si>
    <t>2019-07-16 21:42:03</t>
  </si>
  <si>
    <r>
      <rPr>
        <sz val="10"/>
        <rFont val="宋体"/>
        <charset val="134"/>
      </rPr>
      <t>云南省红河哈尼族彝族自治州开远市小龙潭镇开培线路底东南</t>
    </r>
    <r>
      <rPr>
        <sz val="10"/>
        <rFont val="Arial"/>
        <charset val="134"/>
      </rPr>
      <t>1304</t>
    </r>
    <r>
      <rPr>
        <sz val="10"/>
        <rFont val="宋体"/>
        <charset val="134"/>
      </rPr>
      <t>米</t>
    </r>
  </si>
  <si>
    <t>2019-07-16 21:29:10</t>
  </si>
  <si>
    <r>
      <rPr>
        <sz val="10"/>
        <rFont val="宋体"/>
        <charset val="134"/>
      </rPr>
      <t>云南省红河哈尼族彝族自治州开远市乐白道街道</t>
    </r>
    <r>
      <rPr>
        <sz val="10"/>
        <rFont val="Arial"/>
        <charset val="134"/>
      </rPr>
      <t>323</t>
    </r>
    <r>
      <rPr>
        <sz val="10"/>
        <rFont val="宋体"/>
        <charset val="134"/>
      </rPr>
      <t>国道阿得邑村委会西北</t>
    </r>
    <r>
      <rPr>
        <sz val="10"/>
        <rFont val="Arial"/>
        <charset val="134"/>
      </rPr>
      <t>1834</t>
    </r>
    <r>
      <rPr>
        <sz val="10"/>
        <rFont val="宋体"/>
        <charset val="134"/>
      </rPr>
      <t>米</t>
    </r>
  </si>
  <si>
    <t>2019-07-16 21:27:13</t>
  </si>
  <si>
    <r>
      <rPr>
        <sz val="10"/>
        <rFont val="宋体"/>
        <charset val="134"/>
      </rPr>
      <t>云南省文山壮族苗族自治州文山市马塘镇</t>
    </r>
    <r>
      <rPr>
        <sz val="10"/>
        <rFont val="Arial"/>
        <charset val="134"/>
      </rPr>
      <t>210</t>
    </r>
    <r>
      <rPr>
        <sz val="10"/>
        <rFont val="宋体"/>
        <charset val="134"/>
      </rPr>
      <t>省道马塘工业园区派出所西北</t>
    </r>
    <r>
      <rPr>
        <sz val="10"/>
        <rFont val="Arial"/>
        <charset val="134"/>
      </rPr>
      <t>310</t>
    </r>
    <r>
      <rPr>
        <sz val="10"/>
        <rFont val="宋体"/>
        <charset val="134"/>
      </rPr>
      <t>米</t>
    </r>
  </si>
  <si>
    <t>2019-07-16 21:24:28</t>
  </si>
  <si>
    <r>
      <rPr>
        <sz val="10"/>
        <rFont val="宋体"/>
        <charset val="134"/>
      </rPr>
      <t>云南省昆明市石林彝族自治县鹿阜街道九石阿公路马见山东</t>
    </r>
    <r>
      <rPr>
        <sz val="10"/>
        <rFont val="Arial"/>
        <charset val="134"/>
      </rPr>
      <t>442</t>
    </r>
    <r>
      <rPr>
        <sz val="10"/>
        <rFont val="宋体"/>
        <charset val="134"/>
      </rPr>
      <t>米</t>
    </r>
  </si>
  <si>
    <t>2019-07-16 21:21:26</t>
  </si>
  <si>
    <r>
      <rPr>
        <sz val="10"/>
        <rFont val="宋体"/>
        <charset val="134"/>
      </rPr>
      <t>云南省红河哈尼族彝族自治州开远市中和营镇</t>
    </r>
    <r>
      <rPr>
        <sz val="10"/>
        <rFont val="Arial"/>
        <charset val="134"/>
      </rPr>
      <t>323</t>
    </r>
    <r>
      <rPr>
        <sz val="10"/>
        <rFont val="宋体"/>
        <charset val="134"/>
      </rPr>
      <t>国道公交希望小学东南</t>
    </r>
    <r>
      <rPr>
        <sz val="10"/>
        <rFont val="Arial"/>
        <charset val="134"/>
      </rPr>
      <t>39</t>
    </r>
    <r>
      <rPr>
        <sz val="10"/>
        <rFont val="宋体"/>
        <charset val="134"/>
      </rPr>
      <t>米</t>
    </r>
  </si>
  <si>
    <t>2019-07-16 21:20:44</t>
  </si>
  <si>
    <r>
      <rPr>
        <sz val="10"/>
        <rFont val="宋体"/>
        <charset val="134"/>
      </rPr>
      <t>云南省玉溪市红塔区北城街道</t>
    </r>
    <r>
      <rPr>
        <sz val="10"/>
        <rFont val="Arial"/>
        <charset val="134"/>
      </rPr>
      <t>213</t>
    </r>
    <r>
      <rPr>
        <sz val="10"/>
        <rFont val="宋体"/>
        <charset val="134"/>
      </rPr>
      <t>国道红春饭店三道菜东</t>
    </r>
    <r>
      <rPr>
        <sz val="10"/>
        <rFont val="Arial"/>
        <charset val="134"/>
      </rPr>
      <t>45</t>
    </r>
    <r>
      <rPr>
        <sz val="10"/>
        <rFont val="宋体"/>
        <charset val="134"/>
      </rPr>
      <t>米</t>
    </r>
  </si>
  <si>
    <t>2019-07-16 21:20:43</t>
  </si>
  <si>
    <r>
      <rPr>
        <sz val="10"/>
        <rFont val="宋体"/>
        <charset val="134"/>
      </rPr>
      <t>云南省曲靖市罗平县板桥镇江召公路板桥镇中心敬老院北</t>
    </r>
    <r>
      <rPr>
        <sz val="10"/>
        <rFont val="Arial"/>
        <charset val="134"/>
      </rPr>
      <t>30</t>
    </r>
    <r>
      <rPr>
        <sz val="10"/>
        <rFont val="宋体"/>
        <charset val="134"/>
      </rPr>
      <t>米</t>
    </r>
  </si>
  <si>
    <t>2019-07-16 21:19:47</t>
  </si>
  <si>
    <r>
      <rPr>
        <sz val="10"/>
        <rFont val="宋体"/>
        <charset val="134"/>
      </rPr>
      <t>云南省红河哈尼族彝族自治州个旧市鸡街镇</t>
    </r>
    <r>
      <rPr>
        <sz val="10"/>
        <rFont val="Arial"/>
        <charset val="134"/>
      </rPr>
      <t>212</t>
    </r>
    <r>
      <rPr>
        <sz val="10"/>
        <rFont val="宋体"/>
        <charset val="134"/>
      </rPr>
      <t>省道红春苗圃东</t>
    </r>
    <r>
      <rPr>
        <sz val="10"/>
        <rFont val="Arial"/>
        <charset val="134"/>
      </rPr>
      <t>38</t>
    </r>
    <r>
      <rPr>
        <sz val="10"/>
        <rFont val="宋体"/>
        <charset val="134"/>
      </rPr>
      <t>米</t>
    </r>
  </si>
  <si>
    <t>2019-07-16 21:10:01</t>
  </si>
  <si>
    <r>
      <rPr>
        <sz val="10"/>
        <rFont val="宋体"/>
        <charset val="134"/>
      </rPr>
      <t>云南省红河哈尼族彝族自治州蒙自市文澜镇锦华路蒙自天时园农家乐西北</t>
    </r>
    <r>
      <rPr>
        <sz val="10"/>
        <rFont val="Arial"/>
        <charset val="134"/>
      </rPr>
      <t>153</t>
    </r>
    <r>
      <rPr>
        <sz val="10"/>
        <rFont val="宋体"/>
        <charset val="134"/>
      </rPr>
      <t>米</t>
    </r>
  </si>
  <si>
    <t>2019-07-16 21:14:39</t>
  </si>
  <si>
    <r>
      <rPr>
        <sz val="10"/>
        <rFont val="宋体"/>
        <charset val="134"/>
      </rPr>
      <t>云南省红河哈尼族彝族自治州开远市乐白道街道河滨路</t>
    </r>
    <r>
      <rPr>
        <sz val="10"/>
        <rFont val="Arial"/>
        <charset val="134"/>
      </rPr>
      <t>19-22</t>
    </r>
    <r>
      <rPr>
        <sz val="10"/>
        <rFont val="宋体"/>
        <charset val="134"/>
      </rPr>
      <t>号市西北路开远市禄丰驾驶员城东南</t>
    </r>
    <r>
      <rPr>
        <sz val="10"/>
        <rFont val="Arial"/>
        <charset val="134"/>
      </rPr>
      <t>52</t>
    </r>
    <r>
      <rPr>
        <sz val="10"/>
        <rFont val="宋体"/>
        <charset val="134"/>
      </rPr>
      <t>米</t>
    </r>
  </si>
  <si>
    <t>2019-07-16 21:13:36</t>
  </si>
  <si>
    <r>
      <rPr>
        <sz val="10"/>
        <rFont val="宋体"/>
        <charset val="134"/>
      </rPr>
      <t>云南省红河哈尼族彝族自治州元阳县马街乡小蚌嘎西南</t>
    </r>
    <r>
      <rPr>
        <sz val="10"/>
        <rFont val="Arial"/>
        <charset val="134"/>
      </rPr>
      <t>1257</t>
    </r>
    <r>
      <rPr>
        <sz val="10"/>
        <rFont val="宋体"/>
        <charset val="134"/>
      </rPr>
      <t>米</t>
    </r>
  </si>
  <si>
    <t>2019-07-16 21:13:27</t>
  </si>
  <si>
    <r>
      <rPr>
        <sz val="10"/>
        <rFont val="宋体"/>
        <charset val="134"/>
      </rPr>
      <t>云南省红河哈尼族彝族自治州蒙自市水田乡蒙蛮线蛮耗一号隧道东北</t>
    </r>
    <r>
      <rPr>
        <sz val="10"/>
        <rFont val="Arial"/>
        <charset val="134"/>
      </rPr>
      <t>1217</t>
    </r>
    <r>
      <rPr>
        <sz val="10"/>
        <rFont val="宋体"/>
        <charset val="134"/>
      </rPr>
      <t>米</t>
    </r>
  </si>
  <si>
    <t>2019-07-16 21:12:29</t>
  </si>
  <si>
    <r>
      <rPr>
        <sz val="10"/>
        <rFont val="宋体"/>
        <charset val="134"/>
      </rPr>
      <t>云南省红河哈尼族彝族自治州弥勒市弥阳镇</t>
    </r>
    <r>
      <rPr>
        <sz val="10"/>
        <rFont val="Arial"/>
        <charset val="134"/>
      </rPr>
      <t>101</t>
    </r>
    <r>
      <rPr>
        <sz val="10"/>
        <rFont val="宋体"/>
        <charset val="134"/>
      </rPr>
      <t>县道大路溪北</t>
    </r>
    <r>
      <rPr>
        <sz val="10"/>
        <rFont val="Arial"/>
        <charset val="134"/>
      </rPr>
      <t>393</t>
    </r>
    <r>
      <rPr>
        <sz val="10"/>
        <rFont val="宋体"/>
        <charset val="134"/>
      </rPr>
      <t>米</t>
    </r>
  </si>
  <si>
    <t>2019-07-16 21:10:02</t>
  </si>
  <si>
    <r>
      <rPr>
        <sz val="10"/>
        <rFont val="宋体"/>
        <charset val="134"/>
      </rPr>
      <t>云南省红河哈尼族彝族自治州弥勒市竹园镇</t>
    </r>
    <r>
      <rPr>
        <sz val="10"/>
        <rFont val="Arial"/>
        <charset val="134"/>
      </rPr>
      <t>101</t>
    </r>
    <r>
      <rPr>
        <sz val="10"/>
        <rFont val="宋体"/>
        <charset val="134"/>
      </rPr>
      <t>县道红沙沟公路管理所北</t>
    </r>
    <r>
      <rPr>
        <sz val="10"/>
        <rFont val="Arial"/>
        <charset val="134"/>
      </rPr>
      <t>1564</t>
    </r>
    <r>
      <rPr>
        <sz val="10"/>
        <rFont val="宋体"/>
        <charset val="134"/>
      </rPr>
      <t>米</t>
    </r>
  </si>
  <si>
    <t>2019-07-16 21:09:54</t>
  </si>
  <si>
    <r>
      <rPr>
        <sz val="10"/>
        <rFont val="宋体"/>
        <charset val="134"/>
      </rPr>
      <t>云南省红河哈尼族彝族自治州开远市乐白道街道</t>
    </r>
    <r>
      <rPr>
        <sz val="10"/>
        <rFont val="Arial"/>
        <charset val="134"/>
      </rPr>
      <t>323</t>
    </r>
    <r>
      <rPr>
        <sz val="10"/>
        <rFont val="宋体"/>
        <charset val="134"/>
      </rPr>
      <t>国道开远东客运补员站东</t>
    </r>
    <r>
      <rPr>
        <sz val="10"/>
        <rFont val="Arial"/>
        <charset val="134"/>
      </rPr>
      <t>74</t>
    </r>
    <r>
      <rPr>
        <sz val="10"/>
        <rFont val="宋体"/>
        <charset val="134"/>
      </rPr>
      <t>米</t>
    </r>
  </si>
  <si>
    <t>2019-07-16 21:07:11</t>
  </si>
  <si>
    <r>
      <rPr>
        <sz val="10"/>
        <rFont val="宋体"/>
        <charset val="134"/>
      </rPr>
      <t>云南省红河哈尼族彝族自治州弥勒市弥阳镇红烟路</t>
    </r>
    <r>
      <rPr>
        <sz val="10"/>
        <rFont val="Arial"/>
        <charset val="134"/>
      </rPr>
      <t>7</t>
    </r>
    <r>
      <rPr>
        <sz val="10"/>
        <rFont val="宋体"/>
        <charset val="134"/>
      </rPr>
      <t>号弥勒大道鑫苑宾馆</t>
    </r>
    <r>
      <rPr>
        <sz val="10"/>
        <rFont val="Arial"/>
        <charset val="134"/>
      </rPr>
      <t>(</t>
    </r>
    <r>
      <rPr>
        <sz val="10"/>
        <rFont val="宋体"/>
        <charset val="134"/>
      </rPr>
      <t>红烟路</t>
    </r>
    <r>
      <rPr>
        <sz val="10"/>
        <rFont val="Arial"/>
        <charset val="134"/>
      </rPr>
      <t>)</t>
    </r>
    <r>
      <rPr>
        <sz val="10"/>
        <rFont val="宋体"/>
        <charset val="134"/>
      </rPr>
      <t>西</t>
    </r>
    <r>
      <rPr>
        <sz val="10"/>
        <rFont val="Arial"/>
        <charset val="134"/>
      </rPr>
      <t>344</t>
    </r>
    <r>
      <rPr>
        <sz val="10"/>
        <rFont val="宋体"/>
        <charset val="134"/>
      </rPr>
      <t>米</t>
    </r>
  </si>
  <si>
    <t>2019-07-16 21:00:05</t>
  </si>
  <si>
    <r>
      <rPr>
        <sz val="10"/>
        <rFont val="宋体"/>
        <charset val="134"/>
      </rPr>
      <t>云南省玉溪市红塔区北城街道</t>
    </r>
    <r>
      <rPr>
        <sz val="10"/>
        <rFont val="Arial"/>
        <charset val="134"/>
      </rPr>
      <t>213</t>
    </r>
    <r>
      <rPr>
        <sz val="10"/>
        <rFont val="宋体"/>
        <charset val="134"/>
      </rPr>
      <t>国道红春饭店三道菜</t>
    </r>
  </si>
  <si>
    <t>2019-07-16 20:53:36</t>
  </si>
  <si>
    <r>
      <rPr>
        <sz val="10"/>
        <rFont val="宋体"/>
        <charset val="134"/>
      </rPr>
      <t>云南省昆明市寻甸回族彝族自治县仁德街道</t>
    </r>
    <r>
      <rPr>
        <sz val="10"/>
        <rFont val="Arial"/>
        <charset val="134"/>
      </rPr>
      <t>320</t>
    </r>
    <r>
      <rPr>
        <sz val="10"/>
        <rFont val="宋体"/>
        <charset val="134"/>
      </rPr>
      <t>国道加水站北</t>
    </r>
    <r>
      <rPr>
        <sz val="10"/>
        <rFont val="Arial"/>
        <charset val="134"/>
      </rPr>
      <t>359</t>
    </r>
    <r>
      <rPr>
        <sz val="10"/>
        <rFont val="宋体"/>
        <charset val="134"/>
      </rPr>
      <t>米</t>
    </r>
  </si>
  <si>
    <t>2019-07-16 20:52:34</t>
  </si>
  <si>
    <r>
      <rPr>
        <sz val="10"/>
        <rFont val="宋体"/>
        <charset val="134"/>
      </rPr>
      <t>云南省红河哈尼族彝族自治州建水县岔科镇岔科段岔科兴隆汽配汽修东</t>
    </r>
    <r>
      <rPr>
        <sz val="10"/>
        <rFont val="Arial"/>
        <charset val="134"/>
      </rPr>
      <t>31</t>
    </r>
    <r>
      <rPr>
        <sz val="10"/>
        <rFont val="宋体"/>
        <charset val="134"/>
      </rPr>
      <t>米</t>
    </r>
  </si>
  <si>
    <t>2019-07-16 20:43:54</t>
  </si>
  <si>
    <r>
      <rPr>
        <sz val="10"/>
        <rFont val="宋体"/>
        <charset val="134"/>
      </rPr>
      <t>云南省红河哈尼族彝族自治州弥勒市弥阳镇</t>
    </r>
    <r>
      <rPr>
        <sz val="10"/>
        <rFont val="Arial"/>
        <charset val="134"/>
      </rPr>
      <t>005</t>
    </r>
    <r>
      <rPr>
        <sz val="10"/>
        <rFont val="宋体"/>
        <charset val="134"/>
      </rPr>
      <t>乡道和欣家园东</t>
    </r>
    <r>
      <rPr>
        <sz val="10"/>
        <rFont val="Arial"/>
        <charset val="134"/>
      </rPr>
      <t>298</t>
    </r>
    <r>
      <rPr>
        <sz val="10"/>
        <rFont val="宋体"/>
        <charset val="134"/>
      </rPr>
      <t>米</t>
    </r>
  </si>
  <si>
    <t>2019-07-16 20:42:56</t>
  </si>
  <si>
    <r>
      <rPr>
        <sz val="10"/>
        <rFont val="宋体"/>
        <charset val="134"/>
      </rPr>
      <t>云南省文山壮族苗族自治州砚山县阿猛镇</t>
    </r>
    <r>
      <rPr>
        <sz val="10"/>
        <rFont val="Arial"/>
        <charset val="134"/>
      </rPr>
      <t>323</t>
    </r>
    <r>
      <rPr>
        <sz val="10"/>
        <rFont val="宋体"/>
        <charset val="134"/>
      </rPr>
      <t>国道阿猛汽车客运站东</t>
    </r>
    <r>
      <rPr>
        <sz val="10"/>
        <rFont val="Arial"/>
        <charset val="134"/>
      </rPr>
      <t>1865</t>
    </r>
    <r>
      <rPr>
        <sz val="10"/>
        <rFont val="宋体"/>
        <charset val="134"/>
      </rPr>
      <t>米</t>
    </r>
  </si>
  <si>
    <t>2019-07-16 20:42:35</t>
  </si>
  <si>
    <r>
      <rPr>
        <sz val="10"/>
        <rFont val="宋体"/>
        <charset val="134"/>
      </rPr>
      <t>云南省红河哈尼族彝族自治州个旧市大屯镇麒官段官家山南</t>
    </r>
    <r>
      <rPr>
        <sz val="10"/>
        <rFont val="Arial"/>
        <charset val="134"/>
      </rPr>
      <t>255</t>
    </r>
    <r>
      <rPr>
        <sz val="10"/>
        <rFont val="宋体"/>
        <charset val="134"/>
      </rPr>
      <t>米</t>
    </r>
  </si>
  <si>
    <t>2019-07-16 20:42:22</t>
  </si>
  <si>
    <r>
      <rPr>
        <sz val="10"/>
        <rFont val="宋体"/>
        <charset val="134"/>
      </rPr>
      <t>云南省红河哈尼族彝族自治州弥勒市弥阳镇</t>
    </r>
    <r>
      <rPr>
        <sz val="10"/>
        <rFont val="Arial"/>
        <charset val="134"/>
      </rPr>
      <t>005</t>
    </r>
    <r>
      <rPr>
        <sz val="10"/>
        <rFont val="宋体"/>
        <charset val="134"/>
      </rPr>
      <t>乡道和欣家园东</t>
    </r>
    <r>
      <rPr>
        <sz val="10"/>
        <rFont val="Arial"/>
        <charset val="134"/>
      </rPr>
      <t>305</t>
    </r>
    <r>
      <rPr>
        <sz val="10"/>
        <rFont val="宋体"/>
        <charset val="134"/>
      </rPr>
      <t>米</t>
    </r>
  </si>
  <si>
    <t>2019-07-16 20:34:52</t>
  </si>
  <si>
    <r>
      <rPr>
        <sz val="10"/>
        <rFont val="宋体"/>
        <charset val="134"/>
      </rPr>
      <t>云南省红河哈尼族彝族自治州金平苗族瑶族傣族自治县大寨乡蛮金公路乌都坑北</t>
    </r>
    <r>
      <rPr>
        <sz val="10"/>
        <rFont val="Arial"/>
        <charset val="134"/>
      </rPr>
      <t>1126</t>
    </r>
    <r>
      <rPr>
        <sz val="10"/>
        <rFont val="宋体"/>
        <charset val="134"/>
      </rPr>
      <t>米</t>
    </r>
  </si>
  <si>
    <t>2019-07-16 20:32:28</t>
  </si>
  <si>
    <r>
      <rPr>
        <sz val="10"/>
        <rFont val="宋体"/>
        <charset val="134"/>
      </rPr>
      <t>云南省红河哈尼族彝族自治州开远市乐白道街道</t>
    </r>
    <r>
      <rPr>
        <sz val="10"/>
        <rFont val="Arial"/>
        <charset val="134"/>
      </rPr>
      <t>326</t>
    </r>
    <r>
      <rPr>
        <sz val="10"/>
        <rFont val="宋体"/>
        <charset val="134"/>
      </rPr>
      <t>国道中国国际能源加油站西南</t>
    </r>
    <r>
      <rPr>
        <sz val="10"/>
        <rFont val="Arial"/>
        <charset val="134"/>
      </rPr>
      <t>106</t>
    </r>
    <r>
      <rPr>
        <sz val="10"/>
        <rFont val="宋体"/>
        <charset val="134"/>
      </rPr>
      <t>米</t>
    </r>
  </si>
  <si>
    <t>2019-07-16 20:30:55</t>
  </si>
  <si>
    <r>
      <rPr>
        <sz val="10"/>
        <rFont val="宋体"/>
        <charset val="134"/>
      </rPr>
      <t>云南省红河哈尼族彝族自治州建水县临安镇沙马段</t>
    </r>
    <r>
      <rPr>
        <sz val="10"/>
        <rFont val="Arial"/>
        <charset val="134"/>
      </rPr>
      <t>g10</t>
    </r>
    <r>
      <rPr>
        <sz val="10"/>
        <rFont val="宋体"/>
        <charset val="134"/>
      </rPr>
      <t>县</t>
    </r>
    <r>
      <rPr>
        <sz val="10"/>
        <rFont val="Arial"/>
        <charset val="134"/>
      </rPr>
      <t>G10</t>
    </r>
    <r>
      <rPr>
        <sz val="10"/>
        <rFont val="宋体"/>
        <charset val="134"/>
      </rPr>
      <t>县道建水县洪宁食品有限公司西</t>
    </r>
    <r>
      <rPr>
        <sz val="10"/>
        <rFont val="Arial"/>
        <charset val="134"/>
      </rPr>
      <t>55</t>
    </r>
    <r>
      <rPr>
        <sz val="10"/>
        <rFont val="宋体"/>
        <charset val="134"/>
      </rPr>
      <t>米</t>
    </r>
  </si>
  <si>
    <t>2019-07-16 20:25:03</t>
  </si>
  <si>
    <r>
      <rPr>
        <sz val="10"/>
        <rFont val="宋体"/>
        <charset val="134"/>
      </rPr>
      <t>云南省红河哈尼族彝族自治州弥勒市五山乡</t>
    </r>
    <r>
      <rPr>
        <sz val="10"/>
        <rFont val="Arial"/>
        <charset val="134"/>
      </rPr>
      <t>304</t>
    </r>
    <r>
      <rPr>
        <sz val="10"/>
        <rFont val="宋体"/>
        <charset val="134"/>
      </rPr>
      <t>省道弥勒市五山乡力魔汽车养护维修中心东</t>
    </r>
    <r>
      <rPr>
        <sz val="10"/>
        <rFont val="Arial"/>
        <charset val="134"/>
      </rPr>
      <t>433</t>
    </r>
    <r>
      <rPr>
        <sz val="10"/>
        <rFont val="宋体"/>
        <charset val="134"/>
      </rPr>
      <t>米</t>
    </r>
  </si>
  <si>
    <t>2019-07-16 20:19:42</t>
  </si>
  <si>
    <r>
      <rPr>
        <sz val="10"/>
        <rFont val="宋体"/>
        <charset val="134"/>
      </rPr>
      <t>云南省红河哈尼族彝族自治州金平苗族瑶族傣族自治县沙依坡乡蛮金公路蛮耗隧道西南</t>
    </r>
    <r>
      <rPr>
        <sz val="10"/>
        <rFont val="Arial"/>
        <charset val="134"/>
      </rPr>
      <t>251</t>
    </r>
    <r>
      <rPr>
        <sz val="10"/>
        <rFont val="宋体"/>
        <charset val="134"/>
      </rPr>
      <t>米</t>
    </r>
  </si>
  <si>
    <t>2019-07-16 20:17:31</t>
  </si>
  <si>
    <r>
      <rPr>
        <sz val="10"/>
        <rFont val="宋体"/>
        <charset val="134"/>
      </rPr>
      <t>云南省玉溪市峨山彝族自治县双江街道嶍峨路</t>
    </r>
    <r>
      <rPr>
        <sz val="10"/>
        <rFont val="Arial"/>
        <charset val="134"/>
      </rPr>
      <t>a49G8511</t>
    </r>
    <r>
      <rPr>
        <sz val="10"/>
        <rFont val="宋体"/>
        <charset val="134"/>
      </rPr>
      <t>昆磨高速玉溪市民族中学东北</t>
    </r>
    <r>
      <rPr>
        <sz val="10"/>
        <rFont val="Arial"/>
        <charset val="134"/>
      </rPr>
      <t>1587</t>
    </r>
    <r>
      <rPr>
        <sz val="10"/>
        <rFont val="宋体"/>
        <charset val="134"/>
      </rPr>
      <t>米</t>
    </r>
  </si>
  <si>
    <t>2019-07-16 20:16:00</t>
  </si>
  <si>
    <r>
      <rPr>
        <sz val="10"/>
        <rFont val="宋体"/>
        <charset val="134"/>
      </rPr>
      <t>云南省红河哈尼族彝族自治州弥勒市弥阳镇弥勒大道汗排西南</t>
    </r>
    <r>
      <rPr>
        <sz val="10"/>
        <rFont val="Arial"/>
        <charset val="134"/>
      </rPr>
      <t>281</t>
    </r>
    <r>
      <rPr>
        <sz val="10"/>
        <rFont val="宋体"/>
        <charset val="134"/>
      </rPr>
      <t>米</t>
    </r>
  </si>
  <si>
    <t>2019-07-16 20:15:37</t>
  </si>
  <si>
    <r>
      <rPr>
        <sz val="10"/>
        <rFont val="宋体"/>
        <charset val="134"/>
      </rPr>
      <t>云南省红河哈尼族彝族自治州绿春县半坡乡坝半公路坝溜社区东南</t>
    </r>
    <r>
      <rPr>
        <sz val="10"/>
        <rFont val="Arial"/>
        <charset val="134"/>
      </rPr>
      <t>225</t>
    </r>
    <r>
      <rPr>
        <sz val="10"/>
        <rFont val="宋体"/>
        <charset val="134"/>
      </rPr>
      <t>米</t>
    </r>
  </si>
  <si>
    <t>2019-07-16 20:12:37</t>
  </si>
  <si>
    <r>
      <rPr>
        <sz val="10"/>
        <rFont val="宋体"/>
        <charset val="134"/>
      </rPr>
      <t>云南省红河哈尼族彝族自治州蒙自市鸣鹫镇</t>
    </r>
    <r>
      <rPr>
        <sz val="10"/>
        <rFont val="Arial"/>
        <charset val="134"/>
      </rPr>
      <t>G5615</t>
    </r>
    <r>
      <rPr>
        <sz val="10"/>
        <rFont val="宋体"/>
        <charset val="134"/>
      </rPr>
      <t>天猴高速鸣鹫隧道西</t>
    </r>
    <r>
      <rPr>
        <sz val="10"/>
        <rFont val="Arial"/>
        <charset val="134"/>
      </rPr>
      <t>151</t>
    </r>
    <r>
      <rPr>
        <sz val="10"/>
        <rFont val="宋体"/>
        <charset val="134"/>
      </rPr>
      <t>米</t>
    </r>
  </si>
  <si>
    <t>2019-07-16 20:10:32</t>
  </si>
  <si>
    <r>
      <rPr>
        <sz val="10"/>
        <rFont val="宋体"/>
        <charset val="134"/>
      </rPr>
      <t>云南省红河哈尼族彝族自治州弥勒市弥阳镇和欣家园东南</t>
    </r>
    <r>
      <rPr>
        <sz val="10"/>
        <rFont val="Arial"/>
        <charset val="134"/>
      </rPr>
      <t>193</t>
    </r>
    <r>
      <rPr>
        <sz val="10"/>
        <rFont val="宋体"/>
        <charset val="134"/>
      </rPr>
      <t>米</t>
    </r>
  </si>
  <si>
    <t>2019-07-16 20:10:29</t>
  </si>
  <si>
    <r>
      <rPr>
        <sz val="10"/>
        <rFont val="宋体"/>
        <charset val="134"/>
      </rPr>
      <t>云南省曲靖市陆良县召夸镇</t>
    </r>
    <r>
      <rPr>
        <sz val="10"/>
        <rFont val="Arial"/>
        <charset val="134"/>
      </rPr>
      <t>324</t>
    </r>
    <r>
      <rPr>
        <sz val="10"/>
        <rFont val="宋体"/>
        <charset val="134"/>
      </rPr>
      <t>国道召夸出口</t>
    </r>
    <r>
      <rPr>
        <sz val="10"/>
        <rFont val="Arial"/>
        <charset val="134"/>
      </rPr>
      <t>(G78</t>
    </r>
    <r>
      <rPr>
        <sz val="10"/>
        <rFont val="宋体"/>
        <charset val="134"/>
      </rPr>
      <t>汕昆高速西北向</t>
    </r>
    <r>
      <rPr>
        <sz val="10"/>
        <rFont val="Arial"/>
        <charset val="134"/>
      </rPr>
      <t>)</t>
    </r>
    <r>
      <rPr>
        <sz val="10"/>
        <rFont val="宋体"/>
        <charset val="134"/>
      </rPr>
      <t>东北</t>
    </r>
    <r>
      <rPr>
        <sz val="10"/>
        <rFont val="Arial"/>
        <charset val="134"/>
      </rPr>
      <t>310</t>
    </r>
    <r>
      <rPr>
        <sz val="10"/>
        <rFont val="宋体"/>
        <charset val="134"/>
      </rPr>
      <t>米</t>
    </r>
  </si>
  <si>
    <t>2019-07-16 20:07:18</t>
  </si>
  <si>
    <r>
      <rPr>
        <sz val="10"/>
        <rFont val="宋体"/>
        <charset val="134"/>
      </rPr>
      <t>云南省文山壮族苗族自治州砚山县平远镇</t>
    </r>
    <r>
      <rPr>
        <sz val="10"/>
        <rFont val="Arial"/>
        <charset val="134"/>
      </rPr>
      <t>323</t>
    </r>
    <r>
      <rPr>
        <sz val="10"/>
        <rFont val="宋体"/>
        <charset val="134"/>
      </rPr>
      <t>国道滨海饭店西北</t>
    </r>
    <r>
      <rPr>
        <sz val="10"/>
        <rFont val="Arial"/>
        <charset val="134"/>
      </rPr>
      <t>150</t>
    </r>
    <r>
      <rPr>
        <sz val="10"/>
        <rFont val="宋体"/>
        <charset val="134"/>
      </rPr>
      <t>米</t>
    </r>
  </si>
  <si>
    <t>2019-07-16 20:06:09</t>
  </si>
  <si>
    <r>
      <rPr>
        <sz val="10"/>
        <rFont val="宋体"/>
        <charset val="134"/>
      </rPr>
      <t>云南省红河哈尼族彝族自治州弥勒市新哨镇</t>
    </r>
    <r>
      <rPr>
        <sz val="10"/>
        <rFont val="Arial"/>
        <charset val="134"/>
      </rPr>
      <t>033</t>
    </r>
    <r>
      <rPr>
        <sz val="10"/>
        <rFont val="宋体"/>
        <charset val="134"/>
      </rPr>
      <t>乡道开远凤翔畜禽食品有限公司弥勒分公司西南</t>
    </r>
    <r>
      <rPr>
        <sz val="10"/>
        <rFont val="Arial"/>
        <charset val="134"/>
      </rPr>
      <t>145</t>
    </r>
    <r>
      <rPr>
        <sz val="10"/>
        <rFont val="宋体"/>
        <charset val="134"/>
      </rPr>
      <t>米</t>
    </r>
  </si>
  <si>
    <t>2019-07-16 20:05:16</t>
  </si>
  <si>
    <r>
      <rPr>
        <sz val="10"/>
        <rFont val="宋体"/>
        <charset val="134"/>
      </rPr>
      <t>云南省红河哈尼族彝族自治州建水县临安镇阜安路</t>
    </r>
    <r>
      <rPr>
        <sz val="10"/>
        <rFont val="Arial"/>
        <charset val="134"/>
      </rPr>
      <t>260</t>
    </r>
    <r>
      <rPr>
        <sz val="10"/>
        <rFont val="宋体"/>
        <charset val="134"/>
      </rPr>
      <t>号</t>
    </r>
    <r>
      <rPr>
        <sz val="10"/>
        <rFont val="Arial"/>
        <charset val="134"/>
      </rPr>
      <t>323</t>
    </r>
    <r>
      <rPr>
        <sz val="10"/>
        <rFont val="宋体"/>
        <charset val="134"/>
      </rPr>
      <t>国道建水实验中学北</t>
    </r>
    <r>
      <rPr>
        <sz val="10"/>
        <rFont val="Arial"/>
        <charset val="134"/>
      </rPr>
      <t>558</t>
    </r>
    <r>
      <rPr>
        <sz val="10"/>
        <rFont val="宋体"/>
        <charset val="134"/>
      </rPr>
      <t>米</t>
    </r>
  </si>
  <si>
    <t>2019-07-16 20:02:50</t>
  </si>
  <si>
    <r>
      <rPr>
        <sz val="10"/>
        <rFont val="宋体"/>
        <charset val="134"/>
      </rPr>
      <t>云南省昆明市石林彝族自治县鹿阜街道石灰窑坡东南</t>
    </r>
    <r>
      <rPr>
        <sz val="10"/>
        <rFont val="Arial"/>
        <charset val="134"/>
      </rPr>
      <t>346</t>
    </r>
    <r>
      <rPr>
        <sz val="10"/>
        <rFont val="宋体"/>
        <charset val="134"/>
      </rPr>
      <t>米</t>
    </r>
  </si>
  <si>
    <t>2019-07-16 19:58:40</t>
  </si>
  <si>
    <r>
      <rPr>
        <sz val="10"/>
        <rFont val="宋体"/>
        <charset val="134"/>
      </rPr>
      <t>广西壮族自治区百色市靖西市安德镇</t>
    </r>
    <r>
      <rPr>
        <sz val="10"/>
        <rFont val="Arial"/>
        <charset val="134"/>
      </rPr>
      <t>320</t>
    </r>
    <r>
      <rPr>
        <sz val="10"/>
        <rFont val="宋体"/>
        <charset val="134"/>
      </rPr>
      <t>省道中国石油加油站西</t>
    </r>
    <r>
      <rPr>
        <sz val="10"/>
        <rFont val="Arial"/>
        <charset val="134"/>
      </rPr>
      <t>88</t>
    </r>
    <r>
      <rPr>
        <sz val="10"/>
        <rFont val="宋体"/>
        <charset val="134"/>
      </rPr>
      <t>米</t>
    </r>
  </si>
  <si>
    <t>2019-07-16 19:51:37</t>
  </si>
  <si>
    <r>
      <rPr>
        <sz val="10"/>
        <rFont val="宋体"/>
        <charset val="134"/>
      </rPr>
      <t>云南省文山壮族苗族自治州砚山县平远镇阿三龙新寨西</t>
    </r>
    <r>
      <rPr>
        <sz val="10"/>
        <rFont val="Arial"/>
        <charset val="134"/>
      </rPr>
      <t>243</t>
    </r>
    <r>
      <rPr>
        <sz val="10"/>
        <rFont val="宋体"/>
        <charset val="134"/>
      </rPr>
      <t>米</t>
    </r>
  </si>
  <si>
    <t>2019-07-16 19:40:02</t>
  </si>
  <si>
    <r>
      <rPr>
        <sz val="10"/>
        <rFont val="宋体"/>
        <charset val="134"/>
      </rPr>
      <t>云南省文山壮族苗族自治州砚山县江那镇文山壮族苗族自治州民族职业技术学校砚山分校东北</t>
    </r>
    <r>
      <rPr>
        <sz val="10"/>
        <rFont val="Arial"/>
        <charset val="134"/>
      </rPr>
      <t>381</t>
    </r>
    <r>
      <rPr>
        <sz val="10"/>
        <rFont val="宋体"/>
        <charset val="134"/>
      </rPr>
      <t>米</t>
    </r>
  </si>
  <si>
    <t>2019-07-16 19:32:16</t>
  </si>
  <si>
    <r>
      <rPr>
        <sz val="10"/>
        <rFont val="宋体"/>
        <charset val="134"/>
      </rPr>
      <t>云南省昆明市宜良县狗街镇</t>
    </r>
    <r>
      <rPr>
        <sz val="10"/>
        <rFont val="Arial"/>
        <charset val="134"/>
      </rPr>
      <t>037</t>
    </r>
    <r>
      <rPr>
        <sz val="10"/>
        <rFont val="宋体"/>
        <charset val="134"/>
      </rPr>
      <t>乡道西村村西北</t>
    </r>
    <r>
      <rPr>
        <sz val="10"/>
        <rFont val="Arial"/>
        <charset val="134"/>
      </rPr>
      <t>217</t>
    </r>
    <r>
      <rPr>
        <sz val="10"/>
        <rFont val="宋体"/>
        <charset val="134"/>
      </rPr>
      <t>米</t>
    </r>
  </si>
  <si>
    <t>2019-07-16 19:29:55</t>
  </si>
  <si>
    <r>
      <rPr>
        <sz val="10"/>
        <rFont val="宋体"/>
        <charset val="134"/>
      </rPr>
      <t>云南省红河哈尼族彝族自治州红河县迤萨镇</t>
    </r>
    <r>
      <rPr>
        <sz val="10"/>
        <rFont val="Arial"/>
        <charset val="134"/>
      </rPr>
      <t>002</t>
    </r>
    <r>
      <rPr>
        <sz val="10"/>
        <rFont val="宋体"/>
        <charset val="134"/>
      </rPr>
      <t>乡道攀枝花东</t>
    </r>
    <r>
      <rPr>
        <sz val="10"/>
        <rFont val="Arial"/>
        <charset val="134"/>
      </rPr>
      <t>685</t>
    </r>
    <r>
      <rPr>
        <sz val="10"/>
        <rFont val="宋体"/>
        <charset val="134"/>
      </rPr>
      <t>米</t>
    </r>
  </si>
  <si>
    <t>2019-07-16 19:27:00</t>
  </si>
  <si>
    <r>
      <rPr>
        <sz val="10"/>
        <rFont val="宋体"/>
        <charset val="134"/>
      </rPr>
      <t>云南省昆明市安宁市县街街道安八线耳目小学西北</t>
    </r>
    <r>
      <rPr>
        <sz val="10"/>
        <rFont val="Arial"/>
        <charset val="134"/>
      </rPr>
      <t>841</t>
    </r>
    <r>
      <rPr>
        <sz val="10"/>
        <rFont val="宋体"/>
        <charset val="134"/>
      </rPr>
      <t>米</t>
    </r>
  </si>
  <si>
    <t>2019-07-16 19:23:44</t>
  </si>
  <si>
    <r>
      <rPr>
        <sz val="10"/>
        <rFont val="宋体"/>
        <charset val="134"/>
      </rPr>
      <t>云南省昆明市晋宁区六街镇观矿段王家湾村西南</t>
    </r>
    <r>
      <rPr>
        <sz val="10"/>
        <rFont val="Arial"/>
        <charset val="134"/>
      </rPr>
      <t>417</t>
    </r>
    <r>
      <rPr>
        <sz val="10"/>
        <rFont val="宋体"/>
        <charset val="134"/>
      </rPr>
      <t>米</t>
    </r>
  </si>
  <si>
    <t>2019-07-16 19:22:06</t>
  </si>
  <si>
    <r>
      <rPr>
        <sz val="10"/>
        <rFont val="宋体"/>
        <charset val="134"/>
      </rPr>
      <t>云南省红河哈尼族彝族自治州弥勒市朋普镇</t>
    </r>
    <r>
      <rPr>
        <sz val="10"/>
        <rFont val="Arial"/>
        <charset val="134"/>
      </rPr>
      <t>326</t>
    </r>
    <r>
      <rPr>
        <sz val="10"/>
        <rFont val="宋体"/>
        <charset val="134"/>
      </rPr>
      <t>国道锁龙寺客运中心站南</t>
    </r>
    <r>
      <rPr>
        <sz val="10"/>
        <rFont val="Arial"/>
        <charset val="134"/>
      </rPr>
      <t>48</t>
    </r>
    <r>
      <rPr>
        <sz val="10"/>
        <rFont val="宋体"/>
        <charset val="134"/>
      </rPr>
      <t>米</t>
    </r>
  </si>
  <si>
    <t>2019-07-16 19:16:29</t>
  </si>
  <si>
    <r>
      <rPr>
        <sz val="10"/>
        <rFont val="宋体"/>
        <charset val="134"/>
      </rPr>
      <t>云南省红河哈尼族彝族自治州泸西县中枢镇三门街</t>
    </r>
    <r>
      <rPr>
        <sz val="10"/>
        <rFont val="Arial"/>
        <charset val="134"/>
      </rPr>
      <t>130</t>
    </r>
    <r>
      <rPr>
        <sz val="10"/>
        <rFont val="宋体"/>
        <charset val="134"/>
      </rPr>
      <t>号泸发大街泸西县防雷中心南</t>
    </r>
    <r>
      <rPr>
        <sz val="10"/>
        <rFont val="Arial"/>
        <charset val="134"/>
      </rPr>
      <t>346</t>
    </r>
    <r>
      <rPr>
        <sz val="10"/>
        <rFont val="宋体"/>
        <charset val="134"/>
      </rPr>
      <t>米</t>
    </r>
  </si>
  <si>
    <t>2019-07-16 19:03:09</t>
  </si>
  <si>
    <r>
      <rPr>
        <sz val="10"/>
        <rFont val="宋体"/>
        <charset val="134"/>
      </rPr>
      <t>云南省红河哈尼族彝族自治州建水县曲江镇</t>
    </r>
    <r>
      <rPr>
        <sz val="10"/>
        <rFont val="Arial"/>
        <charset val="134"/>
      </rPr>
      <t>214</t>
    </r>
    <r>
      <rPr>
        <sz val="10"/>
        <rFont val="宋体"/>
        <charset val="134"/>
      </rPr>
      <t>省道王和营摩配东南</t>
    </r>
    <r>
      <rPr>
        <sz val="10"/>
        <rFont val="Arial"/>
        <charset val="134"/>
      </rPr>
      <t>51</t>
    </r>
    <r>
      <rPr>
        <sz val="10"/>
        <rFont val="宋体"/>
        <charset val="134"/>
      </rPr>
      <t>米</t>
    </r>
  </si>
  <si>
    <t>2019-07-16 18:58:25</t>
  </si>
  <si>
    <r>
      <rPr>
        <sz val="10"/>
        <rFont val="宋体"/>
        <charset val="134"/>
      </rPr>
      <t>云南省红河哈尼族彝族自治州开远市乐白道街道打兔寨段云天化股份有限公司红磷分公司北</t>
    </r>
    <r>
      <rPr>
        <sz val="10"/>
        <rFont val="Arial"/>
        <charset val="134"/>
      </rPr>
      <t>169</t>
    </r>
    <r>
      <rPr>
        <sz val="10"/>
        <rFont val="宋体"/>
        <charset val="134"/>
      </rPr>
      <t>米</t>
    </r>
  </si>
  <si>
    <t>2019-07-16 18:47:48</t>
  </si>
  <si>
    <r>
      <rPr>
        <sz val="10"/>
        <rFont val="宋体"/>
        <charset val="134"/>
      </rPr>
      <t>云南省红河哈尼族彝族自治州开远市乐白道街道</t>
    </r>
    <r>
      <rPr>
        <sz val="10"/>
        <rFont val="Arial"/>
        <charset val="134"/>
      </rPr>
      <t>323</t>
    </r>
    <r>
      <rPr>
        <sz val="10"/>
        <rFont val="宋体"/>
        <charset val="134"/>
      </rPr>
      <t>国道开远出口</t>
    </r>
    <r>
      <rPr>
        <sz val="10"/>
        <rFont val="Arial"/>
        <charset val="134"/>
      </rPr>
      <t>(G8011</t>
    </r>
    <r>
      <rPr>
        <sz val="10"/>
        <rFont val="宋体"/>
        <charset val="134"/>
      </rPr>
      <t>开河高速北向</t>
    </r>
    <r>
      <rPr>
        <sz val="10"/>
        <rFont val="Arial"/>
        <charset val="134"/>
      </rPr>
      <t>)</t>
    </r>
    <r>
      <rPr>
        <sz val="10"/>
        <rFont val="宋体"/>
        <charset val="134"/>
      </rPr>
      <t>西北</t>
    </r>
    <r>
      <rPr>
        <sz val="10"/>
        <rFont val="Arial"/>
        <charset val="134"/>
      </rPr>
      <t>179</t>
    </r>
    <r>
      <rPr>
        <sz val="10"/>
        <rFont val="宋体"/>
        <charset val="134"/>
      </rPr>
      <t>米</t>
    </r>
  </si>
  <si>
    <t>2019-07-16 18:47:07</t>
  </si>
  <si>
    <r>
      <rPr>
        <sz val="10"/>
        <rFont val="宋体"/>
        <charset val="134"/>
      </rPr>
      <t>云南省红河哈尼族彝族自治州弥勒市竹园镇</t>
    </r>
    <r>
      <rPr>
        <sz val="10"/>
        <rFont val="Arial"/>
        <charset val="134"/>
      </rPr>
      <t>326</t>
    </r>
    <r>
      <rPr>
        <sz val="10"/>
        <rFont val="宋体"/>
        <charset val="134"/>
      </rPr>
      <t>国道川渝特色鱼庄西南</t>
    </r>
    <r>
      <rPr>
        <sz val="10"/>
        <rFont val="Arial"/>
        <charset val="134"/>
      </rPr>
      <t>257</t>
    </r>
    <r>
      <rPr>
        <sz val="10"/>
        <rFont val="宋体"/>
        <charset val="134"/>
      </rPr>
      <t>米</t>
    </r>
  </si>
  <si>
    <t>2019-07-16 18:46:55</t>
  </si>
  <si>
    <r>
      <rPr>
        <sz val="10"/>
        <rFont val="宋体"/>
        <charset val="134"/>
      </rPr>
      <t>云南省红河哈尼族彝族自治州弥勒市新哨镇秧田冲西南</t>
    </r>
    <r>
      <rPr>
        <sz val="10"/>
        <rFont val="Arial"/>
        <charset val="134"/>
      </rPr>
      <t>198</t>
    </r>
    <r>
      <rPr>
        <sz val="10"/>
        <rFont val="宋体"/>
        <charset val="134"/>
      </rPr>
      <t>米</t>
    </r>
  </si>
  <si>
    <t>2019-07-16 18:46:14</t>
  </si>
  <si>
    <r>
      <rPr>
        <sz val="10"/>
        <rFont val="宋体"/>
        <charset val="134"/>
      </rPr>
      <t>云南省文山壮族苗族自治州砚山县平远镇</t>
    </r>
    <r>
      <rPr>
        <sz val="10"/>
        <rFont val="Arial"/>
        <charset val="134"/>
      </rPr>
      <t>323</t>
    </r>
    <r>
      <rPr>
        <sz val="10"/>
        <rFont val="宋体"/>
        <charset val="134"/>
      </rPr>
      <t>国道麦地大坡东南</t>
    </r>
    <r>
      <rPr>
        <sz val="10"/>
        <rFont val="Arial"/>
        <charset val="134"/>
      </rPr>
      <t>579</t>
    </r>
    <r>
      <rPr>
        <sz val="10"/>
        <rFont val="宋体"/>
        <charset val="134"/>
      </rPr>
      <t>米</t>
    </r>
  </si>
  <si>
    <t>2019-07-16 18:41:29</t>
  </si>
  <si>
    <r>
      <rPr>
        <sz val="10"/>
        <rFont val="宋体"/>
        <charset val="134"/>
      </rPr>
      <t>云南省昆明市官渡区金马街道新科安达后勤保障有限公司昆明办事处北</t>
    </r>
    <r>
      <rPr>
        <sz val="10"/>
        <rFont val="Arial"/>
        <charset val="134"/>
      </rPr>
      <t>199</t>
    </r>
    <r>
      <rPr>
        <sz val="10"/>
        <rFont val="宋体"/>
        <charset val="134"/>
      </rPr>
      <t>米</t>
    </r>
  </si>
  <si>
    <t>2019-07-16 18:32:32</t>
  </si>
  <si>
    <r>
      <rPr>
        <sz val="10"/>
        <rFont val="宋体"/>
        <charset val="134"/>
      </rPr>
      <t>云南省曲靖市陆良县中枢镇陆良汽车客运北站西北</t>
    </r>
    <r>
      <rPr>
        <sz val="10"/>
        <rFont val="Arial"/>
        <charset val="134"/>
      </rPr>
      <t>176</t>
    </r>
    <r>
      <rPr>
        <sz val="10"/>
        <rFont val="宋体"/>
        <charset val="134"/>
      </rPr>
      <t>米</t>
    </r>
  </si>
  <si>
    <t>2019-07-16 18:17:14</t>
  </si>
  <si>
    <r>
      <rPr>
        <sz val="10"/>
        <rFont val="宋体"/>
        <charset val="134"/>
      </rPr>
      <t>云南省红河哈尼族彝族自治州开远市乐白道街道河滨路</t>
    </r>
    <r>
      <rPr>
        <sz val="10"/>
        <rFont val="Arial"/>
        <charset val="134"/>
      </rPr>
      <t>19-22</t>
    </r>
    <r>
      <rPr>
        <sz val="10"/>
        <rFont val="宋体"/>
        <charset val="134"/>
      </rPr>
      <t>号市西北路开远市禄丰驾驶员城东南</t>
    </r>
    <r>
      <rPr>
        <sz val="10"/>
        <rFont val="Arial"/>
        <charset val="134"/>
      </rPr>
      <t>55</t>
    </r>
    <r>
      <rPr>
        <sz val="10"/>
        <rFont val="宋体"/>
        <charset val="134"/>
      </rPr>
      <t>米</t>
    </r>
  </si>
  <si>
    <t>2019-07-16 18:07:30</t>
  </si>
  <si>
    <r>
      <rPr>
        <sz val="10"/>
        <rFont val="宋体"/>
        <charset val="134"/>
      </rPr>
      <t>云南省红河哈尼族彝族自治州个旧市锡城镇鄢棚南路</t>
    </r>
    <r>
      <rPr>
        <sz val="10"/>
        <rFont val="Arial"/>
        <charset val="134"/>
      </rPr>
      <t>10</t>
    </r>
    <r>
      <rPr>
        <sz val="10"/>
        <rFont val="宋体"/>
        <charset val="134"/>
      </rPr>
      <t>号个金公路个旧市阳光工业有限公司东北</t>
    </r>
    <r>
      <rPr>
        <sz val="10"/>
        <rFont val="Arial"/>
        <charset val="134"/>
      </rPr>
      <t>112</t>
    </r>
    <r>
      <rPr>
        <sz val="10"/>
        <rFont val="宋体"/>
        <charset val="134"/>
      </rPr>
      <t>米</t>
    </r>
  </si>
  <si>
    <t>2019-07-16 18:06:34</t>
  </si>
  <si>
    <r>
      <rPr>
        <sz val="10"/>
        <rFont val="宋体"/>
        <charset val="134"/>
      </rPr>
      <t>云南省昆明市安宁市金方街道珍泉路昆钢物流园北</t>
    </r>
    <r>
      <rPr>
        <sz val="10"/>
        <rFont val="Arial"/>
        <charset val="134"/>
      </rPr>
      <t>119</t>
    </r>
    <r>
      <rPr>
        <sz val="10"/>
        <rFont val="宋体"/>
        <charset val="134"/>
      </rPr>
      <t>米</t>
    </r>
  </si>
  <si>
    <t>2019-07-16 18:03:37</t>
  </si>
  <si>
    <r>
      <rPr>
        <sz val="10"/>
        <rFont val="宋体"/>
        <charset val="134"/>
      </rPr>
      <t>云南省红河哈尼族彝族自治州弥勒市弥阳镇</t>
    </r>
    <r>
      <rPr>
        <sz val="10"/>
        <rFont val="Arial"/>
        <charset val="134"/>
      </rPr>
      <t>005</t>
    </r>
    <r>
      <rPr>
        <sz val="10"/>
        <rFont val="宋体"/>
        <charset val="134"/>
      </rPr>
      <t>乡道和欣家园东</t>
    </r>
    <r>
      <rPr>
        <sz val="10"/>
        <rFont val="Arial"/>
        <charset val="134"/>
      </rPr>
      <t>306</t>
    </r>
    <r>
      <rPr>
        <sz val="10"/>
        <rFont val="宋体"/>
        <charset val="134"/>
      </rPr>
      <t>米</t>
    </r>
  </si>
  <si>
    <t>2019-07-16 17:59:19</t>
  </si>
  <si>
    <r>
      <rPr>
        <sz val="10"/>
        <rFont val="宋体"/>
        <charset val="134"/>
      </rPr>
      <t>云南省红河哈尼族彝族自治州个旧市大屯镇大木寨段大木寨西</t>
    </r>
    <r>
      <rPr>
        <sz val="10"/>
        <rFont val="Arial"/>
        <charset val="134"/>
      </rPr>
      <t>698</t>
    </r>
    <r>
      <rPr>
        <sz val="10"/>
        <rFont val="宋体"/>
        <charset val="134"/>
      </rPr>
      <t>米</t>
    </r>
  </si>
  <si>
    <t xml:space="preserve"> 日期：  2019 年 7 月  17 日</t>
  </si>
  <si>
    <t>2019-07-17 09:14:52</t>
  </si>
  <si>
    <t>云南省红河哈尼族彝族自治州个旧市城区街道建设路1-1号建设路个旧市鄢棚小学东南158米</t>
  </si>
  <si>
    <t>.</t>
  </si>
  <si>
    <t>2019-07-17 12:15:25</t>
  </si>
  <si>
    <t>云南省红河哈尼族彝族自治州蒙自市文澜镇红河州至道汽车维修有限责任公司西南98米</t>
  </si>
  <si>
    <t>2019-07-17 15:50:46</t>
  </si>
  <si>
    <t>云南省红河哈尼族彝族自治州开远市小龙潭镇开培线安桶寨西382米</t>
  </si>
  <si>
    <t>2019-07-17 20:02:07</t>
  </si>
  <si>
    <t>云南省红河哈尼族彝族自治州开远市灵泉街道市西北路389号化建路开远市北城清真寺北98米</t>
  </si>
  <si>
    <t>2019-07-17 19:46:03</t>
  </si>
  <si>
    <t>2019-07-17 23:58:52</t>
  </si>
  <si>
    <t>云南省红河哈尼族彝族自治州个旧市城区街道阳山大道个旧市开关厂东83米</t>
  </si>
  <si>
    <t>2019-07-17 19:32:02</t>
  </si>
  <si>
    <t>云南省曲靖市麒麟区东山镇010乡道收费站(罗八高速出口)东358米</t>
  </si>
  <si>
    <t>2019-07-17 22:09:33</t>
  </si>
  <si>
    <t>云南省文山壮族苗族自治州砚山县平远管理区323国道农场石化加油站南48米</t>
  </si>
  <si>
    <t>2019-07-17 20:09:03</t>
  </si>
  <si>
    <t>云南省红河哈尼族彝族自治州弥勒市朋普镇326国道重庆生态鱼庄北26米</t>
  </si>
  <si>
    <t>2019-07-17 16:20:44</t>
  </si>
  <si>
    <t>云南省红河哈尼族彝族自治州金平苗族瑶族傣族自治县勐桥乡台坡河东321米</t>
  </si>
  <si>
    <t>2019-07-17 21:13:09</t>
  </si>
  <si>
    <t>云南省玉溪市通海县里山乡117乡道梅子园东245米</t>
  </si>
  <si>
    <t>2019-07-17 18:04:06</t>
  </si>
  <si>
    <t>云南省红河哈尼族彝族自治州弥勒市弥阳镇006乡道圣洁新医院西90米</t>
  </si>
  <si>
    <t>2019-07-17 16:24:20</t>
  </si>
  <si>
    <t>云南省红河哈尼族彝族自治州金平苗族瑶族傣族自治县大寨乡Z008台坡河南448米</t>
  </si>
  <si>
    <t>2019-07-17 23:57:46</t>
  </si>
  <si>
    <t>云南省文山壮族苗族自治州砚山县稼依镇323国道小尼尼东北210米</t>
  </si>
  <si>
    <t>2019-07-17 01:19:03</t>
  </si>
  <si>
    <t>2019-07-17 11:00:34</t>
  </si>
  <si>
    <t>云南省红河哈尼族彝族自治州个旧市大屯镇三道水段官家山南481米</t>
  </si>
  <si>
    <t>2019-07-17 15:04:07</t>
  </si>
  <si>
    <t>云南省红河哈尼族彝族自治州金平苗族瑶族傣族自治县大寨乡Z008台坡河南455米</t>
  </si>
  <si>
    <t>2019-07-17 14:07:59</t>
  </si>
  <si>
    <t>云南省红河哈尼族彝族自治州金平苗族瑶族傣族自治县大寨乡Z008土老寨东北610米</t>
  </si>
  <si>
    <t>2019-07-17 17:09:46</t>
  </si>
  <si>
    <t>云南省红河哈尼族彝族自治州金平苗族瑶族傣族自治县大寨乡Z008棉花地西北1800米</t>
  </si>
  <si>
    <t>2019-07-17 14:09:01</t>
  </si>
  <si>
    <t>云南省红河哈尼族彝族自治州建水县曲江镇214省道清真鑫雅园东南197米</t>
  </si>
  <si>
    <t>2019-07-17 20:57:52</t>
  </si>
  <si>
    <t>云南省西双版纳傣族自治州勐海县勐宋乡勐海县众恒良种场茶厂(西南门)东177米</t>
  </si>
  <si>
    <t>2019-07-17 21:14:48</t>
  </si>
  <si>
    <t>云南省红河哈尼族彝族自治州个旧市大屯镇个旧第十五中学西北193米</t>
  </si>
  <si>
    <t>2019-07-17 14:47:55</t>
  </si>
  <si>
    <t>云南省红河哈尼族彝族自治州个旧市城区街道鄢棚南路云兴驾驶员城东北80米</t>
  </si>
  <si>
    <t>2019-07-17 16:39:12</t>
  </si>
  <si>
    <t>云南省红河哈尼族彝族自治州弥勒市朋普镇326国道庄田村西389米</t>
  </si>
  <si>
    <t>2019-07-17 17:16:20</t>
  </si>
  <si>
    <t>云南省玉溪市易门县龙泉街道易兴路26-29号易兴路易门远方鲨博陶瓷营销中心西96米</t>
  </si>
  <si>
    <t>2019-07-17 14:08:19</t>
  </si>
  <si>
    <t>云南省红河哈尼族彝族自治州蒙自市文澜镇北京路100号北京路华风现代城东北150米</t>
  </si>
  <si>
    <t>2019-07-17 14:08:02</t>
  </si>
  <si>
    <t>云南省红河哈尼族彝族自治州个旧市大屯镇横二路红河卫生护理学校(建设中)西422米</t>
  </si>
  <si>
    <t>2019.7.17</t>
  </si>
  <si>
    <t>2019-07-17 19:31:41</t>
  </si>
  <si>
    <t>云南省红河哈尼族彝族自治州蒙自市文澜镇北京路100号北京路阳光宾馆东南74米</t>
  </si>
  <si>
    <t>2019-07-17 16:38:06</t>
  </si>
  <si>
    <t>云南省文山壮族苗族自治州广南县莲城镇350县道广南县行政学校西北38米</t>
  </si>
  <si>
    <t>2019-07-17 23:32:46</t>
  </si>
  <si>
    <t>云南省红河哈尼族彝族自治州弥勒市新哨镇石新汽专湘川风味小吃店南461米</t>
  </si>
  <si>
    <t>2019-07-17 18:34:54</t>
  </si>
  <si>
    <t>云南省红河哈尼族彝族自治州蒙自市文澜镇蒙蚂线中国石化加油站东南184米</t>
  </si>
  <si>
    <t>2019-07-17 16:52:25</t>
  </si>
  <si>
    <t>云南省玉溪市红塔区大营街街道107乡道活发集团大营街水泥制造有限公司西北406米</t>
  </si>
  <si>
    <t>2019-07-17 21:51:31</t>
  </si>
  <si>
    <t>云南省红河哈尼族彝族自治州个旧市鸡街镇鸡泗段佳豪大酒店(鸡泗段)西196米</t>
  </si>
  <si>
    <t>2019-07-17 23:06:42</t>
  </si>
  <si>
    <t>云南省红河哈尼族彝族自治州个旧市锡城镇130县道阳山景苑北245米</t>
  </si>
  <si>
    <t>2019-07-17 23:46:43</t>
  </si>
  <si>
    <t>云南省红河哈尼族彝族自治州蒙自市冷泉镇蒙蛮线矣普白西南1783米</t>
  </si>
  <si>
    <t>2019-07-17 18:32:24</t>
  </si>
  <si>
    <t>云南省红河哈尼族彝族自治州红河县迤萨镇102县道勐龙新寨东178米</t>
  </si>
  <si>
    <t>2019-07-17 21:20:54</t>
  </si>
  <si>
    <t>云南省文山壮族苗族自治州砚山县平远镇商贸大街平远镇商贸街清真寺经文学校西南97米</t>
  </si>
  <si>
    <t>2019-07-17 22:02:45</t>
  </si>
  <si>
    <t>云南省文山壮族苗族自治州文山市马塘镇210省道文山安泰驾校西668米</t>
  </si>
  <si>
    <t>2019-07-17 02:44:39</t>
  </si>
  <si>
    <t>云南省红河哈尼族彝族自治州石屏县异龙镇G5615天猴高速薛家塘北360米</t>
  </si>
  <si>
    <t>2019-07-17 15:55:04</t>
  </si>
  <si>
    <t>云南省红河哈尼族彝族自治州建水县临安镇富康盛景西182米</t>
  </si>
  <si>
    <t>2019-07-17 23:45:32</t>
  </si>
  <si>
    <t>云南省文山壮族苗族自治州西畴县兴街镇210省道鑫海商务酒店西71米</t>
  </si>
  <si>
    <t>2019-07-17 23:46:15</t>
  </si>
  <si>
    <t>云南省文山壮族苗族自治州西畴县兴街镇210省道西畴文顺快捷酒店东北106米</t>
  </si>
  <si>
    <t>2019-07-17 17:36:16</t>
  </si>
  <si>
    <t>云南省文山壮族苗族自治州砚山县平远镇210省道平远交通运政管理站东北64米</t>
  </si>
  <si>
    <t>2019-07-17 19:58:22</t>
  </si>
  <si>
    <t>云南省红河哈尼族彝族自治州建水县临安镇镍普段建水县鸿辉种养殖产业有限公司东南388米</t>
  </si>
  <si>
    <t>2019-07-17 23:23:24</t>
  </si>
  <si>
    <t>云南省文山壮族苗族自治州砚山县平远镇323国道文山海螺水泥有限责任公司西北258米</t>
  </si>
  <si>
    <t>2019-07-17 14:08:08</t>
  </si>
  <si>
    <t>云南省红河哈尼族彝族自治州河口瑶族自治县河口镇槟榔北路g8011号槟榔北路迎辉小区东南128米</t>
  </si>
  <si>
    <t>2019-07-17 14:12:49</t>
  </si>
  <si>
    <t>云南省文山壮族苗族自治州砚山县平远镇阿三龙新寨西235米</t>
  </si>
  <si>
    <t>2019-07-17 14:12:00</t>
  </si>
  <si>
    <t>云南省红河哈尼族彝族自治州个旧市鸡街镇105县道穆斯林餐厅东南94米</t>
  </si>
  <si>
    <t>2019-07-17 22:40:10</t>
  </si>
  <si>
    <t>云南省文山壮族苗族自治州富宁县板仑乡320省道上青龙坪西南1385米</t>
  </si>
  <si>
    <t>2019-07-17 22:20:27</t>
  </si>
  <si>
    <t>云南省曲靖市师宗县丹凤镇通源大街师宗汽车客运站西北118米</t>
  </si>
  <si>
    <t>2019-07-17 23:13:48</t>
  </si>
  <si>
    <t>云南省红河哈尼族彝族自治州个旧市沙甸镇326国道九八汉族饭店东18米</t>
  </si>
  <si>
    <t>2019-07-17 17:59:28</t>
  </si>
  <si>
    <t>云南省曲靖市师宗县丹凤镇文华路11锦绣豪庭南101米</t>
  </si>
  <si>
    <t>2019-07-17 16:05:14</t>
  </si>
  <si>
    <t>云南省红河哈尼族彝族自治州蒙自市文澜镇护国路22号护国路红建佳苑南82米</t>
  </si>
  <si>
    <t>2019-07-17 23:15:47</t>
  </si>
  <si>
    <t>云南省红河哈尼族彝族自治州开远市中和营镇323国道冲门村东南899米</t>
  </si>
  <si>
    <t>2019-07-17 20:43:30</t>
  </si>
  <si>
    <t>云南省红河哈尼族彝族自治州弥勒市五山乡304省道阿哲山庄西38米</t>
  </si>
  <si>
    <t>2019-07-17 22:56:09</t>
  </si>
  <si>
    <t>云南省红河哈尼族彝族自治州石屏县异龙镇323国道寺脚底北492米</t>
  </si>
  <si>
    <t>2019-07-17 16:53:54</t>
  </si>
  <si>
    <t>云南省红河哈尼族彝族自治州开远市中和营镇323国道果口西802米</t>
  </si>
  <si>
    <t>云南省红河哈尼族彝族自治州开远市灵泉街道市西南路12市西南路兴达民用爆破器材专营有限公司西87米</t>
  </si>
  <si>
    <t>2019-07-17 23:52:39</t>
  </si>
  <si>
    <t>云南省昆明市晋宁区晋城镇牛广公路大围东210米</t>
  </si>
  <si>
    <t>2019-07-17 21:28:56</t>
  </si>
  <si>
    <t>云南省文山壮族苗族自治州砚山县稼依镇稼依段中国邮政储蓄银行(稼依镇营业所)东南27米</t>
  </si>
  <si>
    <t>2019-07-17 14:13:01</t>
  </si>
  <si>
    <t>云南省红河哈尼族彝族自治州建水县面甸镇漾田段庄户小学北417米</t>
  </si>
  <si>
    <t>2019-07-17 18:07:40</t>
  </si>
  <si>
    <t>云南省文山壮族苗族自治州砚山县平远镇和平宾馆东南79米</t>
  </si>
  <si>
    <t>2019-07-17 18:48:09</t>
  </si>
  <si>
    <t>云南省文山壮族苗族自治州砚山县平远镇010乡道沙塘子西南230米</t>
  </si>
  <si>
    <t>2019-07-17 15:13:43</t>
  </si>
  <si>
    <t>云南省红河哈尼族彝族自治州开远市小龙潭镇二城段安桶寨西293米</t>
  </si>
  <si>
    <t>2019-07-17 17:11:24</t>
  </si>
  <si>
    <t>云南省红河哈尼族彝族自治州开远市乐白道街道326国道龙潭箐西南1423米</t>
  </si>
  <si>
    <t>2019-07-17 23:28:48</t>
  </si>
  <si>
    <t>云南省玉溪市华宁县华溪镇华盘路华溪镇独家村小学南87米</t>
  </si>
  <si>
    <t>2019-07-17 22:29:12</t>
  </si>
  <si>
    <t>云南省文山壮族苗族自治州富宁县板仑乡矿下线毛仙山西南529米</t>
  </si>
  <si>
    <t>2019-07-17 17:59:37</t>
  </si>
  <si>
    <t>云南省红河哈尼族彝族自治州建水县曲江镇通建高速蚂蚁山东南430米</t>
  </si>
  <si>
    <t>2019-07-17 22:51:13</t>
  </si>
  <si>
    <t>2019-07-17 20:44:33</t>
  </si>
  <si>
    <t>云南省红河哈尼族彝族自治州弥勒市弥阳镇101县道禄丰新村南488米</t>
  </si>
  <si>
    <t>2019-07-17 22:19:34</t>
  </si>
  <si>
    <t>云南省文山壮族苗族自治州砚山县平远镇323国道家常小厨菜馆东北34米</t>
  </si>
  <si>
    <t>2019-07-17 14:08:06</t>
  </si>
  <si>
    <t>云南省昆明市宜良县匡远街道324国道小塘营小学西北368米</t>
  </si>
  <si>
    <t>2019-07-17 14:09:11</t>
  </si>
  <si>
    <t>云南省文山壮族苗族自治州文山市新平街道348县道文山市西华派出所东60米</t>
  </si>
  <si>
    <t>2019-07-17 22:46:59</t>
  </si>
  <si>
    <t>云南省红河哈尼族彝族自治州弥勒市五山乡304省道老红箐东北468米</t>
  </si>
  <si>
    <t>2019-07-17 23:56:05</t>
  </si>
  <si>
    <t>云南省昆明市嵩明县杨林镇068乡道杨林镇大树营完全小学北562米</t>
  </si>
  <si>
    <t>2019-07-17 22:10:16</t>
  </si>
  <si>
    <t>云南省红河哈尼族彝族自治州石屏县异龙镇323国道石屏县金润水泥制品有限公司北109米</t>
  </si>
  <si>
    <t>2019-07-17 23:42:57</t>
  </si>
  <si>
    <t>云南省昆明市嵩明县杨林镇068乡道杨林镇大树营完全小学北487米</t>
  </si>
  <si>
    <t>2019-07-17 19:11:47</t>
  </si>
  <si>
    <t>云南省红河哈尼族彝族自治州开远市小龙潭镇二城段安桶寨西230米</t>
  </si>
  <si>
    <t>2019-07-17 20:48:27</t>
  </si>
  <si>
    <t>云南省昆明市石林彝族自治县鹿阜街道326国道g324号324国道石林汽车客运站东99米</t>
  </si>
  <si>
    <t>2019-07-17 23:18:56</t>
  </si>
  <si>
    <t>云南省昆明市石林彝族自治县鹿阜街道326国道宏林园餐厅</t>
  </si>
  <si>
    <t>2019-07-17 21:20:29</t>
  </si>
  <si>
    <t>云南省玉溪市江川区大街街道江华公路小白坡小学南420米</t>
  </si>
  <si>
    <t>2019-07-17 21:22:57</t>
  </si>
  <si>
    <t>云南省红河哈尼族彝族自治州弥勒市五山乡304省道石头寨村委会东南424米</t>
  </si>
  <si>
    <t>2019-07-17 14:09:10</t>
  </si>
  <si>
    <t>云南省昆明市安宁市草铺街道新哨湾路段062乡新哨湾路段安宁锐钢工贸有限公司西北291米</t>
  </si>
  <si>
    <t>2019-07-17 14:08:00</t>
  </si>
  <si>
    <t>云南省红河哈尼族彝族自治州建水县临安镇G31县道佳禾庄园东北348米</t>
  </si>
  <si>
    <t>2019-07-17 16:15:48</t>
  </si>
  <si>
    <t>云南省红河哈尼族彝族自治州金平苗族瑶族傣族自治县金河镇金平苗族瑶族傣族自治县市场监督管理局西北39米</t>
  </si>
  <si>
    <t>2019-07-17 18:44:38</t>
  </si>
  <si>
    <t>云南省文山壮族苗族自治州砚山县江那镇323国道中国石化加油站(砚山县成龙希望小学南)南326米</t>
  </si>
  <si>
    <t>2019-07-17 14:45:28</t>
  </si>
  <si>
    <t>云南省文山壮族苗族自治州砚山县江那镇七乡大道文山壮族苗族自治州第二汽车检测站北1411米</t>
  </si>
  <si>
    <t>2019-07-17 21:34:06</t>
  </si>
  <si>
    <t>云南省文山壮族苗族自治州砚山县稼依镇小石桥辣椒城清真寺男生宿舍西96米</t>
  </si>
  <si>
    <t>2019-07-17 20:01:05</t>
  </si>
  <si>
    <t>云南省红河哈尼族彝族自治州蒙自市雨过铺镇蒙蚂线新能源99劲动力雨过铺总代理销售中心西北134米</t>
  </si>
  <si>
    <t>2019-07-17 23:27:51</t>
  </si>
  <si>
    <t>云南省文山壮族苗族自治州砚山县平远镇独山西494米</t>
  </si>
  <si>
    <t>2019-07-17 21:39:13</t>
  </si>
  <si>
    <t>云南省红河哈尼族彝族自治州建水县李浩寨乡通建高速新安哨东206米</t>
  </si>
  <si>
    <t>2019-07-17 14:08:09</t>
  </si>
  <si>
    <t>云南省文山壮族苗族自治州砚山县稼依镇小稼段小石桥村警务室东北281米</t>
  </si>
  <si>
    <t>2019-07-17 21:27:06</t>
  </si>
  <si>
    <t>云南省红河哈尼族彝族自治州开远市小龙潭镇二城段安桶寨西251米</t>
  </si>
  <si>
    <t>2019-07-17 11:42:56</t>
  </si>
  <si>
    <t>云南省红河哈尼族彝族自治州开远市乐白道街道101县道云南云通司法鉴定中心北59米</t>
  </si>
  <si>
    <t>2019-07-17 16:40:15</t>
  </si>
  <si>
    <t>云南省曲靖市麒麟区三宝街道326国道曲靖祥路机动车安全检测有限公司东27米</t>
  </si>
  <si>
    <t>2019-07-17 21:57:37</t>
  </si>
  <si>
    <t>云南省红河哈尼族彝族自治州泸西县白水镇203省道吾乃白东482米</t>
  </si>
  <si>
    <t>2019-07-17 19:52:41</t>
  </si>
  <si>
    <t>云南省玉溪市华宁县宁州街道001乡道烂山西405米</t>
  </si>
  <si>
    <t>2019-07-17 14:12:43</t>
  </si>
  <si>
    <t>云南省红河哈尼族彝族自治州开远市乐白道街道市西南路开远热带植物园西北685米</t>
  </si>
  <si>
    <t>2019-07-17 21:28:28</t>
  </si>
  <si>
    <t>云南省红河哈尼族彝族自治州元阳县马街乡元蔓高速曼延坡北1752米</t>
  </si>
  <si>
    <t>2019-07-17 23:17:09</t>
  </si>
  <si>
    <t>云南省红河哈尼族彝族自治州开远市乐白道街道市西北路开远市禄丰驾驶员城东北179米</t>
  </si>
  <si>
    <t xml:space="preserve"> 日期：  2019 年 7 月  18 日</t>
  </si>
  <si>
    <t>2019-07-18 14:51:16</t>
  </si>
  <si>
    <t>云南省红河哈尼族彝族自治州开远市小龙潭镇二城段安桶寨西262米</t>
  </si>
  <si>
    <t>2019-07-18 18:41:48</t>
  </si>
  <si>
    <t>云南省红河哈尼族彝族自治州弥勒市朋普镇101县道长安寨西南418米</t>
  </si>
  <si>
    <t>2019-07-18 11:43:19</t>
  </si>
  <si>
    <t>云南省红河哈尼族彝族自治州弥勒市弥阳镇双桥路42双桥路弥勒汽车客运站西南70米</t>
  </si>
  <si>
    <t>2019-07-18 17:35:14</t>
  </si>
  <si>
    <t>云南省红河哈尼族彝族自治州弥勒市新哨镇326国道中国石化中国交通石化高峰加油站(习岗哨)北478米</t>
  </si>
  <si>
    <t>2019-07-18 12:29:09</t>
  </si>
  <si>
    <t>云南省红河哈尼族彝族自治州开远市乐白道街道市西南路电力培训中心(山水人间南)西南457米</t>
  </si>
  <si>
    <t>2019-07-18 22:36:05</t>
  </si>
  <si>
    <t>云南省红河哈尼族彝族自治州弥勒市新哨镇304省道弥勒市新哨中学西南340米</t>
  </si>
  <si>
    <t>2019-07-18 19:06:17</t>
  </si>
  <si>
    <t>云南省红河哈尼族彝族自治州弥勒市弥阳镇弥勒大道济世大药房(006乡道)东156米</t>
  </si>
  <si>
    <t>2019-07-18 20:00:41</t>
  </si>
  <si>
    <t>云南省昆明市石林彝族自治县鹿阜街道石灰窑坡南308米</t>
  </si>
  <si>
    <t>2019-07-18 23:39:30</t>
  </si>
  <si>
    <t>云南省红河哈尼族彝族自治州元阳县马街乡小蚌嘎北1226米</t>
  </si>
  <si>
    <t>2019-07-18 18:36:28</t>
  </si>
  <si>
    <t>云南省红河哈尼族彝族自治州弥勒市新哨镇033乡道开远凤翔畜禽食品有限公司弥勒分公司西南128米</t>
  </si>
  <si>
    <t>2019-07-18 20:12:25</t>
  </si>
  <si>
    <t>云南省昆明市宜良县北古城镇章大段食商园烤鸭饭店北113米</t>
  </si>
  <si>
    <t>2019-07-18 18:17:08</t>
  </si>
  <si>
    <t>云南省红河哈尼族彝族自治州开远市灵泉街道化建路9化建路金阳尚居东94米</t>
  </si>
  <si>
    <t>2019-07-18 18:01:40</t>
  </si>
  <si>
    <t>2019-07-18 06:55:37</t>
  </si>
  <si>
    <t>2019-07-18 23:03:50</t>
  </si>
  <si>
    <t>云南省红河哈尼族彝族自治州弥勒市西三镇101县道李子寨西南1954米</t>
  </si>
  <si>
    <t>2019-07-18 19:11:57</t>
  </si>
  <si>
    <t>云南省曲靖市麒麟区东山镇010乡道收费站(罗八高速出口)东377米</t>
  </si>
  <si>
    <t>2019-07-18 23:44:11</t>
  </si>
  <si>
    <t>云南省昆明市官渡区关上街道南小路官渡区小街小学西北134米</t>
  </si>
  <si>
    <t>2019-07-18 13:04:21</t>
  </si>
  <si>
    <t>云南省文山壮族苗族自治州文山市卧龙街道344县道云南三鑫工业区西北194米</t>
  </si>
  <si>
    <t>2019-07-18 23:27:36</t>
  </si>
  <si>
    <t>云南省红河哈尼族彝族自治州开远市羊街乡326国道上海工行希望小学西北1176米</t>
  </si>
  <si>
    <t>2019-07-18 10:37:55</t>
  </si>
  <si>
    <t>云南省红河哈尼族彝族自治州开远市乐白道街道G8011开河高速清塘子小学西北971米</t>
  </si>
  <si>
    <t>2019-07-18 10:30:15</t>
  </si>
  <si>
    <t>云南省红河哈尼族彝族自治州建水县临安镇鑫苑家常菜西57米</t>
  </si>
  <si>
    <t>2019-07-18 11:45:33</t>
  </si>
  <si>
    <t>云南省玉溪市通海县里山乡117乡道梅子园南326米</t>
  </si>
  <si>
    <t>2019-07-18 19:28:59</t>
  </si>
  <si>
    <t>云南省红河哈尼族彝族自治州弥勒市虹溪镇304省道康园东南111米</t>
  </si>
  <si>
    <t>2019-07-18 17:52:24</t>
  </si>
  <si>
    <t>云南省红河哈尼族彝族自治州弥勒市弥阳镇红烟路7号弥勒大道鑫苑宾馆(红烟路)西358米</t>
  </si>
  <si>
    <t>2019-07-18 23:19:32</t>
  </si>
  <si>
    <t>云南省红河哈尼族彝族自治州弥勒市弥阳镇101县道大路溪北415米</t>
  </si>
  <si>
    <t>2019-07-18 18:29:12</t>
  </si>
  <si>
    <t>云南省红河哈尼族彝族自治州屏边苗族自治县新现镇007乡道大梁子北562米</t>
  </si>
  <si>
    <t>2019-07-18 23:54:39</t>
  </si>
  <si>
    <t>云南省红河哈尼族彝族自治州建水县盘江乡盘江段大平脑东北563米</t>
  </si>
  <si>
    <t>2019-07-18 10:27:24</t>
  </si>
  <si>
    <t>云南省红河哈尼族彝族自治州个旧市卡房镇白龙段泥浆塘东633米</t>
  </si>
  <si>
    <t>2019-07-18 16:46:54</t>
  </si>
  <si>
    <t>云南省红河哈尼族彝族自治州个旧市沙甸镇326国道世恒墙材西128米</t>
  </si>
  <si>
    <t>2019-07-18 16:05:38</t>
  </si>
  <si>
    <t>云南省玉溪市华宁县华溪镇华盘路饰觉汽车装饰西216米</t>
  </si>
  <si>
    <t>2019-07-18 23:52:24</t>
  </si>
  <si>
    <t>云南省昆明市呈贡区洛羊街道G78汕昆高速云南民族大观园出口(G78汕昆高速西北向)西43米</t>
  </si>
  <si>
    <t>2019-07-18 09:21:23</t>
  </si>
  <si>
    <t>云南省红河哈尼族彝族自治州金平苗族瑶族傣族自治县大寨乡Z008台坡河南478米</t>
  </si>
  <si>
    <t>2019-07-18 22:43:46</t>
  </si>
  <si>
    <t>云南省玉溪市通海县高大乡214省道神泉山庄西230米</t>
  </si>
  <si>
    <t>2019-07-18 15:51:57</t>
  </si>
  <si>
    <t>云南省红河哈尼族彝族自治州个旧市大屯镇Z003中国邮政储蓄银行(甲介山营业所)南254米</t>
  </si>
  <si>
    <t>2019-07-18 18:37:27</t>
  </si>
  <si>
    <t>云南省红河哈尼族彝族自治州弥勒市新哨镇秧田冲西南187米</t>
  </si>
  <si>
    <t>2019-07-18 20:13:56</t>
  </si>
  <si>
    <t>云南省西双版纳傣族自治州勐海县勐宋乡勐海县众恒良种场茶厂(西南门)东250米</t>
  </si>
  <si>
    <t>2019-07-18 19:50:01</t>
  </si>
  <si>
    <t>云南省红河哈尼族彝族自治州个旧市大屯镇个旧第十五中学西北214米</t>
  </si>
  <si>
    <t>2019-07-18 17:51:55</t>
  </si>
  <si>
    <t>云南省红河哈尼族彝族自治州个旧市鸡街镇212省道红达饭店西南33米</t>
  </si>
  <si>
    <t>2019-07-18 19:41:46</t>
  </si>
  <si>
    <t>云南省红河哈尼族彝族自治州弥勒市朋普镇326国道庄田村西394米</t>
  </si>
  <si>
    <t>2019-07-18 22:58:03</t>
  </si>
  <si>
    <t>云南省普洱市镇沅彝族哈尼族拉祜族自治县恩乐镇222省道石门坎南759米</t>
  </si>
  <si>
    <t>2019-07-18 15:27:45</t>
  </si>
  <si>
    <t>云南省红河哈尼族彝族自治州开远市乐白道街道兴远北路123号101县道开远市安美驰汽车修理厂西北114米</t>
  </si>
  <si>
    <t>2019-07-18 18:36:26</t>
  </si>
  <si>
    <t>云南省红河哈尼族彝族自治州开远市乐白道街道323国道阿得邑村委会西北1839米</t>
  </si>
  <si>
    <t>2019-07-18 19:51:38</t>
  </si>
  <si>
    <t>云南省红河哈尼族彝族自治州开远市灵泉街道开培线龙树沟西南935米</t>
  </si>
  <si>
    <t>2019-07-18 20:29:39</t>
  </si>
  <si>
    <t>云南省红河哈尼族彝族自治州开远市乐白道街道323国道阿得邑村委会西北1815米</t>
  </si>
  <si>
    <t>2019-07-18 17:55:09</t>
  </si>
  <si>
    <t>云南省红河哈尼族彝族自治州开远市乐白道街道323国道阿得邑村委会西北1831米</t>
  </si>
  <si>
    <t>2019-07-18 04:30:39</t>
  </si>
  <si>
    <t>云南省昆明市宜良县狗街镇037乡道西村村西北177米</t>
  </si>
  <si>
    <t>2019-07-18 14:11:04</t>
  </si>
  <si>
    <t>云南省红河哈尼族彝族自治州个旧市大屯镇横二路滇南生态园西南447米</t>
  </si>
  <si>
    <t>2019-07-18 18:13:39</t>
  </si>
  <si>
    <t>云南省红河哈尼族彝族自治州蒙自市文澜镇北京路100号北京路阳光宾馆东南82米</t>
  </si>
  <si>
    <t>2019-07-18 22:15:27</t>
  </si>
  <si>
    <t>云南省文山壮族苗族自治州砚山县平远镇323国道文山海螺水泥有限责任公司西南363米</t>
  </si>
  <si>
    <t>2019-07-18 23:21:30</t>
  </si>
  <si>
    <t>云南省红河哈尼族彝族自治州开远市灵泉街道人民北路251号人民北路明阳小区西40米</t>
  </si>
  <si>
    <t>2019-07-18 20:42:51</t>
  </si>
  <si>
    <t>云南省红河哈尼族彝族自治州河口瑶族自治县河口镇槟榔北路g8011号槟榔北路迎辉小区东109米</t>
  </si>
  <si>
    <t>2019-07-18 22:23:24</t>
  </si>
  <si>
    <t>云南省红河哈尼族彝族自治州开远市羊街乡卧古段红土村东北104米</t>
  </si>
  <si>
    <t>2019-07-18 17:20:13</t>
  </si>
  <si>
    <t>云南省红河哈尼族彝族自治州蒙自市文澜镇龙井路百姓餐厅(龙井路)东北61米</t>
  </si>
  <si>
    <t>2019-07-18 23:51:32</t>
  </si>
  <si>
    <t>云南省文山壮族苗族自治州砚山县平远镇011乡道砚山县平远镇松山清真寺经文学校东241米</t>
  </si>
  <si>
    <t>2019-07-18 13:09:40</t>
  </si>
  <si>
    <t>云南省红河哈尼族彝族自治州蒙自市雨过铺镇蒙蚂线蒙自北站西1140米</t>
  </si>
  <si>
    <t>2019-07-18 22:54:27</t>
  </si>
  <si>
    <t>云南省曲靖市麒麟区东山镇高大段老营垴子西南564米</t>
  </si>
  <si>
    <t>2019-07-18 19:19:06</t>
  </si>
  <si>
    <t>云南省红河哈尼族彝族自治州蒙自市雨过铺镇蒙蚂线新能源99劲动力雨过铺总代理销售中心北133米</t>
  </si>
  <si>
    <t>2019-07-18 12:58:18</t>
  </si>
  <si>
    <t>云南省红河哈尼族彝族自治州蒙自市雨过铺镇蒙自绕城高速松树村北1649米</t>
  </si>
  <si>
    <t>2019-07-18 16:31:26</t>
  </si>
  <si>
    <t>云南省红河哈尼族彝族自治州个旧市鸡街镇二帮段阿等寨东北313米</t>
  </si>
  <si>
    <t>2019-07-18 18:06:49</t>
  </si>
  <si>
    <t>云南省红河哈尼族彝族自治州个旧市锡城镇个金公路中共个旧市委党校西南217米</t>
  </si>
  <si>
    <t>2019-07-18 15:26:02</t>
  </si>
  <si>
    <t>云南省红河哈尼族彝族自治州建水县岔科镇龙觅坡段王家寨西378米</t>
  </si>
  <si>
    <t>2019-07-18 19:33:41</t>
  </si>
  <si>
    <t>云南省红河哈尼族彝族自治州蒙自市文澜镇车辆查验服务区北91米</t>
  </si>
  <si>
    <t>2019-07-18 20:15:22</t>
  </si>
  <si>
    <t>云南省红河哈尼族彝族自治州开远市小龙潭镇二城段安桶寨西239米</t>
  </si>
  <si>
    <t>云南省昆明市晋宁区六街镇观矿段王家湾村西南416米</t>
  </si>
  <si>
    <t>2019-07-18 21:32:11</t>
  </si>
  <si>
    <t>云南省红河哈尼族彝族自治州开远市小龙潭镇开培线安桶寨西396米</t>
  </si>
  <si>
    <t>2019-07-18 19:25:40</t>
  </si>
  <si>
    <t>云南省红河哈尼族彝族自治州个旧市大屯镇个大段小屯西南265米</t>
  </si>
  <si>
    <t>2019-07-18 07:08:49</t>
  </si>
  <si>
    <t>云南省红河哈尼族彝族自治州开远市乐白道街道323国道开远市三力燃气有限责任公司东342米</t>
  </si>
  <si>
    <t>2019-07-18 13:22:55</t>
  </si>
  <si>
    <t>云南省红河哈尼族彝族自治州个旧市鸡街镇212省道红春苗圃西南96米</t>
  </si>
  <si>
    <t>2019-07-18 17:49:07</t>
  </si>
  <si>
    <t>云南省红河哈尼族彝族自治州开远市羊街乡卧古段爱旗汽车美容店东南343米</t>
  </si>
  <si>
    <t>2019-07-18 20:22:50</t>
  </si>
  <si>
    <t>云南省红河哈尼族彝族自治州元阳县马街乡102县道收费站(元蔓高速出口)东448米</t>
  </si>
  <si>
    <t>2019-07-18 19:43:30</t>
  </si>
  <si>
    <t>云南省红河哈尼族彝族自治州建水县坡头乡214省道大湾西189米</t>
  </si>
  <si>
    <t>2019-07-18 15:22:52</t>
  </si>
  <si>
    <t>云南省昆明市石林彝族自治县鹿阜街道天合路广发电动门业东北51米</t>
  </si>
  <si>
    <t>2019.7.18</t>
  </si>
  <si>
    <t>2019-07-18 22:15:30</t>
  </si>
  <si>
    <t>云南省红河哈尼族彝族自治州个旧市锡城镇个元公路核桃湾小学东742米</t>
  </si>
  <si>
    <t>2019-07-18 20:33:13</t>
  </si>
  <si>
    <t>云南省曲靖市麒麟区越州镇042县道中国石化甲甲口加油站西北38米</t>
  </si>
  <si>
    <t>2019-07-18 19:35:24</t>
  </si>
  <si>
    <t>云南省昆明市晋宁区昆阳街道福地化肥有限公司南46米</t>
  </si>
  <si>
    <t>2019-07-18 16:42:13</t>
  </si>
  <si>
    <t>云南省红河哈尼族彝族自治州泸西县中枢镇三门街130号泸发大街泸西县防雷中心南334米</t>
  </si>
  <si>
    <t>2019-07-18 19:21:42</t>
  </si>
  <si>
    <t>云南省文山壮族苗族自治州砚山县平远镇平木段单边坡南461米</t>
  </si>
  <si>
    <t>2019-07-18 17:52:48</t>
  </si>
  <si>
    <t>云南省红河哈尼族彝族自治州个旧市大屯镇个大段小屯南221米</t>
  </si>
  <si>
    <t>2019-07-18 23:58:46</t>
  </si>
  <si>
    <t>云南省红河哈尼族彝族自治州建水县曲江镇214省道昌隆饭店东南68米</t>
  </si>
  <si>
    <t>2019-07-18 19:52:56</t>
  </si>
  <si>
    <t>云南省红河哈尼族彝族自治州弥勒市弥阳镇黑桥哨北333米</t>
  </si>
  <si>
    <t>2019-07-18 20:30:42</t>
  </si>
  <si>
    <t>云南省红河哈尼族彝族自治州绿春县大兴镇214省道国家税务总局绿春县税务局东137米</t>
  </si>
  <si>
    <t>2019-07-18 23:28:33</t>
  </si>
  <si>
    <t>云南省昆明市呈贡区洛羊街道云景路63号秋锦路昆明昆程大酒店西159米</t>
  </si>
  <si>
    <t>2019-07-18 18:26:00</t>
  </si>
  <si>
    <t>2019-07-18 21:22:31</t>
  </si>
  <si>
    <t>云南省文山壮族苗族自治州砚山县平远镇323国道云海大柒树希望小学西1729米</t>
  </si>
  <si>
    <t>2019-07-18 19:26:55</t>
  </si>
  <si>
    <t>云南省红河哈尼族彝族自治州弥勒市新哨镇101县道中国石油加油站(发宝村)北184米</t>
  </si>
  <si>
    <t>2019-07-18 22:24:29</t>
  </si>
  <si>
    <t>云南省文山壮族苗族自治州砚山县平远镇323国道云海大柒树希望小学西1757米</t>
  </si>
  <si>
    <t>2019-07-18 23:31:59</t>
  </si>
  <si>
    <t>云南省红河哈尼族彝族自治州弥勒市朋普镇069乡道黑果坝村西南330米</t>
  </si>
  <si>
    <t>2019-07-18 21:28:28</t>
  </si>
  <si>
    <t>云南省文山壮族苗族自治州砚山县平远镇323国道云海大柒树希望小学西1740米</t>
  </si>
  <si>
    <t>2019-07-18 20:21:17</t>
  </si>
  <si>
    <t>云南省红河哈尼族彝族自治州弥勒市朋普镇326国道雅度轮胎东北74米</t>
  </si>
  <si>
    <t>2019-07-18 21:04:39</t>
  </si>
  <si>
    <t>2019-07-18 18:45:39</t>
  </si>
  <si>
    <t>云南省红河哈尼族彝族自治州蒙自市文澜镇红河州至道汽车维修有限责任公司西72米</t>
  </si>
  <si>
    <t>2019-07-18 18:31:09</t>
  </si>
  <si>
    <t>云南省昆明市石林彝族自治县鹿阜街道天合路秋实景观园西北30米</t>
  </si>
  <si>
    <t>2019-07-18 20:25:17</t>
  </si>
  <si>
    <t>云南省红河哈尼族彝族自治州弥勒市朋普镇326国道锁龙寺客运中心站东北113米</t>
  </si>
  <si>
    <t>2019-07-18 22:32:08</t>
  </si>
  <si>
    <t>云南省红河哈尼族彝族自治州弥勒市新哨镇326国道中国石化中国交通石化高峰加油站(习岗哨)北356米</t>
  </si>
  <si>
    <t>2019-07-18 20:14:31</t>
  </si>
  <si>
    <t>云南省红河哈尼族彝族自治州个旧市老厂镇团拉段拉达冲东南870米</t>
  </si>
  <si>
    <t>2019-07-18 19:56:21</t>
  </si>
  <si>
    <t>云南省红河哈尼族彝族自治州弥勒市弥阳镇304省道中共弥阳镇菜花总支委员会西南79米</t>
  </si>
  <si>
    <t>2019-07-18 22:23:55</t>
  </si>
  <si>
    <t>云南省玉溪市红塔区大营街街道126乡道玉溪市豪源钢铁有限责任公司西南46米</t>
  </si>
  <si>
    <t>2019-07-18 21:47:22</t>
  </si>
  <si>
    <t>云南省红河哈尼族彝族自治州金平苗族瑶族傣族自治县老勐镇尚艺定制北10米</t>
  </si>
  <si>
    <t>2019-07-18 18:51:42</t>
  </si>
  <si>
    <t>云南省曲靖市麒麟区益宁街道金宝路89金宝路麒麟区图书馆东133米</t>
  </si>
  <si>
    <t>2019-07-18 19:35:33</t>
  </si>
  <si>
    <t>云南省红河哈尼族彝族自治州弥勒市朋普镇326国道龙潭清真寺东318米</t>
  </si>
  <si>
    <t>2019-07-18 11:56:54</t>
  </si>
  <si>
    <t>云南省红河哈尼族彝族自治州建水县临安镇镍普段建水县鸿辉种养殖产业有限公司东364米</t>
  </si>
  <si>
    <t>2019-07-18 15:03:52</t>
  </si>
  <si>
    <t>云南省红河哈尼族彝族自治州开远市羊街乡卧古段爱旗汽车美容店东南315米</t>
  </si>
  <si>
    <t>2019-07-18 15:50:59</t>
  </si>
  <si>
    <t>云南省红河哈尼族彝族自治州弥勒市竹园镇101县道红沙沟公路管理所北1447米</t>
  </si>
  <si>
    <t>2019-07-18 22:58:42</t>
  </si>
  <si>
    <t>云南省红河哈尼族彝族自治州弥勒市五山乡304省道石头寨村委会东南1540米</t>
  </si>
  <si>
    <t>2019-07-18 17:41:40</t>
  </si>
  <si>
    <t>云南省红河哈尼族彝族自治州开远市乐白道街道326国道宴程饭店东201米</t>
  </si>
  <si>
    <t>2019-07-18 18:34:10</t>
  </si>
  <si>
    <t>云南省红河哈尼族彝族自治州弥勒市新哨镇326国道习岗哨北1236米</t>
  </si>
  <si>
    <t>2019-07-18 22:07:06</t>
  </si>
  <si>
    <t>云南省文山壮族苗族自治州广南县莲城镇350县道广南县行政学校西北49米</t>
  </si>
  <si>
    <t>2019-07-18 23:33:03</t>
  </si>
  <si>
    <t>云南省红河哈尼族彝族自治州弥勒市新哨镇101县道中国石油加油站(发宝村)南158米</t>
  </si>
  <si>
    <t>2019-07-18 22:59:55</t>
  </si>
  <si>
    <t>云南省红河哈尼族彝族自治州弥勒市新哨镇石新汽专湘川风味小吃店北260米</t>
  </si>
  <si>
    <t>2019-07-18 21:25:34</t>
  </si>
  <si>
    <t>云南省红河哈尼族彝族自治州弥勒市竹园镇326国道云南长途客车饭店东26米</t>
  </si>
  <si>
    <t>2019-07-18 23:35:47</t>
  </si>
  <si>
    <t>云南省红河哈尼族彝族自治州弥勒市朋普镇069乡道黑果坝村西南327米</t>
  </si>
  <si>
    <t>2019-07-18 18:30:00</t>
  </si>
  <si>
    <t>云南省昆明市宜良县汤池街道324国道凤鸣村站东128米</t>
  </si>
  <si>
    <t>2019-07-18 17:04:27</t>
  </si>
  <si>
    <t>云南省红河哈尼族彝族自治州弥勒市弥阳镇赶羊沟西北666米</t>
  </si>
  <si>
    <t>2019-07-18 17:04:41</t>
  </si>
  <si>
    <t>云南省红河哈尼族彝族自治州个旧市沙甸镇323国道穆斯林餐厅北89米</t>
  </si>
  <si>
    <t xml:space="preserve"> 日期：  2019 年 7 月  19 日</t>
  </si>
  <si>
    <r>
      <rPr>
        <b/>
        <sz val="11"/>
        <rFont val="宋体"/>
        <charset val="134"/>
      </rPr>
      <t xml:space="preserve">总安装台数：188     在线台数：184    不在线台数：4     在线率： 98   </t>
    </r>
    <r>
      <rPr>
        <b/>
        <sz val="11"/>
        <rFont val="SimSun"/>
        <charset val="134"/>
      </rPr>
      <t>％</t>
    </r>
  </si>
  <si>
    <t>2019-07-19 15:38:14</t>
  </si>
  <si>
    <t>云南省红河哈尼族彝族自治州开远市小龙潭镇二城段安桶寨西279米</t>
  </si>
  <si>
    <t>2019-07-19 10:46:01</t>
  </si>
  <si>
    <t>云南省曲靖市师宗县彩云镇长红公路彩云客运站西南1839米</t>
  </si>
  <si>
    <t>2019-07-19 23:41:12</t>
  </si>
  <si>
    <t>云南省曲靖市师宗县丹凤镇曲靖昆钢嘉华水泥建材有限公司南107米</t>
  </si>
  <si>
    <t>2019-07-19 17:41:03</t>
  </si>
  <si>
    <t>云南省红河哈尼族彝族自治州开远市乐白道街道市西南路电力培训中心(山水人间南)西南470米</t>
  </si>
  <si>
    <t>2019-07-19 05:36:02</t>
  </si>
  <si>
    <t>云南省红河哈尼族彝族自治州弥勒市新哨镇304省道弥勒市新哨中学西南329米</t>
  </si>
  <si>
    <t>2019-07-19 17:09:58</t>
  </si>
  <si>
    <t>云南省红河哈尼族彝族自治州弥勒市弥阳镇航源汽车修理厂西196米</t>
  </si>
  <si>
    <t>2019-07-19 17:11:19</t>
  </si>
  <si>
    <t>云南省昆明市石林彝族自治县鹿阜街道石灰窑坡东南305米</t>
  </si>
  <si>
    <t>2019-07-19 20:42:00</t>
  </si>
  <si>
    <t>云南省红河哈尼族彝族自治州元阳县马街乡小蚌嘎北1227米</t>
  </si>
  <si>
    <t>2019-07-19 11:59:32</t>
  </si>
  <si>
    <t>云南省红河哈尼族彝族自治州个旧市大屯镇Z003个旧市第二人民医院南1464米</t>
  </si>
  <si>
    <t>2019-07-19 22:28:09</t>
  </si>
  <si>
    <t>云南省红河哈尼族彝族自治州弥勒市新哨镇033乡道弥勒国土资源二分局西北194米</t>
  </si>
  <si>
    <t>2019-07-19 20:13:23</t>
  </si>
  <si>
    <t>云南省昆明市宜良县北古城镇章大段食商园烤鸭饭店北121米</t>
  </si>
  <si>
    <t>2019-07-19 17:46:29</t>
  </si>
  <si>
    <t>云南省红河哈尼族彝族自治州个旧市鸡街镇116县道大河湾西北942米</t>
  </si>
  <si>
    <t>2019-07-19 17:32:39</t>
  </si>
  <si>
    <t>云南省红河哈尼族彝族自治州开远市灵泉街道市西北路387化建路开远市北城清真寺东北98米</t>
  </si>
  <si>
    <t>2019-07-19 16:09:10</t>
  </si>
  <si>
    <t>2019-07-19 20:17:44</t>
  </si>
  <si>
    <t>云南省红河哈尼族彝族自治州金平苗族瑶族傣族自治县大寨乡Z008土老寨东北677米</t>
  </si>
  <si>
    <t>2019-07-19 20:12:06</t>
  </si>
  <si>
    <t>云南省红河哈尼族彝族自治州绿春县大兴镇绿春汽车客运站南274米</t>
  </si>
  <si>
    <t>2019-07-19 18:44:14</t>
  </si>
  <si>
    <t>2019-07-19 17:17:07</t>
  </si>
  <si>
    <t>云南省红河哈尼族彝族自治州绿春县大兴镇元绿二级公路哈尼兄弟宏盛铝合金门窗装潢部南71米</t>
  </si>
  <si>
    <t>2019-07-19 22:41:11</t>
  </si>
  <si>
    <t>云南省红河哈尼族彝族自治州弥勒市朋普镇锁朋段101县101县道弥勒仁邦医院东176米</t>
  </si>
  <si>
    <t>2019-07-19 19:23:49</t>
  </si>
  <si>
    <t>云南省曲靖市麒麟区东山镇010乡道收费站(罗八高速出口)东340米</t>
  </si>
  <si>
    <t>2019-07-19 23:38:22</t>
  </si>
  <si>
    <t>云南省昆明市五华区普吉街道云南西福自动变速箱维修有限公司西北154米</t>
  </si>
  <si>
    <t>2019-07-19 11:09:17</t>
  </si>
  <si>
    <t>云南省文山壮族苗族自治州文山市新平街道环城东路花桥东396米</t>
  </si>
  <si>
    <t>2019-07-19 15:28:35</t>
  </si>
  <si>
    <t>云南省红河哈尼族彝族自治州个旧市鸡街镇212省道绿洲大型停车住宿东北16米</t>
  </si>
  <si>
    <t>2019-07-19 07:34:20</t>
  </si>
  <si>
    <t>云南省红河哈尼族彝族自治州开远市小龙潭镇一城段达腊寨西南133米</t>
  </si>
  <si>
    <t>2019-07-19 18:20:25</t>
  </si>
  <si>
    <t>云南省红河哈尼族彝族自治州金平苗族瑶族傣族自治县大寨乡Z008台坡河南430米</t>
  </si>
  <si>
    <t>2019-07-19 17:18:23</t>
  </si>
  <si>
    <t>云南省玉溪市通海县里山乡117乡道梅子园东南262米</t>
  </si>
  <si>
    <t>2019-07-19 19:45:55</t>
  </si>
  <si>
    <t>云南省红河哈尼族彝族自治州弥勒市虹溪镇304省道康园东南105米</t>
  </si>
  <si>
    <t>2019-07-19 23:34:37</t>
  </si>
  <si>
    <t>云南省玉溪市华宁县华溪镇华盘路乡村宾馆西南56米</t>
  </si>
  <si>
    <t>2019-07-19 20:24:40</t>
  </si>
  <si>
    <t>云南省红河哈尼族彝族自治州金平苗族瑶族傣族自治县大寨乡Z008台坡河南466米</t>
  </si>
  <si>
    <t>2019-07-19 23:22:55</t>
  </si>
  <si>
    <t>云南省红河哈尼族彝族自治州弥勒市虹溪镇304省道大黑就西1679米</t>
  </si>
  <si>
    <t>2019-07-19 19:07:42</t>
  </si>
  <si>
    <t>云南省红河哈尼族彝族自治州开远市乐白道街道河滨路19-22号市西北路开远市禄丰驾驶员城东南68米</t>
  </si>
  <si>
    <t>2019-07-19 19:30:29</t>
  </si>
  <si>
    <t>云南省红河哈尼族彝族自治州弥勒市弥阳镇101县道大路溪北396米</t>
  </si>
  <si>
    <t>2019-07-19 19:29:08</t>
  </si>
  <si>
    <t>云南省红河哈尼族彝族自治州屏边苗族自治县新现镇007乡道大梁子北579米</t>
  </si>
  <si>
    <t>2019-07-19 14:24:47</t>
  </si>
  <si>
    <t>云南省红河哈尼族彝族自治州建水县临安镇迎晖路258-25号084乡道建水惠康医院东143米</t>
  </si>
  <si>
    <t>2019-07-19 22:20:10</t>
  </si>
  <si>
    <t>云南省红河哈尼族彝族自治州弥勒市巡检司镇坡黑西北485米</t>
  </si>
  <si>
    <t>2019-07-19 10:01:02</t>
  </si>
  <si>
    <t>云南省红河哈尼族彝族自治州个旧市卡房镇白龙段泥浆塘东637米</t>
  </si>
  <si>
    <t>2019-07-19 18:41:19</t>
  </si>
  <si>
    <t>云南省红河哈尼族彝族自治州个旧市沙甸镇穆斯林大街个旧市沙甸区公所东南132米</t>
  </si>
  <si>
    <t>2019-07-19 21:53:28</t>
  </si>
  <si>
    <t>云南省玉溪市华宁县华溪镇华盘路饰觉汽车装饰西226米</t>
  </si>
  <si>
    <t>2019-07-19 18:17:20</t>
  </si>
  <si>
    <t>云南省昆明市石林彝族自治县圭山镇九石阿公路圭山镇卫生院东南45米</t>
  </si>
  <si>
    <t>2019-07-19 22:20:11</t>
  </si>
  <si>
    <t>云南省文山壮族苗族自治州砚山县平远镇323国道平远木材检查站东245米</t>
  </si>
  <si>
    <t>2019-07-19 18:07:31</t>
  </si>
  <si>
    <t>云南省红河哈尼族彝族自治州个旧市大屯镇Z003中国邮政储蓄银行(甲介山营业所)南273米</t>
  </si>
  <si>
    <t>2019-07-19 18:22:00</t>
  </si>
  <si>
    <t>云南省红河哈尼族彝族自治州弥勒市新哨镇石新汽专秧田冲南428米</t>
  </si>
  <si>
    <t>2019-07-19 20:23:46</t>
  </si>
  <si>
    <t>云南省西双版纳傣族自治州勐海县勐宋乡勐海县众恒良种场茶厂(西南门)东240米</t>
  </si>
  <si>
    <t>2019-07-19 20:07:21</t>
  </si>
  <si>
    <t>2019-07-19 15:17:58</t>
  </si>
  <si>
    <t>云南省红河哈尼族彝族自治州个旧市锡城镇阳山大道红河州龙兴房屋拆除工程有限公司北85米</t>
  </si>
  <si>
    <t>2019-07-19 20:11:16</t>
  </si>
  <si>
    <t>云南省西双版纳傣族自治州勐海县勐宋乡勐海县众恒良种场茶厂(西南门)东270米</t>
  </si>
  <si>
    <t>2019-07-19 07:27:18</t>
  </si>
  <si>
    <t>2019-07-19 22:00:42</t>
  </si>
  <si>
    <t>云南省普洱市澜沧拉祜族自治县勐朗镇214国道宝妹小吃百货店东21米</t>
  </si>
  <si>
    <t>2019-07-19 14:51:05</t>
  </si>
  <si>
    <t>云南省红河哈尼族彝族自治州开远市乐白道街道兴远北路123号101县道开远市安美驰汽车修理厂西北108米</t>
  </si>
  <si>
    <t>2019-07-19 09:06:21</t>
  </si>
  <si>
    <t>云南省红河哈尼族彝族自治州开远市乐白道街道开远收费站(G8011开河高速出口)西北485米</t>
  </si>
  <si>
    <t>2019-07-19 17:59:14</t>
  </si>
  <si>
    <t>云南省红河哈尼族彝族自治州开远市乐白道街道323国道阿得邑村委会西北1876米</t>
  </si>
  <si>
    <t>2019-07-19 20:55:16</t>
  </si>
  <si>
    <t>云南省红河哈尼族彝族自治州元阳县马街乡烂衙门段102县麻木寨公路麻木寨小学东北638米</t>
  </si>
  <si>
    <t>2019-07-19 23:58:53</t>
  </si>
  <si>
    <t>2019-07-19 16:30:43</t>
  </si>
  <si>
    <t>云南省红河哈尼族彝族自治州个旧市大屯镇G5615天猴高速黑马山隧道北574米</t>
  </si>
  <si>
    <t>2019-07-19 23:18:03</t>
  </si>
  <si>
    <t>云南省昆明市寻甸回族彝族自治县羊街镇丛林家具西南179米</t>
  </si>
  <si>
    <t>2019-07-19 08:03:27</t>
  </si>
  <si>
    <t>云南省红河哈尼族彝族自治州蒙自市文澜镇横二路红河卫生护理学校(建设中)西359米</t>
  </si>
  <si>
    <t>2019-07-19 15:26:29</t>
  </si>
  <si>
    <t>云南省红河哈尼族彝族自治州蒙自市文澜镇北京路100号北京路阳光宾馆东南76米</t>
  </si>
  <si>
    <t>2019-07-19 11:33:08</t>
  </si>
  <si>
    <t>云南省红河哈尼族彝族自治州蒙自市雨过铺镇蒙蚂线红河晟源汽车贸易有限公司西344米</t>
  </si>
  <si>
    <t>2019-07-19 15:22:31</t>
  </si>
  <si>
    <t>云南省文山壮族苗族自治州广南县莲城镇环城路莲城中心校西南160米</t>
  </si>
  <si>
    <t>2019-07-19 21:40:13</t>
  </si>
  <si>
    <t>云南省昆明市石林彝族自治县鹿阜街道324国道中国石油坤达加油站西23米</t>
  </si>
  <si>
    <t>2019-07-19 07:38:38</t>
  </si>
  <si>
    <t>2019-07-19 14:56:56</t>
  </si>
  <si>
    <t>云南省红河哈尼族彝族自治州开远市羊街乡卧古段红土村东北93米</t>
  </si>
  <si>
    <t>2019-07-19 19:15:52</t>
  </si>
  <si>
    <t>云南省红河哈尼族彝族自治州元阳县马街乡102县道那炳东南630米</t>
  </si>
  <si>
    <t>2019-07-19 21:31:00</t>
  </si>
  <si>
    <t>云南省文山壮族苗族自治州砚山县江那镇G80广昆高速布革西北798米</t>
  </si>
  <si>
    <t>云南省红河哈尼族彝族自治州开远市灵泉街道市西北路377号市西北路景秀苑东82米</t>
  </si>
  <si>
    <t>2019-07-19 20:13:09</t>
  </si>
  <si>
    <t>云南省红河哈尼族彝族自治州弥勒市竹园镇326国道文武中等职业技术学校西南279米</t>
  </si>
  <si>
    <t>2019-07-19 17:46:13</t>
  </si>
  <si>
    <t>2019-07-19 18:04:45</t>
  </si>
  <si>
    <t>云南省红河哈尼族彝族自治州个旧市锡城镇个金公路锦鑫汽修西北173米</t>
  </si>
  <si>
    <t>2019-07-19 16:39:45</t>
  </si>
  <si>
    <t>云南省红河哈尼族彝族自治州蒙自市文澜镇车辆查验服务区北88米</t>
  </si>
  <si>
    <t>2019-07-19 18:33:03</t>
  </si>
  <si>
    <t>2019-07-19 18:35:34</t>
  </si>
  <si>
    <t>云南省昆明市晋宁区六街镇观矿段王家湾村西南395米</t>
  </si>
  <si>
    <t>2019-07-19 17:59:29</t>
  </si>
  <si>
    <t>云南省红河哈尼族彝族自治州开远市小龙潭镇丰新段平桥东389米</t>
  </si>
  <si>
    <t>2019-07-19 18:16:40</t>
  </si>
  <si>
    <t>云南省红河哈尼族彝族自治州个旧市大屯镇个大段小屯西南237米</t>
  </si>
  <si>
    <t>2019-07-19 06:58:33</t>
  </si>
  <si>
    <t>2019-07-19 15:20:33</t>
  </si>
  <si>
    <t>2019-07-19 17:18:22</t>
  </si>
  <si>
    <t>云南省红河哈尼族彝族自治州蒙自市水田乡蒙蛮线嘎站白坡南1469米</t>
  </si>
  <si>
    <t>2019-07-19 12:34:06</t>
  </si>
  <si>
    <t>云南省红河哈尼族彝族自治州泸西县金马镇204省道太平小学东北919米</t>
  </si>
  <si>
    <t>2019-07-19 22:28:14</t>
  </si>
  <si>
    <t>云南省红河哈尼族彝族自治州金平苗族瑶族傣族自治县铜厂乡106县道铜厂中学东南493米</t>
  </si>
  <si>
    <t>2019-07-19 15:52:16</t>
  </si>
  <si>
    <t>云南省红河哈尼族彝族自治州建水县岔科镇龙觅坡段王家寨西361米</t>
  </si>
  <si>
    <t>2019-07-19 20:36:54</t>
  </si>
  <si>
    <t>云南省红河哈尼族彝族自治州个旧市大屯镇个大段小屯西南416米</t>
  </si>
  <si>
    <t>2019-07-19 18:37:30</t>
  </si>
  <si>
    <t>云南省红河哈尼族彝族自治州弥勒市朋普镇326国道龙潭清真寺东南309米</t>
  </si>
  <si>
    <t>2019-07-19 18:15:30</t>
  </si>
  <si>
    <t>云南省红河哈尼族彝族自治州元阳县马街乡东瓦公路小昆普东605米</t>
  </si>
  <si>
    <t>2019-07-19 23:47:01</t>
  </si>
  <si>
    <t>云南省红河哈尼族彝族自治州建水县临安镇阜安路顺鑫矿山机械配件经营部西56米</t>
  </si>
  <si>
    <t>2019-07-19 17:24:15</t>
  </si>
  <si>
    <t>云南省红河哈尼族彝族自治州弥勒市新哨镇G80广昆高速习岗哨西373米</t>
  </si>
  <si>
    <t>2019-07-19 20:00:38</t>
  </si>
  <si>
    <t>云南省昆明市官渡区大板桥街道哨关路23号长嵩大道小哨站东北918米</t>
  </si>
  <si>
    <t>2019-07-19 19:50:31</t>
  </si>
  <si>
    <t>云南省昆明市石林彝族自治县鹿阜街道石林大道259号杜西公路老猴生态驴肉馆西361米</t>
  </si>
  <si>
    <t>2019-07-19 22:22:28</t>
  </si>
  <si>
    <t>云南省红河哈尼族彝族自治州弥勒市竹园镇045乡道矣果村西292米</t>
  </si>
  <si>
    <t>2019-07-19 23:07:50</t>
  </si>
  <si>
    <t>云南省曲靖市麒麟区越州镇042县道中国石化甲甲口加油站西66米</t>
  </si>
  <si>
    <t>2019-07-19 13:04:56</t>
  </si>
  <si>
    <t>云南省昆明市晋宁区昆阳街道环湖南路福地化肥有限公司东南158米</t>
  </si>
  <si>
    <t>2019-07-19 18:52:26</t>
  </si>
  <si>
    <t>云南省文山壮族苗族自治州西畴县兴街镇210省道逸德兴街1号南167米</t>
  </si>
  <si>
    <t>2019-07-19 14:02:52</t>
  </si>
  <si>
    <t>云南省红河哈尼族彝族自治州个旧市鸡街镇G5615天猴高速石崖寨站西北1743米</t>
  </si>
  <si>
    <t>2019-07-19 23:47:24</t>
  </si>
  <si>
    <t>云南省昆明市呈贡区洛羊街道云景路61秋锦路昆明昆程大酒店西233米</t>
  </si>
  <si>
    <t>2019-07-19 13:36:09</t>
  </si>
  <si>
    <t>2019.7.19</t>
  </si>
  <si>
    <t>2019-07-19 00:37:00</t>
  </si>
  <si>
    <t>2019-07-19 18:11:05</t>
  </si>
  <si>
    <t>2019-07-19 23:19:54</t>
  </si>
  <si>
    <t>云南省红河哈尼族彝族自治州弥勒市弥阳镇建新村西北436米</t>
  </si>
  <si>
    <t>2019-07-19 21:14:15</t>
  </si>
  <si>
    <t>云南省红河哈尼族彝族自治州开远市乐白道街道环城东路开远市银丰工贸有限公司西北89米</t>
  </si>
  <si>
    <t>2019-07-19 23:28:08</t>
  </si>
  <si>
    <t>云南省玉溪市华宁县盘溪镇华盘路河东村东北192米</t>
  </si>
  <si>
    <t>2019-07-19 19:37:56</t>
  </si>
  <si>
    <t>云南省红河哈尼族彝族自治州开远市羊街乡羊街集镇段g8011开河仁丫段开远市人民法院大庄人民法庭东南219米</t>
  </si>
  <si>
    <t>2019-07-19 22:49:04</t>
  </si>
  <si>
    <t>云南省文山壮族苗族自治州文山市开化街道壮山路070乡壮山路壮山实业股份有限公司文山水泥厂西北86米</t>
  </si>
  <si>
    <t>2019-07-19 21:39:32</t>
  </si>
  <si>
    <t>云南省文山壮族苗族自治州砚山县平远镇323国道云海大柒树希望小学西1821米</t>
  </si>
  <si>
    <t>2019-07-19 13:32:13</t>
  </si>
  <si>
    <t>云南省红河哈尼族彝族自治州金平苗族瑶族傣族自治县沙依坡乡蛮金公路蛮耗隧道西南266米</t>
  </si>
  <si>
    <t>2019-07-19 12:58:22</t>
  </si>
  <si>
    <t>云南省曲靖市马龙区通泉街道桥东线888宾馆东南139米</t>
  </si>
  <si>
    <t>2019-07-19 21:15:48</t>
  </si>
  <si>
    <t>云南省红河哈尼族彝族自治州弥勒市竹园镇326国道矣果村西359米</t>
  </si>
  <si>
    <t>2019-07-19 16:56:28</t>
  </si>
  <si>
    <t>云南省红河哈尼族彝族自治州个旧市老厂镇团拉段期六寨东北1978米</t>
  </si>
  <si>
    <t>2019-07-19 21:06:57</t>
  </si>
  <si>
    <t>云南省红河哈尼族彝族自治州弥勒市弥阳镇304省道中共弥阳镇菜花总支委员会西南91米</t>
  </si>
  <si>
    <t>2019-07-19 23:19:43</t>
  </si>
  <si>
    <t>云南省曲靖市沾益区花山街道084乡道宣威重汽汽修汽配东64米</t>
  </si>
  <si>
    <t>2019-07-19 19:13:38</t>
  </si>
  <si>
    <t>云南省红河哈尼族彝族自治州个旧市鸡街镇326国道个旧市振荣物资回收有限公司西432米</t>
  </si>
  <si>
    <t>2019-07-19 10:43:17</t>
  </si>
  <si>
    <t>云南省红河哈尼族彝族自治州开远市乐白道街道101县道云南云通司法鉴定中心北50米</t>
  </si>
  <si>
    <t>2019-07-19 00:20:54</t>
  </si>
  <si>
    <t>云南省曲靖市宣威市宛水街道环城东路79宣倘线宣威站东南1267米</t>
  </si>
  <si>
    <t>2019-07-19 15:16:54</t>
  </si>
  <si>
    <t>云南省曲靖市富源县老厂镇065乡道富源县中源选煤有限公司东南25米</t>
  </si>
  <si>
    <t>2019-07-19 16:05:11</t>
  </si>
  <si>
    <t>云南省红河哈尼族彝族自治州弥勒市弥阳镇拖白路26号弥拖段运达客运站西南1911米</t>
  </si>
  <si>
    <t>2019-07-19 20:12:42</t>
  </si>
  <si>
    <t>云南省红河哈尼族彝族自治州建水县临安镇镍普段建水县鸿辉种养殖产业有限公司东南389米</t>
  </si>
  <si>
    <t>2019-07-19 14:53:28</t>
  </si>
  <si>
    <t>云南省红河哈尼族彝族自治州开远市羊街乡卧古段开远市卧龙水泥有限公司西北405米</t>
  </si>
  <si>
    <t xml:space="preserve"> 日期：  2019 年 7 月  20 日</t>
  </si>
  <si>
    <t>2019-07-20 17:11:16</t>
  </si>
  <si>
    <t>云南省红河哈尼族彝族自治州开远市小龙潭镇开培线安桶寨西357米</t>
  </si>
  <si>
    <t>2019-07-20 18:58:32</t>
  </si>
  <si>
    <t>云南省红河哈尼族彝族自治州弥勒市朋普镇101县道长安寨西南436米</t>
  </si>
  <si>
    <t>2019-07-20 14:42:42</t>
  </si>
  <si>
    <t>云南省红河哈尼族彝族自治州开远市乐白道街道西山路12号下椅段电力培训中心(山水人间南)西607米</t>
  </si>
  <si>
    <t>2019-07-20 19:54:15</t>
  </si>
  <si>
    <t>云南省昆明市石林彝族自治县鹿阜街道石林大道阿着底风情小镇西115米</t>
  </si>
  <si>
    <t>2019-07-20 22:49:51</t>
  </si>
  <si>
    <t>2019-07-20 23:26:49</t>
  </si>
  <si>
    <t>云南省红河哈尼族彝族自治州弥勒市新哨镇101县道中国石化中国交通石化高峰加油站(习岗哨)北318米</t>
  </si>
  <si>
    <t>2019-07-20 20:19:03</t>
  </si>
  <si>
    <t>云南省昆明市石林彝族自治县鹿阜街道石灰窑坡南350米</t>
  </si>
  <si>
    <t>2019-07-20 18:37:30</t>
  </si>
  <si>
    <t>云南省红河哈尼族彝族自治州元阳县马街乡小蚌嘎东北837米</t>
  </si>
  <si>
    <t>2019-07-20 17:09:04</t>
  </si>
  <si>
    <t>云南省红河哈尼族彝族自治州个旧市鸡街镇116县道大河湾西北948米</t>
  </si>
  <si>
    <t>2019-07-20 17:37:55</t>
  </si>
  <si>
    <t>云南省红河哈尼族彝族自治州开远市灵泉街道市西北路276号市西北路云南省化工高级技工学校东80米</t>
  </si>
  <si>
    <t>2019-07-20 13:23:38</t>
  </si>
  <si>
    <t>云南省红河哈尼族彝族自治州绿春县大兴镇214省道信达汽车修理厂东南21米</t>
  </si>
  <si>
    <t>2019-07-20 16:38:25</t>
  </si>
  <si>
    <t>2019-07-20 16:42:40</t>
  </si>
  <si>
    <t>2019-07-20 19:24:05</t>
  </si>
  <si>
    <t>云南省曲靖市麒麟区东山镇010乡道收费站(罗八高速出口)东345米</t>
  </si>
  <si>
    <t>2019-07-20 19:17:16</t>
  </si>
  <si>
    <t>云南省红河哈尼族彝族自治州个旧市蔓耗镇102县道牛棚村委会西138米</t>
  </si>
  <si>
    <t>2019-07-20 23:36:24</t>
  </si>
  <si>
    <t>云南省昆明市五华区普吉街道云南西福自动变速箱维修有限公司西北142米</t>
  </si>
  <si>
    <t>2019-07-20 15:59:07</t>
  </si>
  <si>
    <t>云南省文山壮族苗族自治州文山市卧龙街道西郊路云南三鑫工业区西北629米</t>
  </si>
  <si>
    <t>2019-07-20 19:19:29</t>
  </si>
  <si>
    <t>云南省文山壮族苗族自治州砚山县平远镇平木段我和姐姐的小铺西北46米</t>
  </si>
  <si>
    <t>2019-07-20 18:44:14</t>
  </si>
  <si>
    <t>云南省红河哈尼族彝族自治州金平苗族瑶族傣族自治县大寨乡台坡河南409米</t>
  </si>
  <si>
    <t>2019-07-20 22:57:23</t>
  </si>
  <si>
    <t>云南省玉溪市通海县里山乡117乡道梅子园东217米</t>
  </si>
  <si>
    <t>2019-07-20 23:55:02</t>
  </si>
  <si>
    <t>云南省红河哈尼族彝族自治州开远市中和营镇G80广昆高速腻落江东185米</t>
  </si>
  <si>
    <t>2019-07-20 23:23:42</t>
  </si>
  <si>
    <t>云南省玉溪市红塔区北城街道031乡道华龙快疌酒店西北565米</t>
  </si>
  <si>
    <t>2019-07-20 09:48:24</t>
  </si>
  <si>
    <t>云南省红河哈尼族彝族自治州开远市乐白道街道飓风汽车养护中心东北98米</t>
  </si>
  <si>
    <t>2019-07-20 17:21:56</t>
  </si>
  <si>
    <t>云南省红河哈尼族彝族自治州弥勒市弥阳镇环湖路弥阳镇弥阳卫生院西44米</t>
  </si>
  <si>
    <t>2019-07-20 15:34:11</t>
  </si>
  <si>
    <t>云南省红河哈尼族彝族自治州弥勒市巡检司镇拉巡段拉里黑村东北114米</t>
  </si>
  <si>
    <t>2019-07-20 19:01:12</t>
  </si>
  <si>
    <t>云南省红河哈尼族彝族自治州个旧市卡房镇白龙段泥浆塘东620米</t>
  </si>
  <si>
    <t>2019-07-20 12:50:57</t>
  </si>
  <si>
    <t>云南省红河哈尼族彝族自治州个旧市沙甸镇穆斯林大街个旧市沙甸区公所东南147米</t>
  </si>
  <si>
    <t>2019-07-20 19:43:42</t>
  </si>
  <si>
    <t>云南省玉溪市华宁县华溪镇华盘路饰觉汽车装饰西222米</t>
  </si>
  <si>
    <t>2019-07-20 14:58:28</t>
  </si>
  <si>
    <t>云南省文山壮族苗族自治州砚山县平远镇威狮轮胎西98米</t>
  </si>
  <si>
    <t>2019-07-20 17:01:06</t>
  </si>
  <si>
    <t>云南省红河哈尼族彝族自治州个旧市大屯镇Z003中国邮政储蓄银行(甲介山营业所)南256米</t>
  </si>
  <si>
    <t>2019-07-20 07:53:02</t>
  </si>
  <si>
    <t>2019-07-20 14:13:27</t>
  </si>
  <si>
    <t>云南省红河哈尼族彝族自治州个旧市大屯镇大王家寨段大王家寨西南451米</t>
  </si>
  <si>
    <t>2019-07-20 20:29:46</t>
  </si>
  <si>
    <t>云南省红河哈尼族彝族自治州个旧市大屯镇个旧第十五中学西北199米</t>
  </si>
  <si>
    <t>2019-07-20 18:32:47</t>
  </si>
  <si>
    <t>云南省西双版纳傣族自治州勐海县勐宋乡勐海县众恒良种场茶厂(西南门)东北349米</t>
  </si>
  <si>
    <t>2019-07-20 18:47:39</t>
  </si>
  <si>
    <t>云南省普洱市澜沧拉祜族自治县勐朗镇214国道宝妹小吃百货店西42米</t>
  </si>
  <si>
    <t>2019-07-20 14:46:34</t>
  </si>
  <si>
    <t>云南省红河哈尼族彝族自治州开远市乐白道街道兴远北路123号101县道开远市安美驰汽车修理厂西北111米</t>
  </si>
  <si>
    <t>2019-07-20 17:39:10</t>
  </si>
  <si>
    <t>云南省红河哈尼族彝族自治州开远市乐白道街道环城南路1号灵泉东路开远市雨露社区生产基地西北94米</t>
  </si>
  <si>
    <t>2019-07-20 19:01:38</t>
  </si>
  <si>
    <t>2019-07-20 16:54:02</t>
  </si>
  <si>
    <t>2019-07-20 22:01:24</t>
  </si>
  <si>
    <t>云南省昆明市宜良县狗街镇037乡道西村村西北194米</t>
  </si>
  <si>
    <t>2019-07-20 15:57:53</t>
  </si>
  <si>
    <t>云南省红河哈尼族彝族自治州蒙自市文澜镇北京路100号北京路阳光宾馆南69米</t>
  </si>
  <si>
    <t>2019-07-20 11:44:50</t>
  </si>
  <si>
    <t>云南省文山壮族苗族自治州广南县莲城镇350县道广南县行政学校东26米</t>
  </si>
  <si>
    <t>2019-07-20 23:16:39</t>
  </si>
  <si>
    <t>云南省红河哈尼族彝族自治州开远市乐白道街道市西北路馆驿清真饭店东北103米</t>
  </si>
  <si>
    <t>2019-07-20 18:47:21</t>
  </si>
  <si>
    <t>云南省红河哈尼族彝族自治州河口瑶族自治县河口镇槟榔北路g8011号槟榔北路迎辉小区东56米</t>
  </si>
  <si>
    <t>2019-07-20 23:13:47</t>
  </si>
  <si>
    <t>云南省红河哈尼族彝族自治州开远市羊街乡卧古段红土村东北103米</t>
  </si>
  <si>
    <t>2019-07-20 23:41:37</t>
  </si>
  <si>
    <t>云南省红河哈尼族彝族自治州元阳县逢春岭乡逢蛮段芒板西435米</t>
  </si>
  <si>
    <t>2019-07-20 22:44:21</t>
  </si>
  <si>
    <t>2019-07-20 20:53:35</t>
  </si>
  <si>
    <t>云南省红河哈尼族彝族自治州弥勒市竹园镇326国道文武中等职业技术学校西57米</t>
  </si>
  <si>
    <t>2019-07-20 22:35:28</t>
  </si>
  <si>
    <t>云南省曲靖市陆良县中枢镇同乐大道121号沙林大道中国信合北1448米</t>
  </si>
  <si>
    <t>2019-07-20 14:14:45</t>
  </si>
  <si>
    <t>云南省红河哈尼族彝族自治州建水县岔科镇龙觅坡段王家寨西372米</t>
  </si>
  <si>
    <t>2019-07-20 19:10:41</t>
  </si>
  <si>
    <t>云南省红河哈尼族彝族自治州开远市乐白道街道326国道中国国际能源加油站西南139米</t>
  </si>
  <si>
    <t>2019-07-20 20:00:34</t>
  </si>
  <si>
    <t>云南省红河哈尼族彝族自治州开远市小龙潭镇丰新段平桥东372米</t>
  </si>
  <si>
    <t>2019-07-20 10:36:54</t>
  </si>
  <si>
    <t>云南省红河哈尼族彝族自治州个旧市大屯镇个大段小屯西南261米</t>
  </si>
  <si>
    <t>2019-07-20 07:59:37</t>
  </si>
  <si>
    <t>2019-07-20 13:45:29</t>
  </si>
  <si>
    <t>云南省红河哈尼族彝族自治州开远市小龙潭镇开培线棬槽寨东南251米</t>
  </si>
  <si>
    <t>2019-07-20 23:55:43</t>
  </si>
  <si>
    <t>云南省文山壮族苗族自治州砚山县江那镇G80广昆高速大青龙东南602米</t>
  </si>
  <si>
    <t>2019-07-20 12:39:29</t>
  </si>
  <si>
    <t>云南省红河哈尼族彝族自治州蒙自市水田乡蒙蛮线凉水沟四号隧道东北1938米</t>
  </si>
  <si>
    <t>2019-07-20 08:02:23</t>
  </si>
  <si>
    <t>云南省红河哈尼族彝族自治州金平苗族瑶族傣族自治县铜厂乡106县道铜厂中学东南440米</t>
  </si>
  <si>
    <t>2019-07-20 17:15:36</t>
  </si>
  <si>
    <t>云南省红河哈尼族彝族自治州个旧市大屯镇个大段小屯西南410米</t>
  </si>
  <si>
    <t>2019-07-20 17:58:06</t>
  </si>
  <si>
    <t>云南省红河哈尼族彝族自治州个旧市城区街道鄢棚南路50号鄢棚南路振兴学校南132米</t>
  </si>
  <si>
    <t>2019-07-20 22:48:12</t>
  </si>
  <si>
    <t>云南省红河哈尼族彝族自治州个旧市鸡街镇105县道穆斯林餐厅南31米</t>
  </si>
  <si>
    <t>2019-07-20 16:30:29</t>
  </si>
  <si>
    <t>云南省红河哈尼族彝族自治州红河县迤萨镇216省道云之味小吃店西北68米</t>
  </si>
  <si>
    <t>2019-07-20 00:57:01</t>
  </si>
  <si>
    <t>云南省红河哈尼族彝族自治州建水县面甸镇漾田段清香禅寺南202米</t>
  </si>
  <si>
    <t>2019-07-20 14:27:14</t>
  </si>
  <si>
    <t>云南省红河哈尼族彝族自治州弥勒市新哨镇G80广昆高速习岗哨西420米</t>
  </si>
  <si>
    <t>2019-07-20 22:00:04</t>
  </si>
  <si>
    <t>云南省玉溪市通海县秀山街道古城东路112214省道玉溪市住房公积金管理中心通海县管理部西162米</t>
  </si>
  <si>
    <t>2019-07-20 21:47:30</t>
  </si>
  <si>
    <t>云南省文山壮族苗族自治州砚山县平远镇323国道诚信制罐厂东南64米</t>
  </si>
  <si>
    <t>2019-07-20 17:07:42</t>
  </si>
  <si>
    <t>云南省昆明市宜良县北古城镇凤来路宜良县工商业联合会非公经济培训基地西南231米</t>
  </si>
  <si>
    <t>2019-07-20 11:24:37</t>
  </si>
  <si>
    <t>云南省曲靖市麒麟区越州镇042县道中国石化甲甲口加油站西北56米</t>
  </si>
  <si>
    <t>2019-07-20 23:24:22</t>
  </si>
  <si>
    <t>云南省文山壮族苗族自治州文山市马塘镇210省道文山安泰驾校西北598米</t>
  </si>
  <si>
    <t>2019-07-20 14:34:48</t>
  </si>
  <si>
    <t>云南省红河哈尼族彝族自治州个旧市大屯镇G5615天猴高速小屯西南475米</t>
  </si>
  <si>
    <t>2019-07-20 20:06:27</t>
  </si>
  <si>
    <t>云南省红河哈尼族彝族自治州开远市乐白道街道祥云路29幢017乡道开远市公安局西城分局驻聚源社区警务室东223米</t>
  </si>
  <si>
    <t>2019-07-20 08:25:31</t>
  </si>
  <si>
    <t>云南省普洱市墨江哈尼族自治县通关镇G8511昆磨高速桥头隧道东北89米</t>
  </si>
  <si>
    <t>2019-07-20 22:32:06</t>
  </si>
  <si>
    <t>云南省昆明市呈贡区洛羊街道云景路61秋锦路新进泉饭店西174米</t>
  </si>
  <si>
    <t>2019-07-20 13:29:54</t>
  </si>
  <si>
    <t>云南省红河哈尼族彝族自治州建水县临安镇214省道速度陶瓷北38米</t>
  </si>
  <si>
    <t>2019-07-20 14:37:38</t>
  </si>
  <si>
    <t>云南省红河哈尼族彝族自治州弥勒市弥阳镇黑桥哨北339米</t>
  </si>
  <si>
    <t>2019-07-20 23:51:53</t>
  </si>
  <si>
    <t>云南省文山壮族苗族自治州砚山县平远镇323国道云海大柒树希望小学西1744米</t>
  </si>
  <si>
    <t>2019-07-20 23:23:53</t>
  </si>
  <si>
    <t>云南省红河哈尼族彝族自治州蒙自市雨过铺镇红河大道他扎口东530米</t>
  </si>
  <si>
    <t>2019-07-20 23:12:53</t>
  </si>
  <si>
    <t>云南省文山壮族苗族自治州砚山县平远镇323国道云海大柒树希望小学西1758米</t>
  </si>
  <si>
    <t>2019-07-20 23:15:43</t>
  </si>
  <si>
    <t>云南省文山壮族苗族自治州砚山县平远镇323国道云海大柒树希望小学西1737米</t>
  </si>
  <si>
    <t>2019-07-20 21:16:23</t>
  </si>
  <si>
    <t>云南省文山壮族苗族自治州砚山县平远镇车白泥小学西北111米</t>
  </si>
  <si>
    <t>2019-07-20 15:21:48</t>
  </si>
  <si>
    <t>云南省红河哈尼族彝族自治州金平苗族瑶族傣族自治县沙依坡乡蛮金公路蛮耗隧道西南259米</t>
  </si>
  <si>
    <t>2019-07-20 22:00:06</t>
  </si>
  <si>
    <t>云南省曲靖市马龙区通泉街道小东线888宾馆西216米</t>
  </si>
  <si>
    <t>2019-07-20 09:25:03</t>
  </si>
  <si>
    <t>云南省文山壮族苗族自治州文山市马塘镇210省道马塘工业园区派出所东576米</t>
  </si>
  <si>
    <t>2019-07-20 22:18:30</t>
  </si>
  <si>
    <t>云南省红河哈尼族彝族自治州个旧市老厂镇团拉段拉达冲东南908米</t>
  </si>
  <si>
    <t>2019-07-20 22:27:13</t>
  </si>
  <si>
    <t>云南省红河哈尼族彝族自治州开远市乐白道街道326国道红河州公安局交通警察支队车辆管理所开远分所东北42米</t>
  </si>
  <si>
    <t>2019-07-20 23:58:19</t>
  </si>
  <si>
    <t>云南省昆明市石林彝族自治县鹿阜街道跃大段057乡九石阿公路老挖小学东838米</t>
  </si>
  <si>
    <t>2019-07-20 13:08:20</t>
  </si>
  <si>
    <t>云南省红河哈尼族彝族自治州开远市乐白道街道101县道云南云通司法鉴定中心西北71米</t>
  </si>
  <si>
    <t>2019-07-20 23:41:32</t>
  </si>
  <si>
    <t>云南省红河哈尼族彝族自治州泸西县午街铺镇203省道方园哨北456米</t>
  </si>
  <si>
    <t>2019-07-20 12:12:45</t>
  </si>
  <si>
    <t>云南省红河哈尼族彝族自治州建水县临安镇镍普段建水县鸿辉种养殖产业有限公司东365米</t>
  </si>
  <si>
    <t>2019-07-20 21:55:57</t>
  </si>
  <si>
    <t>云南省红河哈尼族彝族自治州开远市乐白道街道027乡道027乡326国道乐苑小区(027乡道)西北116米</t>
  </si>
  <si>
    <t>2019-07-20 17:29:27</t>
  </si>
  <si>
    <t>云南省红河哈尼族彝族自治州个旧市沙甸镇穆斯林大街56号昆河路北郊化验室南40米</t>
  </si>
  <si>
    <t>2019-07-20 23:53:45</t>
  </si>
  <si>
    <t>云南省红河哈尼族彝族自治州开远市羊街乡卧古段爱旗汽车美容店东南341米</t>
  </si>
  <si>
    <t>2019-07-20 23:40:23</t>
  </si>
  <si>
    <t>云南省红河哈尼族彝族自治州弥勒市新哨镇326国道习岗哨西南122米</t>
  </si>
  <si>
    <t>2019-07-20 18:39:57</t>
  </si>
  <si>
    <t>云南省红河哈尼族彝族自治州开远市羊街乡326国道上海工行希望小学南1429米</t>
  </si>
  <si>
    <t>2019-07-20 23:35:24</t>
  </si>
  <si>
    <t>云南省文山壮族苗族自治州砚山县阿猛镇323国道阿猛镇人民政府东100米</t>
  </si>
  <si>
    <t>2019-07-20 19:55:08</t>
  </si>
  <si>
    <t>云南省曲靖市沾益区西平镇水云华城南苑东177米</t>
  </si>
  <si>
    <t>2019-07-20 08:31:35</t>
  </si>
  <si>
    <t>云南省红河哈尼族彝族自治州弥勒市竹园镇101县道利康诊所(红沙沟公路管理所南)北148米</t>
  </si>
  <si>
    <t>2019-07-20 17:43:37</t>
  </si>
  <si>
    <t>云南省红河哈尼族彝族自治州开远市羊街乡卧古段爱旗汽车美容店东南330米</t>
  </si>
  <si>
    <t>2019-07-20 17:58:41</t>
  </si>
  <si>
    <t>云南省红河哈尼族彝族自治州弥勒市竹园镇326国道矣果村西324米</t>
  </si>
  <si>
    <t>2019-07-20 18:58:38</t>
  </si>
  <si>
    <t>云南省红河哈尼族彝族自治州弥勒市弥阳镇赶羊沟西北674米</t>
  </si>
  <si>
    <t>2019-07-20 13:53:51</t>
  </si>
  <si>
    <t>云南省红河哈尼族彝族自治州个旧市沙甸镇323国道三和自喷漆北44米</t>
  </si>
  <si>
    <t>2019-07-20 19:33:28</t>
  </si>
  <si>
    <t>云南省红河哈尼族彝族自治州弥勒市弥阳镇双桥路鑫立源全屋定制家具厂西68米</t>
  </si>
  <si>
    <t>2019-07-20 23:51:37</t>
  </si>
  <si>
    <t>云南省红河哈尼族彝族自治州泸西县午街铺镇203省道建邦瓷砖建材批发经营部西南74米</t>
  </si>
  <si>
    <t>2019.7.20</t>
  </si>
  <si>
    <t>2019-07-20 23:51:00</t>
  </si>
  <si>
    <t>云南省文山壮族苗族自治州文山市卧龙街道210省道家园饭庄(驾驶人考试中心综合楼南)西南20米</t>
  </si>
  <si>
    <t>2019-07-20 10:19:00</t>
  </si>
  <si>
    <t>云南省昆明市安宁市草铺街道G56杭瑞高速南宁泰利五金加工厂西196米</t>
  </si>
  <si>
    <t>2019-07-20 23:32:19</t>
  </si>
  <si>
    <t>云南省红河哈尼族彝族自治州弥勒市弥阳镇中共弥阳镇城东社区总支委员会东北67米</t>
  </si>
  <si>
    <t>2019-07-20 14:26:27</t>
  </si>
  <si>
    <t>云南省红河哈尼族彝族自治州弥勒市弥阳镇S18易弥高速水井西1304米</t>
  </si>
  <si>
    <t>2019-07-20 21:24:17</t>
  </si>
  <si>
    <t>云南省玉溪市华宁县宁州街道001乡道烂山西北388米</t>
  </si>
  <si>
    <t>2019-07-20 19:37:54</t>
  </si>
  <si>
    <t>云南省曲靖市罗平县阿岗镇097乡道罗平县阿岗第一中学西北716米</t>
  </si>
  <si>
    <t>2019-07-20 19:47:09</t>
  </si>
  <si>
    <t>云南省昆明市呈贡区洛羊街道324国道中国石化加油站(石龙线主线段)(暂停营业)东北193米</t>
  </si>
  <si>
    <t>2019-07-20 22:09:40</t>
  </si>
  <si>
    <t>云南省文山壮族苗族自治州文山市古木镇三七工业园区东南312米</t>
  </si>
  <si>
    <t>2019-07-20 17:35:16</t>
  </si>
  <si>
    <t>云南省红河哈尼族彝族自治州开远市羊街乡326国道爱旗汽车美容店南340米</t>
  </si>
  <si>
    <t>2019-07-20 19:28:30</t>
  </si>
  <si>
    <t>云南省玉溪市华宁县宁州街道澄华路中国石化华宁宁州加油站东北57米</t>
  </si>
  <si>
    <t>2019-07-20 12:07:28</t>
  </si>
  <si>
    <t>云南省红河哈尼族彝族自治州弥勒市弥阳镇弥勒大道中国石化弥勒锦屏加油站西79米</t>
  </si>
  <si>
    <t>2019-07-20 19:28:51</t>
  </si>
  <si>
    <t>云南省昆明市安宁市草铺街道320线云南天安化工有限公司(东北2门)西南76米</t>
  </si>
  <si>
    <t>2019-07-20 14:47:57</t>
  </si>
  <si>
    <t>2019-07-20 22:47:39</t>
  </si>
  <si>
    <t>云南省文山壮族苗族自治州文山市马塘镇210省道蔡家酒店西北123米</t>
  </si>
  <si>
    <t>2019-07-20 21:56:07</t>
  </si>
  <si>
    <t>云南省红河哈尼族彝族自治州蒙自市雨过铺镇红河大道他扎口东416米</t>
  </si>
  <si>
    <t>2019-07-20 23:36:34</t>
  </si>
  <si>
    <t>云南省文山壮族苗族自治州砚山县平远镇323国道云海大柒树希望小学西1716米</t>
  </si>
  <si>
    <t>2019-07-20 20:18:05</t>
  </si>
  <si>
    <t>云南省曲靖市富源县老厂镇富长公路宜树德西415米</t>
  </si>
  <si>
    <t>2019-07-20 23:39:54</t>
  </si>
  <si>
    <t>云南省红河哈尼族彝族自治州弥勒市竹园镇101县道磷电化工有限责任公司东21米</t>
  </si>
  <si>
    <t>2019-07-20 21:22:28</t>
  </si>
  <si>
    <t>云南省红河哈尼族彝族自治州屏边苗族自治县玉屏镇326国道屏边站南1843米</t>
  </si>
  <si>
    <t>2019-07-20 15:38:34</t>
  </si>
  <si>
    <t>云南省红河哈尼族彝族自治州蒙自市文澜镇锦华路蒙自天时园农家乐西北156米</t>
  </si>
  <si>
    <t>2019-07-20 23:23:07</t>
  </si>
  <si>
    <t>云南省玉溪市通海县杨广镇304省道云海石灰厂西北310米</t>
  </si>
  <si>
    <t>2019-07-20 23:40:58</t>
  </si>
  <si>
    <t>云南省曲靖市罗平县阿岗镇018乡道老马街东661米</t>
  </si>
  <si>
    <t>2019-07-20 18:30:29</t>
  </si>
  <si>
    <t>云南省文山壮族苗族自治州砚山县江那镇砚华西路31号兴秀南路龙达商贸城西北170米</t>
  </si>
  <si>
    <t>2019-07-20 21:47:04</t>
  </si>
  <si>
    <t>云南省红河哈尼族彝族自治州开远市乐白道街道326国道东风商用车开远悦凯店西43米</t>
  </si>
  <si>
    <t>2019-07-20 19:14:14</t>
  </si>
  <si>
    <t>云南省玉溪市华宁县宁州街道澄华路中国石化华宁宁州加油站东北92米</t>
  </si>
  <si>
    <t>2019-07-20 11:59:33</t>
  </si>
  <si>
    <t>云南省红河哈尼族彝族自治州开远市乐白道街道027乡道027乡G8011开河高速乐苑小区(027乡道)东北1514米</t>
  </si>
  <si>
    <t>2019-07-20 22:54:18</t>
  </si>
  <si>
    <t>云南省玉溪市华宁县华溪镇华盘路大路竜东北1299米</t>
  </si>
  <si>
    <t xml:space="preserve"> 日期：  2019 年 7 月  21 日</t>
  </si>
  <si>
    <r>
      <rPr>
        <b/>
        <sz val="11"/>
        <rFont val="宋体"/>
        <charset val="134"/>
      </rPr>
      <t xml:space="preserve">总安装台数：188     在线台数：182    不在线台数：6     在线率： 98   </t>
    </r>
    <r>
      <rPr>
        <b/>
        <sz val="11"/>
        <rFont val="SimSun"/>
        <charset val="134"/>
      </rPr>
      <t>％</t>
    </r>
  </si>
  <si>
    <t>2019-07-21 11:44:29</t>
  </si>
  <si>
    <t>云南省红河哈尼族彝族自治州开远市小龙潭镇二城段安桶寨西286米</t>
  </si>
  <si>
    <t>2019-07-21 22:15:40</t>
  </si>
  <si>
    <t>云南省玉溪市华宁县盘溪镇华盘路河东村东北483米</t>
  </si>
  <si>
    <t>2019-07-21 13:03:54</t>
  </si>
  <si>
    <t>云南省红河哈尼族彝族自治州开远市乐白道街道西山路12号下椅段电力培训中心(山水人间南)西605米</t>
  </si>
  <si>
    <t>2019-07-21 16:53:40</t>
  </si>
  <si>
    <t>云南省红河哈尼族彝族自治州弥勒市弥阳镇弥拖段弥勒规划展示馆(建设中)西南172米</t>
  </si>
  <si>
    <t>2019-07-21 15:57:04</t>
  </si>
  <si>
    <t>云南省红河哈尼族彝族自治州开远市乐白道街道西山路12号市西南路电力培训中心(山水人间南)西588米</t>
  </si>
  <si>
    <t>2019-07-21 22:15:25</t>
  </si>
  <si>
    <t>云南省红河哈尼族彝族自治州泸西县午街铺镇203省道大水塘村委会东182米</t>
  </si>
  <si>
    <t>2019-07-21 18:28:04</t>
  </si>
  <si>
    <t>云南省红河哈尼族彝族自治州弥勒市新哨镇304省道弥勒市新哨中学西南331米</t>
  </si>
  <si>
    <t>2019-07-21 09:01:07</t>
  </si>
  <si>
    <t>云南省红河哈尼族彝族自治州弥勒市弥阳镇航源汽车修理厂西180米</t>
  </si>
  <si>
    <t>2019-07-21 10:45:06</t>
  </si>
  <si>
    <t>云南省昆明市石林彝族自治县鹿阜街道石灰窑坡南375米</t>
  </si>
  <si>
    <t>2019-07-21 17:55:28</t>
  </si>
  <si>
    <t>云南省红河哈尼族彝族自治州元阳县马街乡小蚌嘎北1218米</t>
  </si>
  <si>
    <t>2019-07-21 17:52:39</t>
  </si>
  <si>
    <t>云南省文山壮族苗族自治州丘北县双龙营镇丘北普者黑风铃客栈东345米</t>
  </si>
  <si>
    <t>2019-07-21 17:24:34</t>
  </si>
  <si>
    <t>云南省红河哈尼族彝族自治州弥勒市新哨镇033乡道开远凤翔畜禽食品有限公司弥勒分公司西南149米</t>
  </si>
  <si>
    <t>2019-07-21 20:24:27</t>
  </si>
  <si>
    <t>云南省昆明市宜良县北古城镇章大段食商园烤鸭饭店北133米</t>
  </si>
  <si>
    <t>2019-07-21 11:45:46</t>
  </si>
  <si>
    <t>云南省红河哈尼族彝族自治州个旧市鸡街镇116县道大河湾西北949米</t>
  </si>
  <si>
    <t>2019-07-21 17:49:30</t>
  </si>
  <si>
    <t>云南省红河哈尼族彝族自治州开远市灵泉街道市西北路377号市西北路景秀苑东84米</t>
  </si>
  <si>
    <t>2019-07-21 18:01:24</t>
  </si>
  <si>
    <t>云南省红河哈尼族彝族自治州金平苗族瑶族傣族自治县大寨乡Z008台坡河南472米</t>
  </si>
  <si>
    <t>2019-07-21 15:06:43</t>
  </si>
  <si>
    <t>云南省红河哈尼族彝族自治州绿春县大兴镇祥鑫宾馆(绿春县文体局东)西南192米</t>
  </si>
  <si>
    <t>2019-07-21 15:29:14</t>
  </si>
  <si>
    <t>2019-07-21 18:39:13</t>
  </si>
  <si>
    <t>云南省曲靖市麒麟区东山镇收费站(罗八高速出口)东北204米</t>
  </si>
  <si>
    <t>2019-07-21 19:28:51</t>
  </si>
  <si>
    <t>云南省红河哈尼族彝族自治州个旧市蔓耗镇102县道牛棚村委会西163米</t>
  </si>
  <si>
    <t>2019-07-21 12:44:30</t>
  </si>
  <si>
    <t>云南省文山壮族苗族自治州文山市开化街道文都线文山永固混凝土有限公司东北147米</t>
  </si>
  <si>
    <t>2019-07-21 23:10:25</t>
  </si>
  <si>
    <t>云南省文山壮族苗族自治州砚山县平远镇323国道自家人饭店(平车段)东北54米</t>
  </si>
  <si>
    <t>2019-07-21 14:12:22</t>
  </si>
  <si>
    <t>2019-07-21 22:33:16</t>
  </si>
  <si>
    <t>云南省红河哈尼族彝族自治州金平苗族瑶族傣族自治县大寨乡Z008棉花地西北1955米</t>
  </si>
  <si>
    <t>2019-07-21 19:00:19</t>
  </si>
  <si>
    <t>云南省玉溪市通海县里山乡117乡道梅子园东南214米</t>
  </si>
  <si>
    <t>2019-07-21 13:42:45</t>
  </si>
  <si>
    <t>云南省红河哈尼族彝族自治州金平苗族瑶族傣族自治县大寨乡Z008台坡河南506米</t>
  </si>
  <si>
    <t>2019-07-21 17:01:14</t>
  </si>
  <si>
    <t>云南省昆明市呈贡区洛羊街道平安物流园西北74米</t>
  </si>
  <si>
    <t>2019-07-21 23:23:19</t>
  </si>
  <si>
    <t>云南省玉溪市红塔区北城街道G8511昆磨高速出口华龙快疌酒店东南125米</t>
  </si>
  <si>
    <t>2019.7.21</t>
  </si>
  <si>
    <t>2019-07-21 18:12:41</t>
  </si>
  <si>
    <t>云南省红河哈尼族彝族自治州弥勒市弥阳镇101县道大路溪北395米</t>
  </si>
  <si>
    <t>2019-07-21 14:18:38</t>
  </si>
  <si>
    <t>云南省红河哈尼族彝族自治州弥勒市弥阳镇环湖路弥阳镇弥阳卫生院西40米</t>
  </si>
  <si>
    <t>2019-07-21 17:26:15</t>
  </si>
  <si>
    <t>云南省红河哈尼族彝族自治州开远市灵泉街道东风路300号东风路开远市盐务局南182米</t>
  </si>
  <si>
    <t>2019-07-21 23:14:18</t>
  </si>
  <si>
    <t>云南省红河哈尼族彝族自治州弥勒市巡检司镇拉巡段拉里黑村东北116米</t>
  </si>
  <si>
    <t>2019-07-21 11:04:45</t>
  </si>
  <si>
    <t>云南省红河哈尼族彝族自治州个旧市卡房镇白龙段泥浆塘东623米</t>
  </si>
  <si>
    <t>2019-07-21 15:49:58</t>
  </si>
  <si>
    <t>云南省红河哈尼族彝族自治州个旧市沙甸镇326国道世恒墙材西149米</t>
  </si>
  <si>
    <t>2019-07-21 20:40:51</t>
  </si>
  <si>
    <t>云南省玉溪市华宁县华溪镇华盘路饰觉汽车装饰西北202米</t>
  </si>
  <si>
    <t>2019-07-21 16:26:20</t>
  </si>
  <si>
    <t>2019-07-21 18:48:22</t>
  </si>
  <si>
    <t>云南省红河哈尼族彝族自治州金平苗族瑶族傣族自治县大寨乡Z008土老寨东北614米</t>
  </si>
  <si>
    <t>2019-07-21 18:30:22</t>
  </si>
  <si>
    <t>云南省昆明市石林彝族自治县圭山镇九石阿公路圭山客运站南70米</t>
  </si>
  <si>
    <t>2019-07-21 19:33:00</t>
  </si>
  <si>
    <t>云南省红河哈尼族彝族自治州金平苗族瑶族傣族自治县大寨乡Z008土老寨东北628米</t>
  </si>
  <si>
    <t>2019-07-21 19:15:56</t>
  </si>
  <si>
    <t>云南省红河哈尼族彝族自治州金平苗族瑶族傣族自治县大寨乡Z008土老寨东北636米</t>
  </si>
  <si>
    <t>2019-07-21 22:47:10</t>
  </si>
  <si>
    <t>云南省红河哈尼族彝族自治州建水县临安镇214省道建水县临安镇东村村民委员会西南621米</t>
  </si>
  <si>
    <t>2019-07-21 15:25:43</t>
  </si>
  <si>
    <t>云南省红河哈尼族彝族自治州个旧市大屯镇Z003中国邮政储蓄银行(甲介山营业所)南261米</t>
  </si>
  <si>
    <t>2019-07-21 18:40:37</t>
  </si>
  <si>
    <t>云南省西双版纳傣族自治州勐海县勐宋乡勐海县众恒良种场茶厂(西南门)东198米</t>
  </si>
  <si>
    <t>2019-07-21 19:20:04</t>
  </si>
  <si>
    <t>云南省红河哈尼族彝族自治州个旧市锡城镇212省道春辉彩钢瓦厂东121米</t>
  </si>
  <si>
    <t>2019-07-21 19:40:27</t>
  </si>
  <si>
    <t>云南省红河哈尼族彝族自治州个旧市大屯镇个旧第十五中学西北207米</t>
  </si>
  <si>
    <t>2019-07-21 17:54:14</t>
  </si>
  <si>
    <t>2019-07-21 20:33:28</t>
  </si>
  <si>
    <t>云南省西双版纳傣族自治州景洪市嘎洒镇允大公路曼勉村委会北361米</t>
  </si>
  <si>
    <t>2019-07-21 13:40:38</t>
  </si>
  <si>
    <t>云南省红河哈尼族彝族自治州开远市乐白道街道兴远北路123号101县道开远市安美驰汽车修理厂西北86米</t>
  </si>
  <si>
    <t>2019-07-21 18:12:56</t>
  </si>
  <si>
    <t>云南省红河哈尼族彝族自治州开远市乐白道街道323国道阿得邑村委会西北1836米</t>
  </si>
  <si>
    <t>2019-07-21 17:49:18</t>
  </si>
  <si>
    <t>2019-07-21 18:28:33</t>
  </si>
  <si>
    <t>云南省红河哈尼族彝族自治州开远市乐白道街道323国道阿得邑村委会西北1829米</t>
  </si>
  <si>
    <t>2019-07-21 17:25:47</t>
  </si>
  <si>
    <t>云南省红河哈尼族彝族自治州开远市乐白道街道323国道阿得邑村委会西北1832米</t>
  </si>
  <si>
    <t>2019-07-21 23:44:39</t>
  </si>
  <si>
    <t>云南省红河哈尼族彝族自治州蒙自市文澜镇东大街87海关路南湖公园东北625米</t>
  </si>
  <si>
    <t>2019-07-21 16:14:35</t>
  </si>
  <si>
    <t>云南省红河哈尼族彝族自治州蒙自市文澜镇北京路100号北京路阳光宾馆东南65米</t>
  </si>
  <si>
    <t>2019-07-21 15:49:12</t>
  </si>
  <si>
    <t>云南省红河哈尼族彝族自治州蒙自市雨过铺镇蒙蚂线红河晟源汽车贸易有限公司西346米</t>
  </si>
  <si>
    <t>2019-07-21 20:33:11</t>
  </si>
  <si>
    <t>云南省红河哈尼族彝族自治州个旧市沙甸镇沙甸好牛食业有限公司好牛干巴厂西南92米</t>
  </si>
  <si>
    <t>2019-07-21 23:56:17</t>
  </si>
  <si>
    <t>云南省文山壮族苗族自治州砚山县平远镇平车段36商贸大街砚山平远地区谐和医院北200米</t>
  </si>
  <si>
    <t>2019-07-21 11:34:00</t>
  </si>
  <si>
    <t>云南省红河哈尼族彝族自治州开远市乐白道街道市西北路馆驿清真饭店东南80米</t>
  </si>
  <si>
    <t>2019-07-21 18:30:16</t>
  </si>
  <si>
    <t>云南省红河哈尼族彝族自治州河口瑶族自治县河口镇槟榔北路g8011号槟榔北路迎辉小区东南118米</t>
  </si>
  <si>
    <t>2019-07-21 00:56:37</t>
  </si>
  <si>
    <t>2019-07-21 18:13:57</t>
  </si>
  <si>
    <t>云南省红河哈尼族彝族自治州开远市羊街乡卧古段红土村东北83米</t>
  </si>
  <si>
    <t>2019-07-21 13:53:50</t>
  </si>
  <si>
    <t>云南省红河哈尼族彝族自治州个旧市鸡街镇212省道绿洲大型停车住宿东南53米</t>
  </si>
  <si>
    <t>2019-07-21 12:50:48</t>
  </si>
  <si>
    <t>云南省红河哈尼族彝族自治州开远市乐白道街道326国道中国石化加油站西北168米</t>
  </si>
  <si>
    <t>2019-07-21 22:35:30</t>
  </si>
  <si>
    <t>云南省红河哈尼族彝族自治州蒙自市文澜镇107县道东风润滑油西南60米</t>
  </si>
  <si>
    <t>2019-07-21 18:51:11</t>
  </si>
  <si>
    <t>云南省曲靖市麒麟区益宁街道月雨路阳光幼儿园东78米</t>
  </si>
  <si>
    <t>2019-07-21 08:31:51</t>
  </si>
  <si>
    <t>2019-07-21 16:06:59</t>
  </si>
  <si>
    <t>云南省红河哈尼族彝族自治州建水县岔科镇龙觅坡段王家寨西365米</t>
  </si>
  <si>
    <t>2019-07-21 09:25:40</t>
  </si>
  <si>
    <t>云南省红河哈尼族彝族自治州开远市乐白道街道326国道中国国际能源加油站西南150米</t>
  </si>
  <si>
    <t>2019-07-21 19:09:07</t>
  </si>
  <si>
    <t>云南省红河哈尼族彝族自治州开远市灵泉街道市西北路284号市西北路开远市信达经贸有限公司西北54米</t>
  </si>
  <si>
    <t>2019-07-21 18:22:53</t>
  </si>
  <si>
    <t>云南省红河哈尼族彝族自治州个旧市大屯镇个大段小屯西南250米</t>
  </si>
  <si>
    <t>2019-07-21 11:38:44</t>
  </si>
  <si>
    <t>云南省红河哈尼族彝族自治州开远市乐白道街道323国道开远市三力燃气有限责任公司东337米</t>
  </si>
  <si>
    <t>2019-07-21 09:45:26</t>
  </si>
  <si>
    <t>云南省红河哈尼族彝族自治州开远市小龙潭镇开培线棬槽寨东南270米</t>
  </si>
  <si>
    <t>2019-07-21 22:17:41</t>
  </si>
  <si>
    <t>云南省文山壮族苗族自治州砚山县平远镇323国道聚福园酒楼南61米</t>
  </si>
  <si>
    <t>2019-07-21 22:07:42</t>
  </si>
  <si>
    <t>云南省红河哈尼族彝族自治州蒙自市水田乡蒙蛮线凉水沟四号隧道东北1726米</t>
  </si>
  <si>
    <t>2019-07-21 13:04:18</t>
  </si>
  <si>
    <t>2019-07-21 14:07:03</t>
  </si>
  <si>
    <t>云南省红河哈尼族彝族自治州红河县迤萨镇东瓦公路102县元蔓高速东门坝警卫室西北648米</t>
  </si>
  <si>
    <t>2019-07-21 15:50:01</t>
  </si>
  <si>
    <t>云南省红河哈尼族彝族自治州建水县面甸镇清香禅寺南184米</t>
  </si>
  <si>
    <t>2019-07-21 19:31:44</t>
  </si>
  <si>
    <t>云南省红河哈尼族彝族自治州弥勒市新哨镇G80广昆高速习岗哨西北423米</t>
  </si>
  <si>
    <t>2019-07-21 21:33:03</t>
  </si>
  <si>
    <t>云南省玉溪市红塔区北城街道北城收费站(晋红高速出口)西465米</t>
  </si>
  <si>
    <t>2019-07-21 23:10:42</t>
  </si>
  <si>
    <t>云南省红河哈尼族彝族自治州蒙自市雨过铺镇蒙蚂线蒙自北站西1612米</t>
  </si>
  <si>
    <t>2019-07-21 18:25:00</t>
  </si>
  <si>
    <t>云南省曲靖市麒麟区越州镇042县道中国石化甲甲口加油站西65米</t>
  </si>
  <si>
    <t>2019-07-21 19:42:14</t>
  </si>
  <si>
    <t>云南省昆明市晋宁区二街镇三道岩西南188米</t>
  </si>
  <si>
    <t>2019-07-21 21:01:47</t>
  </si>
  <si>
    <t>云南省红河哈尼族彝族自治州弥勒市新哨镇石新汽专龙甸北595米</t>
  </si>
  <si>
    <t>2019-07-21 20:32:04</t>
  </si>
  <si>
    <t>云南省红河哈尼族彝族自治州蒙自市文澜镇锦华路蒙自市锦华路南延线杨尘污染综合整治点西南34米</t>
  </si>
  <si>
    <t>2019-07-21 22:44:39</t>
  </si>
  <si>
    <t>云南省红河哈尼族彝族自治州开远市乐白道街道祥云路29幢017乡道田心村西南155米</t>
  </si>
  <si>
    <t>2019-07-21 22:24:55</t>
  </si>
  <si>
    <t>云南省昆明市呈贡区洛羊街道云景路61秋锦路新进泉饭店西180米</t>
  </si>
  <si>
    <t>2019-07-21 21:26:42</t>
  </si>
  <si>
    <t>云南省玉溪市红塔区北城街道北城收费站(晋红高速出口)西361米</t>
  </si>
  <si>
    <t>2019-07-21 18:27:21</t>
  </si>
  <si>
    <t>云南省文山壮族苗族自治州砚山县平远镇323国道文山海螺水泥有限责任公司西北157米</t>
  </si>
  <si>
    <t>2019-07-21 11:27:59</t>
  </si>
  <si>
    <t>云南省红河哈尼族彝族自治州个旧市沙甸镇326国道沙甸好牛食业有限公司好牛干巴厂西164米</t>
  </si>
  <si>
    <t>2019-07-21 20:28:54</t>
  </si>
  <si>
    <t>云南省文山壮族苗族自治州砚山县平远镇323国道云海大柒树希望小学西1830米</t>
  </si>
  <si>
    <t>2019-07-21 16:52:30</t>
  </si>
  <si>
    <t>云南省玉溪市华宁县宁州街道001乡道烂山北452米</t>
  </si>
  <si>
    <t>2019-07-21 22:00:36</t>
  </si>
  <si>
    <t>云南省红河哈尼族彝族自治州开远市灵泉街道化建路5号化建路金阳尚居东47米</t>
  </si>
  <si>
    <t>2019-07-21 23:50:44</t>
  </si>
  <si>
    <t>云南省文山壮族苗族自治州砚山县平远镇323国道文山海螺水泥有限责任公司西270米</t>
  </si>
  <si>
    <t>2019-07-21 22:07:02</t>
  </si>
  <si>
    <t>云南省红河哈尼族彝族自治州弥勒市西三镇石新汽专花口小学西北615米</t>
  </si>
  <si>
    <t>2019-07-21 20:22:23</t>
  </si>
  <si>
    <t>云南省文山壮族苗族自治州马关县马白镇西坝路118号209省道中共马白镇花枝格村委员会东北643米</t>
  </si>
  <si>
    <t>2019-07-21 15:45:56</t>
  </si>
  <si>
    <t>2019-07-21 19:06:23</t>
  </si>
  <si>
    <t>云南省红河哈尼族彝族自治州个旧市老厂镇团拉段拉达冲东南909米</t>
  </si>
  <si>
    <t>2019-07-21 18:30:26</t>
  </si>
  <si>
    <t>云南省红河哈尼族彝族自治州个旧市鸡街镇212省道绿洲大型停车住宿南104米</t>
  </si>
  <si>
    <t>2019-07-21 11:13:31</t>
  </si>
  <si>
    <t>云南省红河哈尼族彝族自治州开远市乐白道街道101县道云南云通司法鉴定中心西北66米</t>
  </si>
  <si>
    <t>2019-07-21 20:21:55</t>
  </si>
  <si>
    <t>云南省红河哈尼族彝族自治州建水县临安镇镍普段建水县鸿辉种养殖产业有限公司东南391米</t>
  </si>
  <si>
    <t>2019-07-21 22:19:40</t>
  </si>
  <si>
    <t>云南省曲靖市富源县十八连山镇连山南路富源县十八连山镇林业站西33米</t>
  </si>
  <si>
    <t>2019-07-21 23:28:57</t>
  </si>
  <si>
    <t>云南省红河哈尼族彝族自治州弥勒市朋普镇326国道龙锁西南1293米</t>
  </si>
  <si>
    <t>2019-07-21 12:20:19</t>
  </si>
  <si>
    <t>云南省红河哈尼族彝族自治州个旧市鸡街镇105县道西南有色地质勘查局三〇八队测试中心东94米</t>
  </si>
  <si>
    <t>2019-07-21 18:26:50</t>
  </si>
  <si>
    <t>云南省文山壮族苗族自治州砚山县平远镇323国道进波汽修厂东60米</t>
  </si>
  <si>
    <t>2019-07-21 20:00:33</t>
  </si>
  <si>
    <t>云南省红河哈尼族彝族自治州个旧市沙甸镇326国道三喜饭店南115米</t>
  </si>
  <si>
    <t>2019-07-21 19:58:50</t>
  </si>
  <si>
    <t>云南省红河哈尼族彝族自治州弥勒市弥阳镇弥勒大道弥勒规划展示馆(建设中)东南133米</t>
  </si>
  <si>
    <t>2019-07-21 23:30:42</t>
  </si>
  <si>
    <t>云南省玉溪市红塔区研和街道213国道兴隆宾馆东90米</t>
  </si>
  <si>
    <t>2019-07-21 17:40:21</t>
  </si>
  <si>
    <t>云南省红河哈尼族彝族自治州泸西县中枢镇大鲁克段104县104县道固白小学西1282米</t>
  </si>
  <si>
    <t>2019-07-21 20:40:41</t>
  </si>
  <si>
    <t>云南省曲靖市富源县中安镇320国道曲靖市宏通机动车驾驶培训学校东118米</t>
  </si>
  <si>
    <t>2019-07-21 13:49:32</t>
  </si>
  <si>
    <t>2019-07-21 15:15:26</t>
  </si>
  <si>
    <t>云南省红河哈尼族彝族自治州个旧市沙甸镇323国道莎迪化验室西141米</t>
  </si>
  <si>
    <t>2019-07-21 17:48:15</t>
  </si>
  <si>
    <t>云南省曲靖市沾益区花山街道沾益区靖源煤业有限责任公司西北20米</t>
  </si>
  <si>
    <t>2019-07-21 01:44:11</t>
  </si>
  <si>
    <t>2019-07-21 23:11:25</t>
  </si>
  <si>
    <t>云南省曲靖市陆良县中枢镇沙林大道上汽大众(曲靖东和店)西北64米</t>
  </si>
  <si>
    <t>2019-07-21 13:39:02</t>
  </si>
  <si>
    <t>云南省红河哈尼族彝族自治州开远市乐白道街道灵泉东路21灵泉东路龙景苑(灵泉东路)南116米</t>
  </si>
  <si>
    <t>2019-07-21 19:25:39</t>
  </si>
  <si>
    <t>云南省昆明市呈贡区洛羊街道324国道中国石化加油站(石龙线主线段)(暂停营业)东北203米</t>
  </si>
  <si>
    <t>2019-07-21 23:12:39</t>
  </si>
  <si>
    <t>云南省昆明市石林彝族自治县鹿阜街道324国道中国信合(石林分社)东南30米</t>
  </si>
  <si>
    <t>2019-07-21 20:01:23</t>
  </si>
  <si>
    <t>云南省玉溪市红塔区李棋街道213国道太极名城东南91米</t>
  </si>
  <si>
    <t>2019-07-21 21:16:05</t>
  </si>
  <si>
    <t>云南省玉溪市华宁县宁州街道001乡道烂山西北370米</t>
  </si>
  <si>
    <t>2019-07-21 18:46:08</t>
  </si>
  <si>
    <t>云南省红河哈尼族彝族自治州个旧市鸡街镇邦干水头南1455米</t>
  </si>
  <si>
    <t>2019-07-21 22:16:18</t>
  </si>
  <si>
    <t>云南省红河哈尼族彝族自治州弥勒市竹园镇326国道高兰饭店南315米</t>
  </si>
  <si>
    <t>2019-07-21 22:05:12</t>
  </si>
  <si>
    <t>云南省红河哈尼族彝族自治州弥勒市弥阳镇吉山南路塘子心小区西162米</t>
  </si>
  <si>
    <t>2019-07-21 17:10:33</t>
  </si>
  <si>
    <t>云南省昆明市安宁市草铺街道昆畹西路40昆畹西路安宁市草铺客运站西13米</t>
  </si>
  <si>
    <t>2019-07-21 12:18:34</t>
  </si>
  <si>
    <t>云南省红河哈尼族彝族自治州个旧市鸡街镇212省道大河湾北1133米</t>
  </si>
  <si>
    <t>2019-07-21 23:24:40</t>
  </si>
  <si>
    <t>云南省玉溪市红塔区春和街道213国道玉溪云子太极不锈钢水塔南97米</t>
  </si>
  <si>
    <t>2019-07-21 22:26:20</t>
  </si>
  <si>
    <t>云南省红河哈尼族彝族自治州弥勒市竹园镇326国道高兰饭店南497米</t>
  </si>
  <si>
    <t>2019-07-21 22:26:42</t>
  </si>
  <si>
    <t>云南省文山壮族苗族自治州砚山县平远镇天龙饭店南94米</t>
  </si>
  <si>
    <t xml:space="preserve"> 日期：  2019 年 7 月  22 日</t>
  </si>
  <si>
    <t>2019-07-22 16:03:04</t>
  </si>
  <si>
    <t>云南省红河哈尼族彝族自治州泸西县中枢镇S18易弥高速山门西北186米</t>
  </si>
  <si>
    <t>2019-07-22 10:52:51</t>
  </si>
  <si>
    <t>云南省红河哈尼族彝族自治州个旧市城区街道建设路183号06幢建设路个旧市鄢棚小学东南150米</t>
  </si>
  <si>
    <t>2019-07-22 15:35:24</t>
  </si>
  <si>
    <t>2019-07-22 17:45:15</t>
  </si>
  <si>
    <t>云南省玉溪市通海县纳古镇忠爱大街225号平安路加油站南155米</t>
  </si>
  <si>
    <t>2019-07-22 22:16:49</t>
  </si>
  <si>
    <t>云南省红河哈尼族彝族自治州弥勒市朋普镇101县道长安寨西南431米</t>
  </si>
  <si>
    <t>2019-07-22 09:03:52</t>
  </si>
  <si>
    <t>2019-07-22 14:46:21</t>
  </si>
  <si>
    <t>云南省红河哈尼族彝族自治州开远市乐白道街道西山路12号市西南路电力培训中心(山水人间南)西南545米</t>
  </si>
  <si>
    <t>2019-07-22 18:21:39</t>
  </si>
  <si>
    <t>云南省红河哈尼族彝族自治州泸西县午街铺镇203省道大水塘村委会东187米</t>
  </si>
  <si>
    <t>2019-07-22 19:27:37</t>
  </si>
  <si>
    <t>云南省红河哈尼族彝族自治州弥勒市新哨镇304省道弥勒市新哨中学西南327米</t>
  </si>
  <si>
    <t>2019-07-22 15:36:22</t>
  </si>
  <si>
    <t>2019-07-22 16:19:40</t>
  </si>
  <si>
    <t>云南省红河哈尼族彝族自治州个旧市鸡街镇116县道大河湾西北950米</t>
  </si>
  <si>
    <t>2019-07-22 13:04:01</t>
  </si>
  <si>
    <t>云南省红河哈尼族彝族自治州开远市灵泉街道市西北路389号化建路开远市北城清真寺北100米</t>
  </si>
  <si>
    <t>2019-07-22 18:03:39</t>
  </si>
  <si>
    <t>2019-07-22 20:01:03</t>
  </si>
  <si>
    <t>云南省红河哈尼族彝族自治州金平苗族瑶族傣族自治县大寨乡Z008土老寨东北692米</t>
  </si>
  <si>
    <t>2019-07-22 18:08:29</t>
  </si>
  <si>
    <t>2019-07-22 17:20:30</t>
  </si>
  <si>
    <t>云南省红河哈尼族彝族自治州建水县临安镇镍普段建水县鸿辉种养殖产业有限公司东南382米</t>
  </si>
  <si>
    <t>2019-07-22 19:17:45</t>
  </si>
  <si>
    <t>云南省曲靖市麒麟区东山镇010乡道收费站(罗八高速出口)东342米</t>
  </si>
  <si>
    <t>2019-07-22 12:48:51</t>
  </si>
  <si>
    <t>云南省红河哈尼族彝族自治州个旧市蔓耗镇102县道牛棚村委会西121米</t>
  </si>
  <si>
    <t>2019-07-22 20:12:03</t>
  </si>
  <si>
    <t>云南省文山壮族苗族自治州砚山县平远镇商贸大街砚山平远地区谐和医院西北174米</t>
  </si>
  <si>
    <t>2019-07-22 18:21:47</t>
  </si>
  <si>
    <t>云南省红河哈尼族彝族自治州金平苗族瑶族傣族自治县大寨乡Z008土老寨东北559米</t>
  </si>
  <si>
    <t>2019-07-22 16:03:13</t>
  </si>
  <si>
    <t>云南省玉溪市通海县里山乡117乡道梅子园东南283米</t>
  </si>
  <si>
    <t>2019-07-22 14:17:49</t>
  </si>
  <si>
    <t>云南省红河哈尼族彝族自治州弥勒市弥阳镇红烟路中国海油加油站东南94米</t>
  </si>
  <si>
    <t>2019-07-22 12:59:41</t>
  </si>
  <si>
    <t>云南省红河哈尼族彝族自治州金平苗族瑶族傣族自治县大寨乡Z008土老寨东北654米</t>
  </si>
  <si>
    <t>2019-07-22 15:49:46</t>
  </si>
  <si>
    <t>云南省红河哈尼族彝族自治州个旧市锡城镇杨六段杨家田村东北175米</t>
  </si>
  <si>
    <t>2019-07-22 18:21:46</t>
  </si>
  <si>
    <t>云南省文山壮族苗族自治州砚山县平远镇祥平路清真饭店(平远交通运政稽查大队北)西23米</t>
  </si>
  <si>
    <t>2019-07-22 23:08:35</t>
  </si>
  <si>
    <t>云南省文山壮族苗族自治州砚山县平远镇323国道滨海饭店西北151米</t>
  </si>
  <si>
    <t>2019-07-22 18:51:27</t>
  </si>
  <si>
    <t>2019-07-22 19:40:59</t>
  </si>
  <si>
    <t>云南省红河哈尼族彝族自治州开远市灵泉街道东风路300号东风路开远市盐务局南185米</t>
  </si>
  <si>
    <t>2019-07-22 09:58:57</t>
  </si>
  <si>
    <t>云南省红河哈尼族彝族自治州个旧市卡房镇白龙段泥浆塘东640米</t>
  </si>
  <si>
    <t>2019-07-22 12:42:00</t>
  </si>
  <si>
    <t>云南省红河哈尼族彝族自治州个旧市沙甸镇326国道沙甸好牛食业有限公司好牛干巴厂西南125米</t>
  </si>
  <si>
    <t>2019-07-22 16:53:52</t>
  </si>
  <si>
    <t>云南省玉溪市华宁县华溪镇华盘路饰觉汽车装饰西北39米</t>
  </si>
  <si>
    <t>2019-07-22 19:07:27</t>
  </si>
  <si>
    <t>2019-07-22 22:10:01</t>
  </si>
  <si>
    <t>云南省红河哈尼族彝族自治州蒙自市雨过铺镇蒙蚂线蒙自腾达汽修厂东166米</t>
  </si>
  <si>
    <t>2019-07-22 23:58:27</t>
  </si>
  <si>
    <t>云南省昆明市宜良县匡远街道G78汕昆高速清水沟7号大桥东北93米</t>
  </si>
  <si>
    <t>2019-07-22 15:00:36</t>
  </si>
  <si>
    <t>云南省红河哈尼族彝族自治州弥勒市弥阳镇双桥路36双桥路弥勒公路分局职工小区北97米</t>
  </si>
  <si>
    <t>2019-07-22 22:13:54</t>
  </si>
  <si>
    <t>云南省红河哈尼族彝族自治州金平苗族瑶族傣族自治县大寨乡Z008土老寨东北608米</t>
  </si>
  <si>
    <t>2019-07-22 14:22:58</t>
  </si>
  <si>
    <t>云南省红河哈尼族彝族自治州建水县曲江镇214省道清真鑫雅园东南191米</t>
  </si>
  <si>
    <t>2019-07-22 16:44:04</t>
  </si>
  <si>
    <t>云南省红河哈尼族彝族自治州个旧市大屯镇Z003中国邮政储蓄银行(甲介山营业所)南263米</t>
  </si>
  <si>
    <t>2019-07-22 18:34:17</t>
  </si>
  <si>
    <t>云南省红河哈尼族彝族自治州弥勒市新哨镇石新汽专秧田冲西南212米</t>
  </si>
  <si>
    <t>2019-07-22 11:13:33</t>
  </si>
  <si>
    <t>2019-07-22 22:03:22</t>
  </si>
  <si>
    <t>云南省红河哈尼族彝族自治州个旧市大屯镇个大段小古山东南432米</t>
  </si>
  <si>
    <t>2019-07-22 20:18:35</t>
  </si>
  <si>
    <t>2019-07-22 11:10:50</t>
  </si>
  <si>
    <t>2019-07-22 18:37:00</t>
  </si>
  <si>
    <t>云南省红河哈尼族彝族自治州弥勒市朋普镇326国道庄田村西408米</t>
  </si>
  <si>
    <t>2019-07-22 23:44:02</t>
  </si>
  <si>
    <t>云南省西双版纳傣族自治州景洪市普文镇213国道加水停车场东249米</t>
  </si>
  <si>
    <t>2019-07-22 19:18:11</t>
  </si>
  <si>
    <t>云南省红河哈尼族彝族自治州开远市乐白道街道326国道上海工行希望小学北1441米</t>
  </si>
  <si>
    <t>2019-07-22 20:48:27</t>
  </si>
  <si>
    <t>云南省红河哈尼族彝族自治州开远市乐白道街道323国道东联村科技文化中心东1991米</t>
  </si>
  <si>
    <t>2019-07-22 19:23:56</t>
  </si>
  <si>
    <t>云南省红河哈尼族彝族自治州开远市乐白道街道323国道阿得邑村委会西北1834米</t>
  </si>
  <si>
    <t>2019-07-22 18:12:09</t>
  </si>
  <si>
    <t>云南省红河哈尼族彝族自治州开远市乐白道街道323国道阿得邑村委会西北1870米</t>
  </si>
  <si>
    <t>2019-07-22 14:05:12</t>
  </si>
  <si>
    <t>2019-07-22 16:51:59</t>
  </si>
  <si>
    <t>云南省红河哈尼族彝族自治州蒙自市文澜镇北京路100号北京路阳光宾馆东南73米</t>
  </si>
  <si>
    <t>2019-07-22 16:31:17</t>
  </si>
  <si>
    <t>云南省红河哈尼族彝族自治州个旧市沙甸镇326国道世恒墙材西北61米</t>
  </si>
  <si>
    <t>2019-07-22 20:14:45</t>
  </si>
  <si>
    <t>云南省文山壮族苗族自治州广南县莲城镇环城路莲城中心校西146米</t>
  </si>
  <si>
    <t>2019-07-22 22:58:09</t>
  </si>
  <si>
    <t>云南省红河哈尼族彝族自治州开远市羊街乡卧古段红土村东北72米</t>
  </si>
  <si>
    <t>2019-07-22 18:48:28</t>
  </si>
  <si>
    <t>云南省红河哈尼族彝族自治州蒙自市文澜镇龙井路百姓餐厅(龙井路)东北79米</t>
  </si>
  <si>
    <t>2019-07-22 20:29:40</t>
  </si>
  <si>
    <t>云南省文山壮族苗族自治州砚山县平远镇323国道车白泥小学西北367米</t>
  </si>
  <si>
    <t>2019-07-22 15:33:51</t>
  </si>
  <si>
    <t>云南省红河哈尼族彝族自治州蒙自市文澜镇护国路22号护国路红河州公务员小区东247米</t>
  </si>
  <si>
    <t>2019-07-22 20:53:20</t>
  </si>
  <si>
    <t>云南省红河哈尼族彝族自治州蒙自市水田乡蒙蛮线阿打坡西1220米</t>
  </si>
  <si>
    <t>2019-07-22 14:21:57</t>
  </si>
  <si>
    <t>云南省曲靖市马龙区通泉街道桥东线梭梭塘东380米</t>
  </si>
  <si>
    <t>2019-07-22 13:24:42</t>
  </si>
  <si>
    <t>2019.7.22</t>
  </si>
  <si>
    <t>2019-07-22 08:51:15</t>
  </si>
  <si>
    <t>2019-07-22 13:46:47</t>
  </si>
  <si>
    <t>2019-07-22 21:37:20</t>
  </si>
  <si>
    <t>云南省红河哈尼族彝族自治州开远市灵泉街道市西北路284号市西北路云南省化工高级技工学校东112米</t>
  </si>
  <si>
    <t>云南省红河哈尼族彝族自治州开远市大庄回族乡G08县道新村西北71米</t>
  </si>
  <si>
    <t>2019-07-22 17:51:55</t>
  </si>
  <si>
    <t>云南省红河哈尼族彝族自治州个旧市大屯镇个大段小屯西南260米</t>
  </si>
  <si>
    <t>2019-07-22 07:06:52</t>
  </si>
  <si>
    <t>云南省红河哈尼族彝族自治州开远市乐白道街道323国道开远市三力燃气有限责任公司东338米</t>
  </si>
  <si>
    <t>2019-07-22 13:47:57</t>
  </si>
  <si>
    <t>2019-07-22 17:35:21</t>
  </si>
  <si>
    <t>云南省昆明市官渡区大板桥街道320国道辅路四轮定位南56米</t>
  </si>
  <si>
    <t>2019-07-22 20:55:32</t>
  </si>
  <si>
    <t>云南省红河哈尼族彝族自治州个旧市蔓耗镇蒙蛮线凉水沟四号隧道东北1952米</t>
  </si>
  <si>
    <t>2019-07-22 23:56:33</t>
  </si>
  <si>
    <t>云南省红河哈尼族彝族自治州个旧市大屯镇G5615天猴高速小屯西南421米</t>
  </si>
  <si>
    <t>2019-07-22 19:44:32</t>
  </si>
  <si>
    <t>云南省文山壮族苗族自治州砚山县平远镇323国道麦地大坡东南510米</t>
  </si>
  <si>
    <t>2019-07-22 16:44:12</t>
  </si>
  <si>
    <t>云南省红河哈尼族彝族自治州红河县迤萨镇102县道白土坎东北1245米</t>
  </si>
  <si>
    <t>2019-07-22 09:27:30</t>
  </si>
  <si>
    <t>云南省红河哈尼族彝族自治州弥勒市新哨镇G80广昆高速习岗哨西北420米</t>
  </si>
  <si>
    <t>2019-07-22 19:58:53</t>
  </si>
  <si>
    <t>云南省曲靖市马龙区马过河镇320国道永宁岗东519米</t>
  </si>
  <si>
    <t>2019-07-22 15:00:24</t>
  </si>
  <si>
    <t>云南省红河哈尼族彝族自治州蒙自市草坝镇049乡道搬迁中学东南246米</t>
  </si>
  <si>
    <t>2019-07-22 19:04:04</t>
  </si>
  <si>
    <t>云南省普洱市镇沅彝族哈尼族拉祜族自治县恩乐镇恩水路西南鑫家具店西南47米</t>
  </si>
  <si>
    <t>2019-07-22 17:04:34</t>
  </si>
  <si>
    <t>云南省昆明市晋宁区二街镇三道岩南153米</t>
  </si>
  <si>
    <t>2019-07-22 23:53:58</t>
  </si>
  <si>
    <t>2019-07-22 23:38:10</t>
  </si>
  <si>
    <t>云南省文山壮族苗族自治州砚山县稼依镇025乡道岙豆田西北296米</t>
  </si>
  <si>
    <t>2019-07-22 18:27:26</t>
  </si>
  <si>
    <t>云南省红河哈尼族彝族自治州弥勒市竹园镇041乡道下白度西935米</t>
  </si>
  <si>
    <t>2019-07-22 10:58:47</t>
  </si>
  <si>
    <t>云南省文山壮族苗族自治州文山市新平街道环城东路华龙塑料制品有限公司工会委员会东北91米</t>
  </si>
  <si>
    <t>2019-07-22 15:03:04</t>
  </si>
  <si>
    <t>云南省红河哈尼族彝族自治州开远市小龙潭镇二城段安桶寨西296米</t>
  </si>
  <si>
    <t>2019-07-22 17:26:44</t>
  </si>
  <si>
    <t>云南省红河哈尼族彝族自治州个旧市大屯镇个大段小屯南218米</t>
  </si>
  <si>
    <t>2019-07-22 19:57:30</t>
  </si>
  <si>
    <t>云南省红河哈尼族彝族自治州个旧市鸡街镇323国道个旧市江磷有限责任公司东南328米</t>
  </si>
  <si>
    <t>2019-07-22 23:36:37</t>
  </si>
  <si>
    <t>云南省普洱市墨江哈尼族自治县联珠镇G8511昆磨高速老苍坡5号隧道西南58米</t>
  </si>
  <si>
    <t>2019-07-22 22:27:40</t>
  </si>
  <si>
    <t>云南省昆明市呈贡区洛羊街道云景路63号云景路昆明昆程大酒店西北91米</t>
  </si>
  <si>
    <t>2019-07-22 17:49:19</t>
  </si>
  <si>
    <t>2019-07-22 17:46:24</t>
  </si>
  <si>
    <t>云南省红河哈尼族彝族自治州弥勒市弥阳镇005乡道和欣家园东307米</t>
  </si>
  <si>
    <t>2019-07-22 15:40:06</t>
  </si>
  <si>
    <t>云南省红河哈尼族彝族自治州建水县临安镇仁和路1号富康盛景东南128米</t>
  </si>
  <si>
    <t>2019-07-22 22:57:01</t>
  </si>
  <si>
    <t>云南省文山壮族苗族自治州砚山县平远镇323国道云海大柒树希望小学西1722米</t>
  </si>
  <si>
    <t>2019-07-22 19:41:43</t>
  </si>
  <si>
    <t>云南省红河哈尼族彝族自治州蒙自市鸣鹫镇蒙马线杨柳河村西38米</t>
  </si>
  <si>
    <t>2019-07-22 19:41:09</t>
  </si>
  <si>
    <t>云南省红河哈尼族彝族自治州蒙自市鸣鹫镇蒙马线杨柳河村东南59米</t>
  </si>
  <si>
    <t>2019-07-22 22:25:51</t>
  </si>
  <si>
    <t>云南省红河哈尼族彝族自治州蒙自市文澜镇红河大道中国石化加油站(蒙自环城公路)西南60米</t>
  </si>
  <si>
    <t>2019-07-22 18:13:32</t>
  </si>
  <si>
    <t>云南省红河哈尼族彝族自治州开远市乐白道街道灵泉东路21灵泉东路龙景苑(灵泉东路)东南103米</t>
  </si>
  <si>
    <t>2019-07-22 19:15:37</t>
  </si>
  <si>
    <t>云南省文山壮族苗族自治州砚山县平远镇323国道麦地大坡东南581米</t>
  </si>
  <si>
    <t>2019-07-22 21:16:20</t>
  </si>
  <si>
    <t>云南省曲靖市马龙区通泉街道龙泉北路锦绣园西133米</t>
  </si>
  <si>
    <t>2019-07-22 21:05:04</t>
  </si>
  <si>
    <t>云南省红河哈尼族彝族自治州金平苗族瑶族傣族自治县沙依坡乡蛮金公路蛮耗隧道西南293米</t>
  </si>
  <si>
    <t>2019-07-22 18:31:40</t>
  </si>
  <si>
    <t>云南省红河哈尼族彝族自治州蒙自市文澜镇文萃路红河州至道汽车维修有限责任公司东南38米</t>
  </si>
  <si>
    <t>2019-07-22 21:07:24</t>
  </si>
  <si>
    <t>云南省文山壮族苗族自治州砚山县平远镇011乡道山脚西12米</t>
  </si>
  <si>
    <t>2019-07-22 23:42:14</t>
  </si>
  <si>
    <t>云南省红河哈尼族彝族自治州弥勒市西三镇石新汽专西三中心幼儿园西南75米</t>
  </si>
  <si>
    <t>2019-07-22 18:15:22</t>
  </si>
  <si>
    <t>云南省红河哈尼族彝族自治州个旧市老厂镇团拉段拉达冲东南898米</t>
  </si>
  <si>
    <t>2019-07-22 23:14:58</t>
  </si>
  <si>
    <t>云南省红河哈尼族彝族自治州弥勒市弥阳镇304省道弥勒五谷王酒厂东南44米</t>
  </si>
  <si>
    <t>2019-07-22 17:30:35</t>
  </si>
  <si>
    <t>云南省红河哈尼族彝族自治州开远市乐白道街道101县道云南云通司法鉴定中心西32米</t>
  </si>
  <si>
    <t>2019-07-22 22:56:35</t>
  </si>
  <si>
    <t>云南省昆明市宜良县汤池街道草秧段草海渔村西北210米</t>
  </si>
  <si>
    <t>2019-07-22 11:20:01</t>
  </si>
  <si>
    <t>云南省红河哈尼族彝族自治州弥勒市弥阳镇双桥路42双桥路弥勒汽车客运站西南68米</t>
  </si>
  <si>
    <t>2019-07-22 18:39:43</t>
  </si>
  <si>
    <t>云南省红河哈尼族彝族自治州弥勒市弥阳镇拖白路26号弥拖段运达客运站西南1930米</t>
  </si>
  <si>
    <t>2019-07-22 15:34:47</t>
  </si>
  <si>
    <t>云南省红河哈尼族彝族自治州建水县临安镇镍普段建水县鸿辉种养殖产业有限公司东358米</t>
  </si>
  <si>
    <t>2019-07-22 19:45:43</t>
  </si>
  <si>
    <t>云南省曲靖市师宗县丹凤镇建新路123青山路佳兴饭店(兴师南路)东南13米</t>
  </si>
  <si>
    <t>2019-07-22 21:10:15</t>
  </si>
  <si>
    <t>云南省曲靖市师宗县丹凤镇康育路11号青山路凤山小学东南192米</t>
  </si>
  <si>
    <t>2019-07-22 21:00:52</t>
  </si>
  <si>
    <t>云南省红河哈尼族彝族自治州泸西县中枢镇203省道状元林西北250米</t>
  </si>
  <si>
    <t>2019-07-22 22:09:08</t>
  </si>
  <si>
    <t>云南省文山壮族苗族自治州砚山县江那镇323国道铳卡农场四中队西1400米</t>
  </si>
  <si>
    <t>2019-07-22 23:20:14</t>
  </si>
  <si>
    <t>云南省曲靖市陆良县板桥镇326国道芦旗堡西南233米</t>
  </si>
  <si>
    <t>2019-07-22 22:25:57</t>
  </si>
  <si>
    <t>云南省昆明市宜良县汤池街道学府路10号草秧段云南农村信用社(草甸信用社)西北1617米</t>
  </si>
  <si>
    <t>2019-07-22 21:49:32</t>
  </si>
  <si>
    <t>云南省红河哈尼族彝族自治州弥勒市竹园镇101县道新安村西北61米</t>
  </si>
  <si>
    <t>2019-07-22 19:41:29</t>
  </si>
  <si>
    <t>云南省红河哈尼族彝族自治州蒙自市鸣鹫镇蒙马线杨柳河村南28米</t>
  </si>
  <si>
    <t>2019-07-22 09:52:48</t>
  </si>
  <si>
    <t>云南省红河哈尼族彝族自治州泸西县中枢镇大鲁克段104县104县道固白小学西1318米</t>
  </si>
  <si>
    <t>2019-07-22 21:45:57</t>
  </si>
  <si>
    <t>云南省红河哈尼族彝族自治州弥勒市竹园镇045乡道矣果村西285米</t>
  </si>
  <si>
    <t>2019-07-22 13:33:19</t>
  </si>
  <si>
    <t>云南省红河哈尼族彝族自治州弥勒市弥阳镇赶羊沟西北620米</t>
  </si>
  <si>
    <t>2019-07-22 18:01:21</t>
  </si>
  <si>
    <t>云南省红河哈尼族彝族自治州个旧市沙甸镇323国道三和自喷漆东北61米</t>
  </si>
  <si>
    <t>2019-07-22 15:39:39</t>
  </si>
  <si>
    <t>云南省红河哈尼族彝族自治州弥勒市朋普镇锁朋段85锁朋段朋普派出所东北220米</t>
  </si>
  <si>
    <t>2019-07-22 23:52:50</t>
  </si>
  <si>
    <t>云南省红河哈尼族彝族自治州弥勒市朋普镇326国道小凹北781米</t>
  </si>
  <si>
    <t>云南省文山壮族苗族自治州砚山县平远镇323国道云海大柒树希望小学西1931米</t>
  </si>
  <si>
    <t>2019-07-22 16:42:49</t>
  </si>
  <si>
    <t>云南省曲靖市罗平县阿岗镇097乡道罗平县阿岗第一中学西北727米</t>
  </si>
  <si>
    <t>2019-07-22 22:16:32</t>
  </si>
  <si>
    <t>云南省昆明市呈贡区洛羊街道324国道中国石化加油站(石龙线主线段)(暂停营业)东北188米</t>
  </si>
  <si>
    <t>2019-07-22 22:58:50</t>
  </si>
  <si>
    <t>云南省红河哈尼族彝族自治州开远市中和营镇323国道果口北653米</t>
  </si>
  <si>
    <t>2019-07-22 23:55:34</t>
  </si>
  <si>
    <t>云南省红河哈尼族彝族自治州弥勒市虹溪镇304省道弥勒市林业局虹溪林业站西647米</t>
  </si>
  <si>
    <t>2019-07-22 23:38:45</t>
  </si>
  <si>
    <t>云南省红河哈尼族彝族自治州弥勒市新哨镇035乡道夸竹村东南278米</t>
  </si>
  <si>
    <t>2019-07-22 23:48:29</t>
  </si>
  <si>
    <t>云南省红河哈尼族彝族自治州弥勒市弥阳镇上清路93上清路红人有限公司东南56米</t>
  </si>
  <si>
    <t>2019-07-22 21:56:15</t>
  </si>
  <si>
    <t>云南省红河哈尼族彝族自治州开远市乐白道街道027乡道027乡G8011开河高速乐苑小区(027乡道)东北1502米</t>
  </si>
  <si>
    <t>2019-07-22 23:50:32</t>
  </si>
  <si>
    <t>云南省红河哈尼族彝族自治州弥勒市虹溪镇304省道康园南360米</t>
  </si>
  <si>
    <t xml:space="preserve"> 日期：  2019 年 7 月  23 日</t>
  </si>
  <si>
    <t>2019-07-23 21:58:51</t>
  </si>
  <si>
    <t>云南省红河哈尼族彝族自治州开远市大庄回族乡龙龙段龙潭村东南159米</t>
  </si>
  <si>
    <t>2019-07-23 09:14:29</t>
  </si>
  <si>
    <t>2019-07-23 11:31:12</t>
  </si>
  <si>
    <t>云南省红河哈尼族彝族自治州开远市小龙潭镇二城段安桶寨西252米</t>
  </si>
  <si>
    <t>2019-07-23 18:19:41</t>
  </si>
  <si>
    <t>云南省红河哈尼族彝族自治州开远市灵泉街道市西北路389号化建路近缘小吃西29米</t>
  </si>
  <si>
    <t>2019-07-23 12:11:00</t>
  </si>
  <si>
    <t>2019-07-23 07:33:34</t>
  </si>
  <si>
    <t>2019-07-23 16:39:54</t>
  </si>
  <si>
    <t>云南省玉溪市通海县里山乡117乡道梅子园东南295米</t>
  </si>
  <si>
    <t>2019-07-23 07:56:53</t>
  </si>
  <si>
    <t>云南省红河哈尼族彝族自治州金平苗族瑶族傣族自治县大寨乡Z008土老寨东北575米</t>
  </si>
  <si>
    <t>2019-07-23 23:56:17</t>
  </si>
  <si>
    <t>云南省红河哈尼族彝族自治州弥勒市竹园镇G80广昆高速南山村东774米</t>
  </si>
  <si>
    <t>2019-07-23 15:05:47</t>
  </si>
  <si>
    <t>云南省文山壮族苗族自治州砚山县江那镇砚山县民族中学西北179米</t>
  </si>
  <si>
    <t>2019-07-23 19:13:06</t>
  </si>
  <si>
    <t>云南省红河哈尼族彝族自治州开远市乐白道街道河滨路19-22号市西北路开远市禄丰驾驶员城东南51米</t>
  </si>
  <si>
    <t>2019-07-23 16:06:36</t>
  </si>
  <si>
    <t>2019-07-23 16:38:48</t>
  </si>
  <si>
    <t>云南省红河哈尼族彝族自治州个旧市沙甸镇穆斯林大街个旧市沙甸区公所东124米</t>
  </si>
  <si>
    <t>2019-07-23 17:37:22</t>
  </si>
  <si>
    <t>2019-07-23 19:20:57</t>
  </si>
  <si>
    <t>云南省红河哈尼族彝族自治州金平苗族瑶族傣族自治县大寨乡Z008土老寨东432米</t>
  </si>
  <si>
    <t>2019-07-23 09:35:40</t>
  </si>
  <si>
    <t>2019-07-23 12:20:22</t>
  </si>
  <si>
    <t>云南省红河哈尼族彝族自治州建水县曲江镇214省道宇航汽车装饰东北39米</t>
  </si>
  <si>
    <t>2019-07-23 15:28:53</t>
  </si>
  <si>
    <t>云南省红河哈尼族彝族自治州个旧市大屯镇Z003中国邮政储蓄银行(甲介山营业所)南267米</t>
  </si>
  <si>
    <t>2019-07-23 14:21:20</t>
  </si>
  <si>
    <t>云南省西双版纳傣族自治州勐海县勐宋乡勐海县众恒良种场茶厂(西南门)东312米</t>
  </si>
  <si>
    <t>2019-07-23 18:44:59</t>
  </si>
  <si>
    <t>云南省红河哈尼族彝族自治州个旧市大屯镇个旧第十五中学西北204米</t>
  </si>
  <si>
    <t>2019-07-23 17:14:05</t>
  </si>
  <si>
    <t>云南省红河哈尼族彝族自治州弥勒市朋普镇066乡道朋一东北346米</t>
  </si>
  <si>
    <t>2019-07-23 22:03:04</t>
  </si>
  <si>
    <t>云南省红河哈尼族彝族自治州建水县临安镇迎晖路336-6号建水县燃料有限责任公司东73米</t>
  </si>
  <si>
    <t>2019-07-23 14:30:41</t>
  </si>
  <si>
    <t>云南省红河哈尼族彝族自治州开远市乐白道街道兴远北路123号101县道开远市安美驰汽车修理厂西北72米</t>
  </si>
  <si>
    <t>2019-07-23 16:58:13</t>
  </si>
  <si>
    <t>2019-07-23 17:59:15</t>
  </si>
  <si>
    <t>2019-07-23 10:18:24</t>
  </si>
  <si>
    <t>2019-07-23 13:52:27</t>
  </si>
  <si>
    <t>云南省文山壮族苗族自治州广南县莲城镇350县道广南同济医院东南130米</t>
  </si>
  <si>
    <t>2019-07-23 17:42:05</t>
  </si>
  <si>
    <t>云南省红河哈尼族彝族自治州开远市羊街乡卧古段红土村北121米</t>
  </si>
  <si>
    <t>2019-07-23 20:32:10</t>
  </si>
  <si>
    <t>云南省文山壮族苗族自治州砚山县江那镇323国道中国石化加油站(砚山县成龙希望小学南)南418米</t>
  </si>
  <si>
    <t>2019-07-23 00:19:49</t>
  </si>
  <si>
    <t>云南省红河哈尼族彝族自治州蒙自市雨过铺镇蒙自绕城高速松树村东北1554米</t>
  </si>
  <si>
    <t>2019-07-23 19:05:58</t>
  </si>
  <si>
    <t>云南省红河哈尼族彝族自治州建水县岔科镇龙觅坡段王家寨西373米</t>
  </si>
  <si>
    <t>2019-07-23 16:33:08</t>
  </si>
  <si>
    <t>云南省红河哈尼族彝族自治州开远市小龙潭镇二城段安桶寨西268米</t>
  </si>
  <si>
    <t>2019-07-23 18:55:58</t>
  </si>
  <si>
    <t>云南省红河哈尼族彝族自治州开远市小龙潭镇开培线安桶寨西385米</t>
  </si>
  <si>
    <t>2019-07-23 07:14:26</t>
  </si>
  <si>
    <t>云南省红河哈尼族彝族自治州开远市乐白道街道323国道开远市三力燃气有限责任公司东333米</t>
  </si>
  <si>
    <t>2019-07-23 16:29:11</t>
  </si>
  <si>
    <t>云南省红河哈尼族彝族自治州开远市乐白道街道323国道开远市三力燃气有限责任公司东303米</t>
  </si>
  <si>
    <t>2019-07-23 22:59:48</t>
  </si>
  <si>
    <t>云南省文山壮族苗族自治州砚山县平远镇323国道云海大柒树希望小学西1800米</t>
  </si>
  <si>
    <t>2019-07-23 13:13:11</t>
  </si>
  <si>
    <t>云南省红河哈尼族彝族自治州红河县迤萨镇102县道勐龙大寨西108米</t>
  </si>
  <si>
    <t>2019-07-23 21:51:52</t>
  </si>
  <si>
    <t>云南省文山壮族苗族自治州文山市马塘镇210省道文山安泰驾校西682米</t>
  </si>
  <si>
    <t>2019-07-23 18:00:01</t>
  </si>
  <si>
    <t>云南省红河哈尼族彝族自治州个旧市鸡街镇212省道绿洲大型停车住宿南102米</t>
  </si>
  <si>
    <t>2019-07-23 09:13:55</t>
  </si>
  <si>
    <t>云南省红河哈尼族彝族自治州建水县曲江镇东山坝线小新寨西南149米</t>
  </si>
  <si>
    <t>2019-07-23 23:17:52</t>
  </si>
  <si>
    <t>云南省红河哈尼族彝族自治州金平苗族瑶族傣族自治县勐桥乡Z008树人第二小学南657米</t>
  </si>
  <si>
    <t>2019-07-23 21:55:48</t>
  </si>
  <si>
    <t>云南省文山壮族苗族自治州砚山县平远镇323国道云海大柒树希望小学西1799米</t>
  </si>
  <si>
    <t>2019-07-23 22:26:06</t>
  </si>
  <si>
    <t>云南省文山壮族苗族自治州砚山县平远镇210省道自家人饭店(平车段)西26米</t>
  </si>
  <si>
    <t>2019-07-23 19:44:44</t>
  </si>
  <si>
    <t>云南省文山壮族苗族自治州文山市卧龙街道210省道天生桥新寨北237米</t>
  </si>
  <si>
    <t>2019-07-23 13:31:11</t>
  </si>
  <si>
    <t>云南省红河哈尼族彝族自治州个旧市沙甸镇326国道沙甸好牛食业有限公司好牛干巴厂西149米</t>
  </si>
  <si>
    <t>2019-07-23 15:44:08</t>
  </si>
  <si>
    <t>云南省红河哈尼族彝族自治州开远市乐白道街道灵泉东路32号环城东路龙景苑(灵泉东路)东南92米</t>
  </si>
  <si>
    <t>2019-07-23 23:30:37</t>
  </si>
  <si>
    <t>云南省文山壮族苗族自治州砚山县平远镇323国道云海大柒树希望小学西1797米</t>
  </si>
  <si>
    <t>2019-07-23 22:22:04</t>
  </si>
  <si>
    <t>云南省文山壮族苗族自治州西畴县兴街镇210省道西畴文顺快捷酒店西243米</t>
  </si>
  <si>
    <t>2019-07-23 23:13:42</t>
  </si>
  <si>
    <t>云南省玉溪市红塔区北城街道213国道刺桐关小学北1924米</t>
  </si>
  <si>
    <t>2019-07-23 23:34:16</t>
  </si>
  <si>
    <t>云南省红河哈尼族彝族自治州弥勒市西三镇石新汽专西三中心幼儿园西南470米</t>
  </si>
  <si>
    <t>2019-07-23 23:53:45</t>
  </si>
  <si>
    <t>云南省玉溪市红塔区北城街道北城收费站(晋红高速出口)西398米</t>
  </si>
  <si>
    <t>2019-07-23 22:27:24</t>
  </si>
  <si>
    <t>云南省红河哈尼族彝族自治州个旧市沙甸镇326国道沙甸好牛食业有限公司好牛干巴厂西南128米</t>
  </si>
  <si>
    <t>2019-07-23 15:20:02</t>
  </si>
  <si>
    <t>云南省红河哈尼族彝族自治州开远市乐白道街道326国道雨洒清汤羊肉馆北59米</t>
  </si>
  <si>
    <t>2019-07-23 14:05:43</t>
  </si>
  <si>
    <t>云南省玉溪市江川区大街街道翠大线江川客运站南118米</t>
  </si>
  <si>
    <t>2019-07-23 22:48:05</t>
  </si>
  <si>
    <t>云南省红河哈尼族彝族自治州开远市乐白道街道开远市乾盛经贸有限责任公司东北84米</t>
  </si>
  <si>
    <t>2019-07-23 22:59:36</t>
  </si>
  <si>
    <t>云南省文山壮族苗族自治州砚山县江那镇323国道铳卡农场四中队西1361米</t>
  </si>
  <si>
    <t>2019-07-23 16:12:48</t>
  </si>
  <si>
    <t>云南省红河哈尼族彝族自治州弥勒市西三镇石新汽专柏支古东北426米</t>
  </si>
  <si>
    <t>2019-07-23 22:24:15</t>
  </si>
  <si>
    <t>云南省文山壮族苗族自治州砚山县平远镇210省道诚信制罐厂东南95米</t>
  </si>
  <si>
    <t>2019-07-23 15:26:04</t>
  </si>
  <si>
    <t>云南省红河哈尼族彝族自治州个旧市鸡街镇212省道红达饭店东27米</t>
  </si>
  <si>
    <t>2019-07-23 19:29:48</t>
  </si>
  <si>
    <t>云南省红河哈尼族彝族自治州蒙自市文澜镇北京路龙口花园北119米</t>
  </si>
  <si>
    <t>2019-07-23 20:55:00</t>
  </si>
  <si>
    <t>云南省文山壮族苗族自治州砚山县平远镇323国道云海大柒树希望小学西1803米</t>
  </si>
  <si>
    <t>2019-07-23 23:57:53</t>
  </si>
  <si>
    <t>云南省文山壮族苗族自治州文山市马塘镇云南天冶化工有限公司西北444米</t>
  </si>
  <si>
    <t>2019-07-23 04:00:28</t>
  </si>
  <si>
    <t>云南省红河哈尼族彝族自治州开远市乐白道街道河滨路19-22号市西北路开远市禄丰驾驶员城东南67米</t>
  </si>
  <si>
    <t>2019-07-23 05:31:48</t>
  </si>
  <si>
    <t>云南省红河哈尼族彝族自治州开远市乐白道街道市西南路开远市盈叶化工有限公司东499米</t>
  </si>
  <si>
    <t>2019.7.23</t>
  </si>
  <si>
    <t>2019-07-23 16:43:07</t>
  </si>
  <si>
    <t>云南省文山壮族苗族自治州砚山县平远镇323国道天龙饭店东50米</t>
  </si>
  <si>
    <t>2019-07-23 23:02:50</t>
  </si>
  <si>
    <t>云南省文山壮族苗族自治州砚山县平远镇文山斗南锰业股份有限公司铁合金工厂东295米</t>
  </si>
  <si>
    <t>2019-07-23 20:09:02</t>
  </si>
  <si>
    <t>云南省红河哈尼族彝族自治州弥勒市新哨镇石新汽专033乡石新汽专红地球葡萄园酒店东南58米</t>
  </si>
  <si>
    <t>2019-07-23 07:56:41</t>
  </si>
  <si>
    <t>云南省玉溪市红塔区北城街道069乡道梅园小学西北281米</t>
  </si>
  <si>
    <t>2019-07-23 19:11:20</t>
  </si>
  <si>
    <t>云南省红河哈尼族彝族自治州开远市小龙潭镇开培线中国石油源恒加油站西北28米</t>
  </si>
  <si>
    <t>2019-07-23 20:03:22</t>
  </si>
  <si>
    <t>云南省红河哈尼族彝族自治州弥勒市新哨镇035乡道荣达石化加油站西北154米</t>
  </si>
  <si>
    <t>2019-07-23 02:36:59</t>
  </si>
  <si>
    <t>云南省红河哈尼族彝族自治州元阳县沙拉托乡沙戛段富寨村西北939米</t>
  </si>
  <si>
    <t>2019-07-23 23:25:44</t>
  </si>
  <si>
    <t>云南省红河哈尼族彝族自治州个旧市锡城镇个元公路豆腐鱼柴火鸡北160米</t>
  </si>
  <si>
    <t>2019-07-23 21:55:17</t>
  </si>
  <si>
    <t>云南省文山壮族苗族自治州砚山县平远镇323国道云海大柒树希望小学西1804米</t>
  </si>
  <si>
    <t>2019-07-23 23:21:49</t>
  </si>
  <si>
    <t>云南省红河哈尼族彝族自治州开远市灵泉街道市西南路开心酒家西29米</t>
  </si>
  <si>
    <t>2019-07-23 22:39:42</t>
  </si>
  <si>
    <t>云南省文山壮族苗族自治州砚山县平远镇323国道车白泥小学东北784米</t>
  </si>
  <si>
    <t>2019-07-23 21:20:41</t>
  </si>
  <si>
    <t>云南省文山壮族苗族自治州砚山县江那镇七乡大道七乡宾馆东北40米</t>
  </si>
  <si>
    <t>2019-07-23 19:35:23</t>
  </si>
  <si>
    <t>云南省红河哈尼族彝族自治州弥勒市新哨镇326国道中国石化中国交通石化高峰加油站(习岗哨)东13米</t>
  </si>
  <si>
    <t>2019-07-23 23:42:25</t>
  </si>
  <si>
    <t>云南省玉溪市华宁县盘溪镇华盘路九甸上村西321米</t>
  </si>
  <si>
    <t>2019-07-23 17:14:42</t>
  </si>
  <si>
    <t>云南省红河哈尼族彝族自治州弥勒市弥阳镇101县道禄丰新村南285米</t>
  </si>
  <si>
    <t>2019-07-23 18:00:11</t>
  </si>
  <si>
    <t>云南省文山壮族苗族自治州砚山县阿猛镇004乡道华联自强希望小学东南159米</t>
  </si>
  <si>
    <t>2019-07-23 15:17:02</t>
  </si>
  <si>
    <t>云南省红河哈尼族彝族自治州开远市乐白道街道027乡道027乡G8011开河高速乐苑小区(027乡道)东北1436米</t>
  </si>
  <si>
    <t>2019-07-23 14:44:03</t>
  </si>
  <si>
    <t>云南省红河哈尼族彝族自治州弥勒市弥阳镇上清路19号弥勒大道中国农业发展银行(弥勒市支行)东北399米</t>
  </si>
  <si>
    <t>2019-07-23 00:21:07</t>
  </si>
  <si>
    <t>云南省红河哈尼族彝族自治州建水县临安镇顺发货箱改装厂西33米</t>
  </si>
  <si>
    <t>2019-07-23 21:02:16</t>
  </si>
  <si>
    <t>云南省红河哈尼族彝族自治州弥勒市五山乡304省道石头寨村委会东南1209米</t>
  </si>
  <si>
    <t>2019-07-23 22:17:18</t>
  </si>
  <si>
    <t>云南省红河哈尼族彝族自治州泸西县午街铺镇203省道山林小学东1891米</t>
  </si>
  <si>
    <t>2019-07-23 21:49:11</t>
  </si>
  <si>
    <t>云南省红河哈尼族彝族自治州个旧市鸡街镇323国道甸尾村民委员会西北1900米</t>
  </si>
  <si>
    <t>2019-07-23 21:12:52</t>
  </si>
  <si>
    <t>2019-07-23 21:58:56</t>
  </si>
  <si>
    <t>云南省红河哈尼族彝族自治州建水县临安镇迎晖路336号214省道建水县燃料有限责任公司西北47米</t>
  </si>
  <si>
    <t>2019-07-23 19:14:08</t>
  </si>
  <si>
    <t>云南省文山壮族苗族自治州马关县马白镇骏城路311号206省道城投公园世家东北333米</t>
  </si>
  <si>
    <t>2019-07-23 21:04:06</t>
  </si>
  <si>
    <t>云南省红河哈尼族彝族自治州开远市灵泉街道人民北路204市西北路林业综合厂宿舍南区西87米</t>
  </si>
  <si>
    <t>2019-07-23 22:57:26</t>
  </si>
  <si>
    <t>云南省文山壮族苗族自治州文山市德厚镇210省道德厚收费站(平文高速出口)西256米</t>
  </si>
  <si>
    <t>2019-07-23 16:09:19</t>
  </si>
  <si>
    <t>云南省玉溪市澄江县龙街街道037县道萝卜村西南322米</t>
  </si>
  <si>
    <t>2019-07-23 11:15:48</t>
  </si>
  <si>
    <t>云南省红河哈尼族彝族自治州开远市乐白道街道323国道开远市鸿展生态农业开发有限公司东南104米</t>
  </si>
  <si>
    <t>2019-07-23 20:01:59</t>
  </si>
  <si>
    <t>云南省红河哈尼族彝族自治州弥勒市弥阳镇弥勒鹏飞汽车销售服务有限公司东北68米</t>
  </si>
  <si>
    <t>2019-07-23 16:28:32</t>
  </si>
  <si>
    <t>云南省红河哈尼族彝族自治州元阳县黄草岭乡214省道堕沙小寨东南1688米</t>
  </si>
  <si>
    <t>2019-07-23 16:56:58</t>
  </si>
  <si>
    <t>云南省红河哈尼族彝族自治州金平苗族瑶族傣族自治县金河镇金平苗族瑶族傣族自治县市场监督管理局北59米</t>
  </si>
  <si>
    <t>2019-07-23 23:32:15</t>
  </si>
  <si>
    <t>云南省红河哈尼族彝族自治州弥勒市西三镇石新汽专花口小学西北607米</t>
  </si>
  <si>
    <t>2019-07-23 14:20:32</t>
  </si>
  <si>
    <t>云南省红河哈尼族彝族自治州蒙自市雨过铺镇蒙蚂线蒙自北站东南479米</t>
  </si>
  <si>
    <t>2019-07-23 13:20:52</t>
  </si>
  <si>
    <t>云南省红河哈尼族彝族自治州个旧市鸡街镇G5615天猴高速沈白村东北344米</t>
  </si>
  <si>
    <t>2019-07-23 21:50:59</t>
  </si>
  <si>
    <t>云南省文山壮族苗族自治州砚山县稼依镇小稼段小石桥村警务室东北296米</t>
  </si>
  <si>
    <t>2019-07-23 18:01:04</t>
  </si>
  <si>
    <t>云南省红河哈尼族彝族自治州金平苗族瑶族傣族自治县,边民互市交易区,东方向,61.4米</t>
  </si>
  <si>
    <t>2019-07-23 18:01:03</t>
  </si>
  <si>
    <t>云南省曲靖市马龙县,云南云田肥业有限公司,东南方向,242.3米</t>
  </si>
  <si>
    <t>2019-07-23 17:25:41</t>
  </si>
  <si>
    <t>云南省玉溪市华宁县,华宁工业园区,东北方向,472.4米</t>
  </si>
  <si>
    <t>云南省玉溪市通海县,师伟二手车,北方向,62.8米</t>
  </si>
  <si>
    <t>2019-07-23 18:02:40</t>
  </si>
  <si>
    <t>云南省玉溪市红塔区,云南玉溪钢铁集团玉昆钢铁有限公司,东北方向,289.8米</t>
  </si>
  <si>
    <t>云南省红河哈尼族彝族自治州个旧市,三喜饭店,东北方向,67.7米</t>
  </si>
  <si>
    <t>云南省玉溪市红塔区,云南玉溪思达门业有限公司北城专营店,西南方向,32.8米</t>
  </si>
  <si>
    <t>2019-07-23 18:02:42</t>
  </si>
  <si>
    <t>云南省西双版纳傣族自治州景洪市,顺祥酒店,东北方向,68.7米</t>
  </si>
  <si>
    <t>2019-07-23 17:49:22</t>
  </si>
  <si>
    <t>云南省昆明市晋宁县,昆明晋城平板玻璃店,西南方向,22.2米</t>
  </si>
  <si>
    <t>云南省西双版纳傣族自治州景洪市,顺祥酒店,东北方向,50.2米</t>
  </si>
  <si>
    <t>2019-07-23 18:03:26</t>
  </si>
  <si>
    <t>云南省红河哈尼族彝族自治州开远市,华泰汽车红河忠联特约服务站,东南方向,60.0米</t>
  </si>
  <si>
    <t>2019-07-23 17:12:02</t>
  </si>
  <si>
    <t>云南省红河哈尼族彝族自治州开远市,开远一行汽车综合性能检测站,东方向,46.8米</t>
  </si>
  <si>
    <t xml:space="preserve"> 日期：  2019 年 7 月  24 日</t>
  </si>
  <si>
    <t>2019-07-24 12:28:20</t>
  </si>
  <si>
    <t>云南省红河哈尼族彝族自治州开远市大庄回族乡龙潭村东南156米</t>
  </si>
  <si>
    <t>2019-07-24 13:11:36</t>
  </si>
  <si>
    <t>2019-07-24 21:32:58</t>
  </si>
  <si>
    <t>云南省文山壮族苗族自治州富宁县新华镇马市街101号富阿段富宁县公安局警务站西242米</t>
  </si>
  <si>
    <t>2019-07-24 19:11:49</t>
  </si>
  <si>
    <t>云南省红河哈尼族彝族自治州元阳县马街乡小蚌嘎北1123米</t>
  </si>
  <si>
    <t>2019-07-24 18:40:34</t>
  </si>
  <si>
    <t>云南省红河哈尼族彝族自治州开远市灵泉街道化建路11号化建路近缘小吃西92米</t>
  </si>
  <si>
    <t>2019-07-24 11:27:22</t>
  </si>
  <si>
    <t>2019-07-24 17:58:34</t>
  </si>
  <si>
    <t>云南省曲靖市麒麟区东山镇010乡道收费站(罗八高速出口)东366米</t>
  </si>
  <si>
    <t>2019-07-24 20:04:01</t>
  </si>
  <si>
    <t>云南省红河哈尼族彝族自治州个旧市蔓耗镇102县道牛棚村委会西85米</t>
  </si>
  <si>
    <t>2019-07-24 14:29:25</t>
  </si>
  <si>
    <t>云南省文山壮族苗族自治州文山市东山彝族乡文天线文山市林业中心苗圃西南184米</t>
  </si>
  <si>
    <t>2019-07-24 21:05:25</t>
  </si>
  <si>
    <t>云南省文山壮族苗族自治州文山市卧龙街道黑二烧烤东南68米</t>
  </si>
  <si>
    <t>2019-07-24 16:20:21</t>
  </si>
  <si>
    <t>2019-07-24 18:32:20</t>
  </si>
  <si>
    <t>云南省红河哈尼族彝族自治州金平苗族瑶族傣族自治县大寨乡Z008棉花地西北1949米</t>
  </si>
  <si>
    <t>2019-07-24 19:59:14</t>
  </si>
  <si>
    <t>云南省玉溪市通海县里山乡117乡道梅子园东249米</t>
  </si>
  <si>
    <t>2019-07-24 19:03:35</t>
  </si>
  <si>
    <t>云南省红河哈尼族彝族自治州弥勒市虹溪镇304省道康园东南112米</t>
  </si>
  <si>
    <t>2019-07-24 21:38:23</t>
  </si>
  <si>
    <t>云南省玉溪市新平彝族傣族自治县扬武镇213国道中国信合(大开门分社)北95米</t>
  </si>
  <si>
    <t>2019-07-24 16:42:45</t>
  </si>
  <si>
    <t>2019-07-24 09:52:23</t>
  </si>
  <si>
    <t>云南省文山壮族苗族自治州砚山县稼依镇323国道庙房坡西247米</t>
  </si>
  <si>
    <t>2019-07-24 17:50:46</t>
  </si>
  <si>
    <t>云南省红河哈尼族彝族自治州开远市乐白道街道河滨路兰天幼儿园北100米</t>
  </si>
  <si>
    <t>2019-07-24 17:51:38</t>
  </si>
  <si>
    <t>云南省红河哈尼族彝族自治州弥勒市弥阳镇101县道大路溪北390米</t>
  </si>
  <si>
    <t>2019-07-24 22:50:11</t>
  </si>
  <si>
    <t>云南省红河哈尼族彝族自治州弥勒市巡检司镇拉巡段拉里黑村东北107米</t>
  </si>
  <si>
    <t>2019-07-24 19:30:55</t>
  </si>
  <si>
    <t>2019-07-24 17:13:00</t>
  </si>
  <si>
    <t>云南省红河哈尼族彝族自治州个旧市沙甸镇穆斯林大街个旧市沙甸区公所东123米</t>
  </si>
  <si>
    <t>2019-07-24 17:33:56</t>
  </si>
  <si>
    <t>云南省玉溪市华宁县华溪镇华盘路饰觉汽车装饰西223米</t>
  </si>
  <si>
    <t>2019-07-24 14:00:14</t>
  </si>
  <si>
    <t>云南省红河哈尼族彝族自治州个旧市大屯镇三道水段官家山南483米</t>
  </si>
  <si>
    <t>2019-07-24 10:26:27</t>
  </si>
  <si>
    <t>云南省红河哈尼族彝族自治州蒙自市文澜镇G11县道蒙自兴达汽车修理厂西北165米</t>
  </si>
  <si>
    <t>2019-07-24 18:35:22</t>
  </si>
  <si>
    <t>2019-07-24 10:28:32</t>
  </si>
  <si>
    <t>云南省玉溪市红塔区研和街道玉通路彩钢瓦复合瓦钢结构卷帘门西南159米</t>
  </si>
  <si>
    <t>2019-07-24 18:03:50</t>
  </si>
  <si>
    <t>云南省红河哈尼族彝族自治州个旧市大屯镇Z003中国邮政储蓄银行(甲介山营业所)南265米</t>
  </si>
  <si>
    <t>2019-07-24 20:07:21</t>
  </si>
  <si>
    <t>云南省西双版纳傣族自治州勐海县勐宋乡勐海县众恒良种场茶厂(西南门)东164米</t>
  </si>
  <si>
    <t>2019-07-24 18:57:10</t>
  </si>
  <si>
    <t>云南省红河哈尼族彝族自治州个旧市大屯镇个旧第十五中学西北201米</t>
  </si>
  <si>
    <t>2019-07-24 18:10:49</t>
  </si>
  <si>
    <t>云南省红河哈尼族彝族自治州建水县临安镇214省道红河州鸿运陶艺文化传播有限公司西325米</t>
  </si>
  <si>
    <t>2019-07-24 14:04:56</t>
  </si>
  <si>
    <t>云南省红河哈尼族彝族自治州开远市乐白道街道101县道云南云通司法鉴定中心北75米</t>
  </si>
  <si>
    <t>2019-07-24 20:24:03</t>
  </si>
  <si>
    <t>云南省红河哈尼族彝族自治州开远市乐白道街道河滨路637号河滨路凤凰山水西南229米</t>
  </si>
  <si>
    <t>2019-07-24 19:45:18</t>
  </si>
  <si>
    <t>云南省红河哈尼族彝族自治州开远市乐白道街道323国道阿得邑村委会西北1828米</t>
  </si>
  <si>
    <t>2019-07-24 22:52:32</t>
  </si>
  <si>
    <t>2019-07-24 18:03:08</t>
  </si>
  <si>
    <t>云南省红河哈尼族彝族自治州蒙自市文澜镇北京路100号北京路阳光宾馆南76米</t>
  </si>
  <si>
    <t>2019-07-24 20:20:16</t>
  </si>
  <si>
    <t>云南省文山壮族苗族自治州砚山县平远镇祥平路清真饭店(平远交通运政稽查大队北)东35米</t>
  </si>
  <si>
    <t>2019-07-24 17:57:23</t>
  </si>
  <si>
    <t>云南省红河哈尼族彝族自治州河口瑶族自治县河口镇槟榔北路g8011号槟榔北路德胜花园南120米</t>
  </si>
  <si>
    <t>2019-07-24 23:25:40</t>
  </si>
  <si>
    <t>云南省红河哈尼族彝族自治州开远市大庄回族乡羊街集镇段g8011开河G8011开河高速大庄站西北1608米</t>
  </si>
  <si>
    <t>2019-07-24 17:24:44</t>
  </si>
  <si>
    <t>云南省红河哈尼族彝族自治州蒙自市文澜镇北京路100号北京路阳光宾馆东南128米</t>
  </si>
  <si>
    <t>2019-07-24 18:25:36</t>
  </si>
  <si>
    <t>云南省红河哈尼族彝族自治州弥勒市弥阳镇中国弥勒电商创业园东南78米</t>
  </si>
  <si>
    <t>2019-07-24 16:50:28</t>
  </si>
  <si>
    <t>云南省文山壮族苗族自治州砚山县平远镇323国道车白泥小学西北362米</t>
  </si>
  <si>
    <t>2019-07-24 16:53:56</t>
  </si>
  <si>
    <t>云南省红河哈尼族彝族自治州蒙自市雨过铺镇蒙蚂线新光村委会西83米</t>
  </si>
  <si>
    <t>2019-07-24 22:22:51</t>
  </si>
  <si>
    <t>2019-07-24 15:32:20</t>
  </si>
  <si>
    <t>云南省红河哈尼族彝族自治州建水县岔科镇龙觅坡段王家寨西351米</t>
  </si>
  <si>
    <t>2019-07-24 17:54:23</t>
  </si>
  <si>
    <t>云南省红河哈尼族彝族自治州开远市小龙潭镇二城段安桶寨西245米</t>
  </si>
  <si>
    <t>2019-07-24 12:14:17</t>
  </si>
  <si>
    <t>云南省红河哈尼族彝族自治州开远市乐白道街道灵泉东路21环城东路开远市人民检察院反贪污贿赂局东117米</t>
  </si>
  <si>
    <t>2019-07-24 14:46:10</t>
  </si>
  <si>
    <t>2019-07-24 13:13:14</t>
  </si>
  <si>
    <t>云南省红河哈尼族彝族自治州开远市小龙潭镇二城段棬槽寨东南256米</t>
  </si>
  <si>
    <t>2019-07-24 10:32:37</t>
  </si>
  <si>
    <t>云南省红河哈尼族彝族自治州开远市灵泉街道祥云路38祥云路熊大包子铺北70米</t>
  </si>
  <si>
    <t>2019-07-24 12:13:52</t>
  </si>
  <si>
    <t>云南省红河哈尼族彝族自治州红河县迤萨镇216省道云之味小吃店西北114米</t>
  </si>
  <si>
    <t>2019-07-24 18:44:33</t>
  </si>
  <si>
    <t>云南省文山壮族苗族自治州砚山县平远镇平木段双虎家私名品(平远店)东南30米</t>
  </si>
  <si>
    <t>2019-07-24 23:36:54</t>
  </si>
  <si>
    <t>云南省曲靖市麒麟区越州镇042县道中国石化甲甲口加油站西北80米</t>
  </si>
  <si>
    <t>2019-07-24 19:40:56</t>
  </si>
  <si>
    <t>云南省文山壮族苗族自治州砚山县平远镇009乡道突水中塘西南388米</t>
  </si>
  <si>
    <t>2019-07-24 14:18:30</t>
  </si>
  <si>
    <t>云南省红河哈尼族彝族自治州个旧市大屯镇个大段小屯南503米</t>
  </si>
  <si>
    <t>2019-07-24 17:34:23</t>
  </si>
  <si>
    <t>云南省红河哈尼族彝族自治州个旧市鸡街镇212省道绿洲大型停车住宿东北62米</t>
  </si>
  <si>
    <t>2019.7.24</t>
  </si>
  <si>
    <t>2019-07-24 17:28:28</t>
  </si>
  <si>
    <t>云南省红河哈尼族彝族自治州弥勒市弥阳镇005乡道和欣家园东306米</t>
  </si>
  <si>
    <t>2019-07-24 15:27:59</t>
  </si>
  <si>
    <t>云南省红河哈尼族彝族自治州弥勒市弥阳镇005乡道者林寨南284米</t>
  </si>
  <si>
    <t>2019-07-24 11:02:56</t>
  </si>
  <si>
    <t>云南省红河哈尼族彝族自治州金平苗族瑶族傣族自治县大寨乡Z008棉花地西北708米</t>
  </si>
  <si>
    <t>2019-07-24 17:53:24</t>
  </si>
  <si>
    <t>云南省红河哈尼族彝族自治州开远市乐白道街道323国道开远市鸿展生态农业开发有限公司南151米</t>
  </si>
  <si>
    <t>2019-07-24 17:27:32</t>
  </si>
  <si>
    <t>云南省玉溪市华宁县宁州街道001乡道烂山西北366米</t>
  </si>
  <si>
    <t>2019-07-24 17:11:27</t>
  </si>
  <si>
    <t>云南省玉溪市华宁县宁州街道001乡道烂山北344米</t>
  </si>
  <si>
    <t>2019-07-24 18:28:28</t>
  </si>
  <si>
    <t>云南省红河哈尼族彝族自治州开远市乐白道街道灵泉东路32号灵泉东路龙景苑(灵泉东路)东南84米</t>
  </si>
  <si>
    <t>2019-07-24 22:51:59</t>
  </si>
  <si>
    <t>云南省红河哈尼族彝族自治州个旧市沙甸镇323国道沙甸派出所东北343米</t>
  </si>
  <si>
    <t>2019-07-24 18:26:16</t>
  </si>
  <si>
    <t>云南省文山壮族苗族自治州砚山县平远镇车白泥小学西28米</t>
  </si>
  <si>
    <t>2019-07-24 18:28:48</t>
  </si>
  <si>
    <t>云南省曲靖市马龙区通泉街道桥东线888宾馆东北136米</t>
  </si>
  <si>
    <t>2019-07-24 22:03:48</t>
  </si>
  <si>
    <t>云南省红河哈尼族彝族自治州弥勒市朋普镇G80广昆高速水尾东南737米</t>
  </si>
  <si>
    <t>2019-07-24 17:29:49</t>
  </si>
  <si>
    <t>云南省红河哈尼族彝族自治州个旧市老厂镇团拉段拉达冲东南900米</t>
  </si>
  <si>
    <t>2019-07-24 17:31:32</t>
  </si>
  <si>
    <t>云南省红河哈尼族彝族自治州个旧市沙甸镇326国道沙甸好牛食业有限公司好牛干巴厂西147米</t>
  </si>
  <si>
    <t>2019-07-24 15:45:04</t>
  </si>
  <si>
    <t>云南省曲靖市宣威市宛水街道环城东路81宣倘线宣威站东南1312米</t>
  </si>
  <si>
    <t>2019-07-24 23:08:57</t>
  </si>
  <si>
    <t>云南省红河哈尼族彝族自治州个旧市沙甸镇326国道万邦汽修东北55米</t>
  </si>
  <si>
    <t>2019-07-24 15:33:06</t>
  </si>
  <si>
    <t>云南省红河哈尼族彝族自治州建水县临安镇镍普段建水县鸿辉种养殖产业有限公司东361米</t>
  </si>
  <si>
    <t>2019-07-24 23:23:30</t>
  </si>
  <si>
    <t>云南省红河哈尼族彝族自治州弥勒市朋普镇G8011开河高速大凹西北718米</t>
  </si>
  <si>
    <t>2019-07-24 23:23:37</t>
  </si>
  <si>
    <t>云南省文山壮族苗族自治州砚山县平远镇323国道天龙饭店东264米</t>
  </si>
  <si>
    <t>2019-07-24 08:00:46</t>
  </si>
  <si>
    <t>2019-07-24 08:04:54</t>
  </si>
  <si>
    <t>云南省文山壮族苗族自治州丘北县双龙营镇206省道黎师汽修厂西109米</t>
  </si>
  <si>
    <t>2019-07-24 12:23:17</t>
  </si>
  <si>
    <t>云南省红河哈尼族彝族自治州个旧市卡房镇212省道卡房第一人民医院东549米</t>
  </si>
  <si>
    <t>2019-07-24 22:22:56</t>
  </si>
  <si>
    <t>云南省文山壮族苗族自治州砚山县阿猛镇323国道石丫口东269米</t>
  </si>
  <si>
    <t>2019-07-24 08:49:35</t>
  </si>
  <si>
    <t>云南省红河哈尼族彝族自治州蒙自市文澜镇陈椅段沙沟边南1922米</t>
  </si>
  <si>
    <t>2019-07-24 19:51:13</t>
  </si>
  <si>
    <t>云南省红河哈尼族彝族自治州金平苗族瑶族傣族自治县大寨乡Z008土老寨东422米</t>
  </si>
  <si>
    <t>2019-07-24 10:34:36</t>
  </si>
  <si>
    <t>2019-07-24 17:46:48</t>
  </si>
  <si>
    <t>云南省玉溪市华宁县宁州街道001乡道烂山西北380米</t>
  </si>
  <si>
    <t>2019-07-24 18:38:26</t>
  </si>
  <si>
    <t>2019-07-24 16:12:45</t>
  </si>
  <si>
    <t>云南省红河哈尼族彝族自治州弥勒市朋普镇锁朋段朋普派出所东北186米</t>
  </si>
  <si>
    <t>2019-07-24 22:50:42</t>
  </si>
  <si>
    <t>云南省文山壮族苗族自治州文山市开化街道壮山路070乡壮山路壮山实业股份有限公司文山水泥厂东83米</t>
  </si>
  <si>
    <t>2019-07-24 14:57:50</t>
  </si>
  <si>
    <t>云南省曲靖市罗平县阿岗镇梅小线农机石化加油站(梅小线)南60米</t>
  </si>
  <si>
    <t>2019-07-24 22:45:33</t>
  </si>
  <si>
    <t>云南省文山壮族苗族自治州文山市开化街道壮山路070乡壮山路壮山实业股份有限公司文山水泥厂东67米</t>
  </si>
  <si>
    <t>2019-07-24 16:07:20</t>
  </si>
  <si>
    <t>云南省曲靖市罗平县长底乡富长公路54G78汕昆高速长底客运站东北100米</t>
  </si>
  <si>
    <t>2019-07-24 17:05:45</t>
  </si>
  <si>
    <t>云南省红河哈尼族彝族自治州个旧市鸡街镇212省道大河湾北1132米</t>
  </si>
  <si>
    <t>2019-07-24 22:51:58</t>
  </si>
  <si>
    <t>云南省文山壮族苗族自治州文山市开化街道壮山路070乡壮山路壮山实业股份有限公司文山水泥厂东92米</t>
  </si>
  <si>
    <t>2019-07-24 16:10:26</t>
  </si>
  <si>
    <t>云南省曲靖市罗平县九龙街道G78汕昆高速大箐背后西南454米</t>
  </si>
  <si>
    <t>2019-07-24 12:11:14</t>
  </si>
  <si>
    <t>云南省红河哈尼族彝族自治州开远市乐白道街道323国道开远市鸿展生态农业开发有限公司南155米</t>
  </si>
  <si>
    <t>2019-07-24 22:35:27</t>
  </si>
  <si>
    <t>云南省文山壮族苗族自治州砚山县平远镇祥平路诚信制罐厂东南91米</t>
  </si>
  <si>
    <t>2019-07-24 22:53:37</t>
  </si>
  <si>
    <t>云南省文山壮族苗族自治州文山市开化街道壮山路070乡壮山路壮山实业股份有限公司文山水泥厂东北66米</t>
  </si>
  <si>
    <t>2019-07-24 23:25:18</t>
  </si>
  <si>
    <t>云南省红河哈尼族彝族自治州弥勒市朋普镇G8011开河高速小凹西北511米</t>
  </si>
  <si>
    <t>2019-07-24 17:17:47</t>
  </si>
  <si>
    <t>云南省红河哈尼族彝族自治州开远市乐白道街道027乡道027乡G8011开河高速乐苑小区(027乡道)东北1532米</t>
  </si>
  <si>
    <t>2019-07-24 22:56:25</t>
  </si>
  <si>
    <t>云南省文山壮族苗族自治州文山市开化街道壮山路070乡壮山路壮山实业股份有限公司文山水泥厂东119米</t>
  </si>
  <si>
    <t>2019-07-24 12:02:10</t>
  </si>
  <si>
    <t>云南省红河哈尼族彝族自治州开远市羊街乡326国道上海工行希望小学北1446米</t>
  </si>
  <si>
    <t>2019-07-24 23:45:14</t>
  </si>
  <si>
    <t>云南省红河哈尼族彝族自治州开远市灵泉街道市西北路181号市西北路趋势南98米</t>
  </si>
  <si>
    <t>2019-07-24 20:30:25</t>
  </si>
  <si>
    <t>云南省文山壮族苗族自治州砚山县平远镇商贸大街171号商贸大街五联农资商贸开发有限责任公司东99米</t>
  </si>
  <si>
    <t>2019-07-24 22:42:33</t>
  </si>
  <si>
    <t>云南省文山壮族苗族自治州砚山县平远镇323国道文山海螺水泥有限责任公司西北180米</t>
  </si>
  <si>
    <t>2019-07-24 19:50:10</t>
  </si>
  <si>
    <t>云南省文山壮族苗族自治州砚山县平远镇011乡道山脚西北14米</t>
  </si>
  <si>
    <t>2019-07-24 15:58:36</t>
  </si>
  <si>
    <t>云南省红河哈尼族彝族自治州开远市乐白道街道027乡道027乡027乡道冷水沟西北608米</t>
  </si>
  <si>
    <t>2019-07-24 08:37:23</t>
  </si>
  <si>
    <t>2019-07-24 23:27:27</t>
  </si>
  <si>
    <t>云南省红河哈尼族彝族自治州弥勒市弥阳镇冉翁路47髯翁路金辰时代广场西南132米</t>
  </si>
  <si>
    <t>2019-07-24 17:35:12</t>
  </si>
  <si>
    <t>云南省曲靖市师宗县丹凤镇通源大街奥都酒店东86米</t>
  </si>
  <si>
    <t>2019-07-24 20:24:21</t>
  </si>
  <si>
    <t>云南省红河哈尼族彝族自治州弥勒市弥阳镇弥拖段弥勒规划展示馆(建设中)西南106米</t>
  </si>
  <si>
    <t>2019-07-24 21:55:31</t>
  </si>
  <si>
    <t>云南省红河哈尼族彝族自治州弥勒市弥阳镇304省道章保村委会东南28米</t>
  </si>
  <si>
    <t>2019-07-24 16:18:21</t>
  </si>
  <si>
    <t>云南省红河哈尼族彝族自治州个旧市锡城镇个金公路13个金公路胜达轿修西北99米</t>
  </si>
  <si>
    <t>2019-07-24 20:06:36</t>
  </si>
  <si>
    <t>云南省玉溪市华宁县宁州街道环城东路春伟汽修西北52米</t>
  </si>
  <si>
    <t>2019-07-24 21:22:54</t>
  </si>
  <si>
    <t>云南省红河哈尼族彝族自治州石屏县异龙镇323国道石屏县机动车驾驶培训学校东468米</t>
  </si>
  <si>
    <t>2019-07-24 23:35:22</t>
  </si>
  <si>
    <t>云南省红河哈尼族彝族自治州蒙自市雨过铺镇蒙自北站东402米</t>
  </si>
  <si>
    <t>2019-07-24 14:15:39</t>
  </si>
  <si>
    <t>云南省红河哈尼族彝族自治州个旧市老厂镇老革段老厂交警中队东657米</t>
  </si>
  <si>
    <t>2019-07-24 20:54:57</t>
  </si>
  <si>
    <t>云南省红河哈尼族彝族自治州开远市乐白道街道326国道东风商用车开远悦凯店西南123米</t>
  </si>
  <si>
    <t>2019-07-24 23:16:55</t>
  </si>
  <si>
    <t>云南省文山壮族苗族自治州砚山县稼依镇025乡道新朵甲西南1381米</t>
  </si>
  <si>
    <t>2019-07-24 23:37:26</t>
  </si>
  <si>
    <t>云南省普洱市墨江哈尼族自治县联珠镇323国道杨土岭林场南286米</t>
  </si>
  <si>
    <t>2019-07-24 20:24:19</t>
  </si>
  <si>
    <t>云南省文山壮族苗族自治州文山市开化街道壮山路070乡壮山路壮山实业股份有限公司文山水泥厂东北143米</t>
  </si>
  <si>
    <t>2019-07-24 12:35:59</t>
  </si>
  <si>
    <t>2019-07-24 18:14:42</t>
  </si>
  <si>
    <t>云南省红河哈尼族彝族自治州元阳县南沙镇麻木寨公路麻木寨小学西北177米</t>
  </si>
  <si>
    <t>2019-07-24 22:05:15</t>
  </si>
  <si>
    <t>云南省红河哈尼族彝族自治州开远市中和营镇323国道冲门村南877米</t>
  </si>
  <si>
    <t>2019-07-24 23:54:44</t>
  </si>
  <si>
    <t>云南省文山壮族苗族自治州砚山县平远镇平车段30商贸大街平远交警中队东133米</t>
  </si>
  <si>
    <t>2019-07-24 16:06:24</t>
  </si>
  <si>
    <t>云南省曲靖市师宗县丹凤镇联小公路009乡009乡道色从幼儿园东南1457米</t>
  </si>
  <si>
    <t>2019-07-24 19:52:58</t>
  </si>
  <si>
    <t>云南省文山壮族苗族自治州砚山县阿猛镇323国道黑善坝西南142米</t>
  </si>
  <si>
    <t>2019-07-24 19:03:33</t>
  </si>
  <si>
    <t>云南省红河哈尼族彝族自治州弥勒市弥阳镇101县道禄丰新村南475米</t>
  </si>
  <si>
    <t>2019-07-24 22:59:22</t>
  </si>
  <si>
    <t>云南省文山壮族苗族自治州砚山县稼依镇323国道龙潭寨西342米</t>
  </si>
  <si>
    <t>2019-07-24 13:51:51</t>
  </si>
  <si>
    <t>云南省文山壮族苗族自治州砚山县平远镇商贸大街171号商贸大街陆涛钢铝销售点东北63米</t>
  </si>
  <si>
    <t>2019-07-24 20:29:29</t>
  </si>
  <si>
    <t>云南省红河哈尼族彝族自治州弥勒市竹园镇101县道佛民家私东184米</t>
  </si>
  <si>
    <t>2019-07-24 17:51:14</t>
  </si>
  <si>
    <t>云南省红河哈尼族彝族自治州弥勒市新哨镇石新汽专新福饭店东北30米</t>
  </si>
  <si>
    <t>2019-07-24 18:27:01</t>
  </si>
  <si>
    <t>云南省红河哈尼族彝族自治州开远市乐白道街道323国道开远市鸿展生态农业开发有限公司南104米</t>
  </si>
  <si>
    <t>2019-07-24 19:00:49</t>
  </si>
  <si>
    <t>云南省红河哈尼族彝族自治州建水县临安镇沙马段g10县G10县道众友娱乐东南57米</t>
  </si>
  <si>
    <t>2019-07-24 23:05:46</t>
  </si>
  <si>
    <t>云南省玉溪市华宁县宁州街道江华公路慈光寺西南253米</t>
  </si>
  <si>
    <t>2019-07-24 15:02:59</t>
  </si>
  <si>
    <t>云南省红河哈尼族彝族自治州石屏县坝心镇024乡道新合村小学西南334米</t>
  </si>
  <si>
    <t>2019-07-24 21:06:47</t>
  </si>
  <si>
    <t>云南省文山壮族苗族自治州砚山县平远镇323国道文山海螺水泥有限责任公司西北221米</t>
  </si>
  <si>
    <t>2019-07-24 18:31:27</t>
  </si>
  <si>
    <t>云南省红河哈尼族彝族自治州开远市羊街乡宏图路开远市人民法院大庄人民法庭东南193米</t>
  </si>
  <si>
    <t xml:space="preserve"> 日期：  2019 年 7 月  25 日</t>
  </si>
  <si>
    <t>2019-07-25 18:42:01</t>
  </si>
  <si>
    <t>云南省红河哈尼族彝族自治州个旧市城区街道建设路1-1号建设路个旧市鄢棚小学东南185米</t>
  </si>
  <si>
    <t>2019-07-25 14:06:43</t>
  </si>
  <si>
    <t>云南省红河哈尼族彝族自治州开远市小龙潭镇二城段安桶寨西258米</t>
  </si>
  <si>
    <t>2019-07-25 18:04:47</t>
  </si>
  <si>
    <t>云南省红河哈尼族彝族自治州弥勒市朋普镇101县道一碗水北494米</t>
  </si>
  <si>
    <t>2019-07-25 18:02:41</t>
  </si>
  <si>
    <t>云南省红河哈尼族彝族自治州泸西县午街铺镇203省道大水塘村委会东199米</t>
  </si>
  <si>
    <t>2019-07-25 09:59:30</t>
  </si>
  <si>
    <t>云南省红河哈尼族彝族自治州弥勒市弥阳镇弥勒大道大树村委会东北51米</t>
  </si>
  <si>
    <t>2019-07-25 09:17:00</t>
  </si>
  <si>
    <t>云南省红河哈尼族彝族自治州建水县临安镇清远路192清远路中国信合(城郊支行)西46米</t>
  </si>
  <si>
    <t>2019-07-25 20:11:27</t>
  </si>
  <si>
    <t>云南省红河哈尼族彝族自治州元阳县马街乡小蚌嘎北1206米</t>
  </si>
  <si>
    <t>2019-07-25 17:10:46</t>
  </si>
  <si>
    <t>云南省红河哈尼族彝族自治州个旧市鸡街镇116县道大河湾西北937米</t>
  </si>
  <si>
    <t>2019-07-25 17:36:10</t>
  </si>
  <si>
    <t>云南省红河哈尼族彝族自治州开远市灵泉街道市西北路394号化建路近缘小吃西23米</t>
  </si>
  <si>
    <t>2019-07-25 09:24:04</t>
  </si>
  <si>
    <t>云南省曲靖市罗平县腊山街道江召公路黔味园东11米</t>
  </si>
  <si>
    <t>2019-07-25 11:58:56</t>
  </si>
  <si>
    <t>云南省红河哈尼族彝族自治州蒙自市雨过铺镇038乡道红河大道收费站(红河大道南向)东南221米</t>
  </si>
  <si>
    <t>2019-07-25 19:07:37</t>
  </si>
  <si>
    <t>云南省曲靖市麒麟区东山镇010乡道收费站(罗八高速出口)东365米</t>
  </si>
  <si>
    <t>2019-07-25 12:45:58</t>
  </si>
  <si>
    <t>云南省文山壮族苗族自治州文山市卧龙街道高登路88号文天线御景园北852米</t>
  </si>
  <si>
    <t>2019-07-25 19:01:42</t>
  </si>
  <si>
    <t>云南省文山壮族苗族自治州砚山县江那镇323国道中国石化加油站(砚山县成龙希望小学南)西南438米</t>
  </si>
  <si>
    <t>2019-07-25 21:36:46</t>
  </si>
  <si>
    <t>云南省红河哈尼族彝族自治州金平苗族瑶族傣族自治县大寨乡Z008土老寨东北283米</t>
  </si>
  <si>
    <t>2019-07-25 16:42:00</t>
  </si>
  <si>
    <t>云南省玉溪市通海县里山乡117乡道梅子园南354米</t>
  </si>
  <si>
    <t>2019-07-25 09:32:46</t>
  </si>
  <si>
    <t>云南省红河哈尼族彝族自治州建水县临安镇清远路52号清远路中国人民银行(建水县支行)东南95米</t>
  </si>
  <si>
    <t>2019-07-25 18:41:35</t>
  </si>
  <si>
    <t>云南省红河哈尼族彝族自治州个旧市锡城镇杨六段杨家田村东北179米</t>
  </si>
  <si>
    <t>2019-07-25 21:53:36</t>
  </si>
  <si>
    <t>云南省文山壮族苗族自治州砚山县平远镇平车段010乡323国道车白泥小学东1349米</t>
  </si>
  <si>
    <t>2019-07-25 08:52:51</t>
  </si>
  <si>
    <t>云南省红河哈尼族彝族自治州建水县临安镇清远路194清远路中国人民银行(建水县支行)东南90米</t>
  </si>
  <si>
    <t>2019-07-25 19:26:03</t>
  </si>
  <si>
    <t>云南省红河哈尼族彝族自治州开远市乐白道街道河滨路飓风汽车养护中心东南52米</t>
  </si>
  <si>
    <t>2019-07-25 00:04:12</t>
  </si>
  <si>
    <t>云南省红河哈尼族彝族自治州开远市灵泉街道东风路300号东风路开远市盐务局南183米</t>
  </si>
  <si>
    <t>2019-07-25 23:38:20</t>
  </si>
  <si>
    <t>云南省红河哈尼族彝族自治州弥勒市巡检司镇拉巡段拉里黑村东北113米</t>
  </si>
  <si>
    <t>2019-07-25 18:57:02</t>
  </si>
  <si>
    <t>2019-07-25 17:40:22</t>
  </si>
  <si>
    <t>云南省红河哈尼族彝族自治州个旧市沙甸镇世恒墙材西96米</t>
  </si>
  <si>
    <t>2019-07-25 21:32:21</t>
  </si>
  <si>
    <t>云南省玉溪市华宁县华溪镇华盘路饰觉汽车装饰西165米</t>
  </si>
  <si>
    <t>2019-07-25 23:41:37</t>
  </si>
  <si>
    <t>云南省玉溪市澄江县阳宗镇G78汕昆高速阳宗大桥东32米</t>
  </si>
  <si>
    <t>2019-07-25 17:49:19</t>
  </si>
  <si>
    <t>云南省红河哈尼族彝族自治州蒙自市文澜镇护国路22号护国路红建广场西92米</t>
  </si>
  <si>
    <t>2019-07-25 15:44:42</t>
  </si>
  <si>
    <t>云南省红河哈尼族彝族自治州个旧市大屯镇Z003中国邮政储蓄银行(甲介山营业所)南268米</t>
  </si>
  <si>
    <t>2019-07-25 10:22:57</t>
  </si>
  <si>
    <t>2019-07-25 16:02:40</t>
  </si>
  <si>
    <t>2019-07-25 16:05:00</t>
  </si>
  <si>
    <t>云南省红河哈尼族彝族自治州开远市乐白道街道兴远北路123号101县道开远市安美驰汽车修理厂西北112米</t>
  </si>
  <si>
    <t>2019-07-25 20:30:46</t>
  </si>
  <si>
    <t>2019-07-25 14:03:53</t>
  </si>
  <si>
    <t>云南省红河哈尼族彝族自治州开远市乐白道街道七星湖公园西186米</t>
  </si>
  <si>
    <t>2019-07-25 16:51:48</t>
  </si>
  <si>
    <t>2019-07-25 20:37:10</t>
  </si>
  <si>
    <t>2019-07-25 10:10:40</t>
  </si>
  <si>
    <t>云南省红河哈尼族彝族自治州建水县临安镇清远路194清远路中国信合(城郊支行)西北70米</t>
  </si>
  <si>
    <t>2019-07-25 18:53:23</t>
  </si>
  <si>
    <t>云南省红河哈尼族彝族自治州蒙自市文澜镇北京路100号北京路阳光宾馆东南72米</t>
  </si>
  <si>
    <t>2019-07-25 12:24:35</t>
  </si>
  <si>
    <t>云南省文山壮族苗族自治州广南县莲城镇环城路莲城中心校西南122米</t>
  </si>
  <si>
    <t>2019-07-25 12:25:10</t>
  </si>
  <si>
    <t>云南省红河哈尼族彝族自治州开远市羊街乡卧古段红土村东北74米</t>
  </si>
  <si>
    <t>2019-07-25 17:25:11</t>
  </si>
  <si>
    <t>云南省红河哈尼族彝族自治州弥勒市弥阳镇环城南路59红河交通运输集团有限公司弥勒汽车大修厂东80米</t>
  </si>
  <si>
    <t>2019-07-25 21:22:58</t>
  </si>
  <si>
    <t>云南省文山壮族苗族自治州砚山县平远镇323国道车白泥村西北333米</t>
  </si>
  <si>
    <t>2019-07-25 23:42:40</t>
  </si>
  <si>
    <t>云南省红河哈尼族彝族自治州个旧市鸡街镇116县道大河湾西北955米</t>
  </si>
  <si>
    <t>2019-07-25 17:36:50</t>
  </si>
  <si>
    <t>2019-07-25 16:38:16</t>
  </si>
  <si>
    <t>云南省红河哈尼族彝族自治州建水县岔科镇龙觅坡段王家寨西369米</t>
  </si>
  <si>
    <t>2019-07-25 22:12:45</t>
  </si>
  <si>
    <t>云南省红河哈尼族彝族自治州开远市小龙潭镇开培线棬槽寨南386米</t>
  </si>
  <si>
    <t>2019-07-25 17:15:07</t>
  </si>
  <si>
    <t>云南省红河哈尼族彝族自治州开远市小龙潭镇二城段棬槽寨东南271米</t>
  </si>
  <si>
    <t>2019-07-25 14:54:11</t>
  </si>
  <si>
    <t>云南省红河哈尼族彝族自治州个旧市大屯镇个大段小屯西南259米</t>
  </si>
  <si>
    <t>2019-07-25 07:59:31</t>
  </si>
  <si>
    <t>2019-07-25 10:27:59</t>
  </si>
  <si>
    <t>云南省红河哈尼族彝族自治州开远市小龙潭镇二城段城子东南222米</t>
  </si>
  <si>
    <t>2019-07-25 19:35:28</t>
  </si>
  <si>
    <t>云南省红河哈尼族彝族自治州蒙自市鸣鹫镇107县道杨柳停车区北412米</t>
  </si>
  <si>
    <t>2019-07-25 01:43:03</t>
  </si>
  <si>
    <t>2019-07-25 20:01:08</t>
  </si>
  <si>
    <t>云南省文山壮族苗族自治州砚山县稼依镇025乡道岙豆田西北288米</t>
  </si>
  <si>
    <t>2019-07-25 14:08:21</t>
  </si>
  <si>
    <t>云南省红河哈尼族彝族自治州个旧市大屯镇个大段古山小学西北696米</t>
  </si>
  <si>
    <t>2019-07-25 18:19:07</t>
  </si>
  <si>
    <t>云南省红河哈尼族彝族自治州开远市羊街乡326国道开远市卧龙水泥有限公司西北260米</t>
  </si>
  <si>
    <t>2019-07-25 18:56:28</t>
  </si>
  <si>
    <t>云南省红河哈尼族彝族自治州个旧市蔓耗镇212省道傣味园北24米</t>
  </si>
  <si>
    <t>2019-07-25 23:00:21</t>
  </si>
  <si>
    <t>云南省文山壮族苗族自治州文山市开化街道壮山路070乡壮山路壮山实业股份有限公司文山水泥厂东北50米</t>
  </si>
  <si>
    <t>2019-07-25 22:40:08</t>
  </si>
  <si>
    <t>云南省红河哈尼族彝族自治州蒙自市雨过铺镇蒙蚂线他扎口东537米</t>
  </si>
  <si>
    <t>2019-07-25 18:24:30</t>
  </si>
  <si>
    <t>云南省红河哈尼族彝族自治州开远市羊街乡卧古段爱旗汽车美容店东南342米</t>
  </si>
  <si>
    <t>2019-07-25 23:44:16</t>
  </si>
  <si>
    <t>云南省玉溪市华宁县华溪镇华盘路黑牛白小学南1077米</t>
  </si>
  <si>
    <t>2019-07-25 21:42:35</t>
  </si>
  <si>
    <t>云南省红河哈尼族彝族自治州开远市乐白道街道灵泉东路21灵泉东路龙景苑(灵泉东路)南112米</t>
  </si>
  <si>
    <t>2019-07-25 19:32:13</t>
  </si>
  <si>
    <t>云南省红河哈尼族彝族自治州蒙自市鸣鹫镇107县道杨柳停车区北409米</t>
  </si>
  <si>
    <t>2019-07-25 22:09:49</t>
  </si>
  <si>
    <t>云南省红河哈尼族彝族自治州弥勒市竹园镇326国道小法车北377米</t>
  </si>
  <si>
    <t>2019-07-25 18:21:41</t>
  </si>
  <si>
    <t>云南省红河哈尼族彝族自治州蒙自市文澜镇文萃路红河州至道汽车维修有限责任公司东南50米</t>
  </si>
  <si>
    <t>2019-07-25 23:56:42</t>
  </si>
  <si>
    <t>云南省文山壮族苗族自治州砚山县平远镇祥平路清真饭店(平远交通运政稽查大队北)南74米</t>
  </si>
  <si>
    <t>2019-07-25 15:12:14</t>
  </si>
  <si>
    <t>云南省红河哈尼族彝族自治州个旧市老厂镇团拉段拉达冲东南872米</t>
  </si>
  <si>
    <t>2019-07-25 22:34:42</t>
  </si>
  <si>
    <t>云南省红河哈尼族彝族自治州开远市乐白道街道101县道云南云通司法鉴定中心西北17米</t>
  </si>
  <si>
    <t>2019-07-25 09:57:05</t>
  </si>
  <si>
    <t>云南省曲靖市宣威市双龙街道环城东路83宣倘线东山风景名胜区西南528米</t>
  </si>
  <si>
    <t>2019-07-25 15:38:57</t>
  </si>
  <si>
    <t>云南省曲靖市富源县老厂镇065乡道富源县中源选煤有限公司西北421米</t>
  </si>
  <si>
    <t>2019-07-25 20:26:35</t>
  </si>
  <si>
    <t>云南省红河哈尼族彝族自治州建水县临安镇镍普段建水县鸿辉种养殖产业有限公司东南392米</t>
  </si>
  <si>
    <t>2019-07-25 16:55:28</t>
  </si>
  <si>
    <t>云南省红河哈尼族彝族自治州个旧市鸡街镇兴业段红达饭店南52米</t>
  </si>
  <si>
    <t>2019-07-25 23:35:20</t>
  </si>
  <si>
    <t>云南省红河哈尼族彝族自治州红河县迤萨镇元红路滇蜀人家(元红路)西59米</t>
  </si>
  <si>
    <t>2019-07-25 19:30:43</t>
  </si>
  <si>
    <t>云南省红河哈尼族彝族自治州开远市乐白道街道326国道干塘子南426米</t>
  </si>
  <si>
    <t>2019-07-25 17:51:34</t>
  </si>
  <si>
    <t>云南省文山壮族苗族自治州砚山县平远镇平木段单边坡东247米</t>
  </si>
  <si>
    <t>2019-07-25 16:06:48</t>
  </si>
  <si>
    <t>云南省红河哈尼族彝族自治州建水县坡头乡214省道大湾东110米</t>
  </si>
  <si>
    <t>2019-07-25 20:53:46</t>
  </si>
  <si>
    <t>云南省文山壮族苗族自治州砚山县平远镇323国道文山海螺水泥有限责任公司西南393米</t>
  </si>
  <si>
    <t>2019-07-25 09:10:17</t>
  </si>
  <si>
    <t>2019-07-25 22:57:18</t>
  </si>
  <si>
    <t>云南省曲靖市富源县老厂镇065乡道富源县中源选煤有限公司西南63米</t>
  </si>
  <si>
    <t>2019-07-25 21:41:46</t>
  </si>
  <si>
    <t>云南省玉溪市红塔区研和街道139乡道大地农用塑料有限公司工会委员会南228米</t>
  </si>
  <si>
    <t>2019-07-25 20:32:13</t>
  </si>
  <si>
    <t>云南省红河哈尼族彝族自治州开远市乐白道街道环城南路旧寨村委会东北249米</t>
  </si>
  <si>
    <t>2019-07-25 23:17:07</t>
  </si>
  <si>
    <t>云南省红河哈尼族彝族自治州弥勒市弥阳镇弥勒大道中国信合南194米</t>
  </si>
  <si>
    <t>2019-07-25 13:59:39</t>
  </si>
  <si>
    <t>云南省红河哈尼族彝族自治州弥勒市朋普镇锁朋段朋普派出所东北183米</t>
  </si>
  <si>
    <t>2019-07-25 20:44:24</t>
  </si>
  <si>
    <t>云南省红河哈尼族彝族自治州弥勒市新哨镇石新汽专033乡石新汽专红地球葡萄园酒店西北275米</t>
  </si>
  <si>
    <t>2019-07-25 20:45:57</t>
  </si>
  <si>
    <t>云南省红河哈尼族彝族自治州蒙自市老寨苗族乡蒙马线老寨客运站西125米</t>
  </si>
  <si>
    <t>2019-07-25 14:07:07</t>
  </si>
  <si>
    <t>云南省曲靖市罗平县阿岗镇097乡道罗平县阿岗第一中学西北722米</t>
  </si>
  <si>
    <t>2019-07-25 17:07:18</t>
  </si>
  <si>
    <t>云南省红河哈尼族彝族自治州弥勒市新哨镇石新汽专033乡石新汽专红地球葡萄园酒店东南73米</t>
  </si>
  <si>
    <t>2019-07-25 20:32:05</t>
  </si>
  <si>
    <t>云南省红河哈尼族彝族自治州蒙自市老寨苗族乡蒙马线老寨客运站西151米</t>
  </si>
  <si>
    <t>2019-07-25 23:24:24</t>
  </si>
  <si>
    <t>云南省红河哈尼族彝族自治州开远市乐白道街道市西北路开远市禄丰驾驶员城东北23米</t>
  </si>
  <si>
    <t>2019-07-25 20:16:32</t>
  </si>
  <si>
    <t>云南省曲靖市师宗县丹凤镇曲靖昆钢嘉华水泥建材有限公司南211米</t>
  </si>
  <si>
    <t>2019-07-25 21:22:43</t>
  </si>
  <si>
    <t>云南省红河哈尼族彝族自治州弥勒市弥阳镇绿松段新桥东265米</t>
  </si>
  <si>
    <t>2019-07-25 18:11:53</t>
  </si>
  <si>
    <t>云南省红河哈尼族彝族自治州个旧市鸡街镇212省道大河湾北1134米</t>
  </si>
  <si>
    <t>2019-07-25 23:45:54</t>
  </si>
  <si>
    <t>云南省红河哈尼族彝族自治州开远市中和营镇323国道下坝新东南1114米</t>
  </si>
  <si>
    <t>2019-07-25 21:05:58</t>
  </si>
  <si>
    <t>云南省红河哈尼族彝族自治州蒙自市老寨苗族乡蒙马线老寨客运站西170米</t>
  </si>
  <si>
    <t>2019-07-25 23:33:25</t>
  </si>
  <si>
    <t>云南省红河哈尼族彝族自治州开远市乐白道街道市西北路玉来村西北104米</t>
  </si>
  <si>
    <t>2019-07-25 22:47:39</t>
  </si>
  <si>
    <t>云南省文山壮族苗族自治州文山市开化街道壮山路070乡壮山路壮山实业股份有限公司文山水泥厂东北61米</t>
  </si>
  <si>
    <t>2019-07-25 16:29:59</t>
  </si>
  <si>
    <t>云南省曲靖市富源县老厂镇065乡道欧曼汽车孟业销售特约服务站老厂分站东南143米</t>
  </si>
  <si>
    <t>云南省红河哈尼族彝族自治州开远市乐白道街道323国道中国石化东方加油站东北52米</t>
  </si>
  <si>
    <t>2019-07-25 23:21:35</t>
  </si>
  <si>
    <t>云南省红河哈尼族彝族自治州开远市中和营镇323国道树木克东南664米</t>
  </si>
  <si>
    <t>2019-07-25 21:05:39</t>
  </si>
  <si>
    <t>云南省曲靖市麒麟区东山镇043县道法古西921米</t>
  </si>
  <si>
    <t>2019-07-25 17:53:02</t>
  </si>
  <si>
    <t>云南省文山壮族苗族自治州砚山县平远镇威狮轮胎西北84米</t>
  </si>
  <si>
    <t>2019-07-25 16:59:12</t>
  </si>
  <si>
    <t>云南省红河哈尼族彝族自治州个旧市鸡街镇兴业段红达饭店西南76米</t>
  </si>
  <si>
    <t>2019-07-25 23:44:07</t>
  </si>
  <si>
    <t>云南省文山壮族苗族自治州砚山县干河彝族乡G80广昆高速文山壮族苗族自治州高速公路路政管理大队西1886米</t>
  </si>
  <si>
    <t>2019-07-25 20:27:48</t>
  </si>
  <si>
    <t>云南省红河哈尼族彝族自治州弥勒市弥阳镇双桥路鑫立源全屋定制家具厂西55米</t>
  </si>
  <si>
    <t>2019-07-25 20:38:46</t>
  </si>
  <si>
    <t>云南省红河哈尼族彝族自治州蒙自市老寨苗族乡蒙马线老寨客运站西189米</t>
  </si>
  <si>
    <t>2019-07-25 19:59:37</t>
  </si>
  <si>
    <t>云南省红河哈尼族彝族自治州弥勒市五山乡304省道弥勒市五山乡四家村委会西北1516米</t>
  </si>
  <si>
    <t>2019-07-25 16:30:27</t>
  </si>
  <si>
    <t>云南省文山壮族苗族自治州文山市马塘镇210省道马塘镇人民政府北137米</t>
  </si>
  <si>
    <t>2019-07-25 20:00:34</t>
  </si>
  <si>
    <t>云南省红河哈尼族彝族自治州弥勒市弥阳镇红烟路7号弥勒大道鑫苑宾馆(红烟路)西319米</t>
  </si>
  <si>
    <t>2019-07-25 21:09:09</t>
  </si>
  <si>
    <t>云南省红河哈尼族彝族自治州开远市大庄回族乡G08县道大庄中心幼儿园东南105米</t>
  </si>
  <si>
    <t xml:space="preserve"> 日期：  2019 年 7 月  26 日</t>
  </si>
  <si>
    <t>2019-07-26 16:28:53</t>
  </si>
  <si>
    <t>云南省红河哈尼族彝族自治州个旧市城区街道建设路1-1号建设路个旧市鄢棚小学东南172米</t>
  </si>
  <si>
    <t>2019-07-26 13:21:32</t>
  </si>
  <si>
    <t>云南省红河哈尼族彝族自治州开远市小龙潭镇开培线平桥东404米</t>
  </si>
  <si>
    <t>2019-07-26 17:09:31</t>
  </si>
  <si>
    <t>云南省红河哈尼族彝族自治州开远市乐白道街道西山路12号市西南路电力培训中心(山水人间南)西南585米</t>
  </si>
  <si>
    <t>2019-07-26 15:14:17</t>
  </si>
  <si>
    <t>云南省红河哈尼族彝族自治州弥勒市新哨镇304省道新哨鹏杰汽修汽配西南67米</t>
  </si>
  <si>
    <t>2019-07-26 23:08:07</t>
  </si>
  <si>
    <t>云南省红河哈尼族彝族自治州弥勒市弥阳镇熙和中路弥勒市中医院西南129米</t>
  </si>
  <si>
    <t>2019-07-26 03:58:11</t>
  </si>
  <si>
    <t>云南省红河哈尼族彝族自治州元阳县马街乡小蚌嘎北1223米</t>
  </si>
  <si>
    <t>2019-07-26 17:37:56</t>
  </si>
  <si>
    <t>2019-07-26 15:29:30</t>
  </si>
  <si>
    <t>2019-07-26 16:15:58</t>
  </si>
  <si>
    <t>2019-07-26 16:49:13</t>
  </si>
  <si>
    <t>2019-07-26 17:06:55</t>
  </si>
  <si>
    <t>云南省红河哈尼族彝族自治州建水县临安镇G5615天猴高速建水县鸿辉种养殖产业有限公司东北365米</t>
  </si>
  <si>
    <t>2019-07-26 17:53:20</t>
  </si>
  <si>
    <t>云南省红河哈尼族彝族自治州弥勒市朋普镇朋一南105米</t>
  </si>
  <si>
    <t>2019-07-26 15:44:14</t>
  </si>
  <si>
    <t>云南省红河哈尼族彝族自治州蒙自市雨过铺镇038乡道红河大道收费站(红河大道南向)东南227米</t>
  </si>
  <si>
    <t>2019-07-26 15:13:44</t>
  </si>
  <si>
    <t>云南省曲靖市麒麟区东山镇010乡道收费站(罗八高速出口)东346米</t>
  </si>
  <si>
    <t>2019-07-26 18:57:52</t>
  </si>
  <si>
    <t>2019-07-26 21:29:01</t>
  </si>
  <si>
    <t>云南省红河哈尼族彝族自治州金平苗族瑶族傣族自治县大寨乡Z008棉花地西北1968米</t>
  </si>
  <si>
    <t>2019-07-26 17:03:37</t>
  </si>
  <si>
    <t>2019-07-26 11:36:18</t>
  </si>
  <si>
    <t>云南省红河哈尼族彝族自治州金平苗族瑶族傣族自治县大寨乡Z008土老寨东北572米</t>
  </si>
  <si>
    <t>2019-07-26 11:25:08</t>
  </si>
  <si>
    <t>云南省红河哈尼族彝族自治州开远市乐白道街道河滨路飓风汽车养护中心东76米</t>
  </si>
  <si>
    <t>2019-07-26 12:51:29</t>
  </si>
  <si>
    <t>云南省红河哈尼族彝族自治州弥勒市弥阳镇101县道大路溪北418米</t>
  </si>
  <si>
    <t>2019-07-26 23:13:42</t>
  </si>
  <si>
    <t>云南省红河哈尼族彝族自治州弥勒市巡检司镇拉巡段拉里黑村北364米</t>
  </si>
  <si>
    <t>2019-07-26 14:42:50</t>
  </si>
  <si>
    <t>云南省红河哈尼族彝族自治州个旧市卡房镇白龙段泥浆塘东567米</t>
  </si>
  <si>
    <t>2019-07-26 19:04:23</t>
  </si>
  <si>
    <t>云南省玉溪市华宁县华溪镇华盘路饰觉汽车装饰西228米</t>
  </si>
  <si>
    <t>2019-07-26 11:21:20</t>
  </si>
  <si>
    <t>云南省红河哈尼族彝族自治州金平苗族瑶族傣族自治县大寨乡Z008土老寨东北657米</t>
  </si>
  <si>
    <t>2019-07-26 20:50:21</t>
  </si>
  <si>
    <t>云南省文山壮族苗族自治州砚山县平远镇平木段平远交警中队东64米</t>
  </si>
  <si>
    <t>2019-07-26 09:15:55</t>
  </si>
  <si>
    <t>2019-07-26 19:02:24</t>
  </si>
  <si>
    <t>2019-07-26 15:42:48</t>
  </si>
  <si>
    <t>云南省红河哈尼族彝族自治州个旧市大屯镇Z003中国邮政储蓄银行(甲介山营业所)南266米</t>
  </si>
  <si>
    <t>2019-07-26 20:28:22</t>
  </si>
  <si>
    <t>云南省西双版纳傣族自治州勐海县勐宋乡勐海县众恒良种场茶厂(西南门)东175米</t>
  </si>
  <si>
    <t>2019-07-26 14:19:15</t>
  </si>
  <si>
    <t>云南省红河哈尼族彝族自治州个旧市锡城镇个金公路云兴驾驶员城北81米</t>
  </si>
  <si>
    <t>2019-07-26 20:36:47</t>
  </si>
  <si>
    <t>云南省红河哈尼族彝族自治州个旧市大屯镇大屯加油站(个旧第十五中学西)西南85米</t>
  </si>
  <si>
    <t>2019-07-26 15:48:31</t>
  </si>
  <si>
    <t>2019-07-26 17:50:08</t>
  </si>
  <si>
    <t>云南省红河哈尼族彝族自治州开远市乐白道街道323国道阿得邑村委会西北1821米</t>
  </si>
  <si>
    <t>2019-07-26 17:24:29</t>
  </si>
  <si>
    <t>云南省红河哈尼族彝族自治州开远市羊街乡326国道水塘哨东113米</t>
  </si>
  <si>
    <t>2019-07-26 16:57:36</t>
  </si>
  <si>
    <t>2019-07-26 16:57:45</t>
  </si>
  <si>
    <t>云南省红河哈尼族彝族自治州开远市乐白道街道323国道阿得邑村委会西北1835米</t>
  </si>
  <si>
    <t>2019-07-26 18:05:19</t>
  </si>
  <si>
    <t>云南省红河哈尼族彝族自治州蒙自市文澜镇北京路100号北京路阳光宾馆东南99米</t>
  </si>
  <si>
    <t>2019-07-26 17:23:21</t>
  </si>
  <si>
    <t>云南省红河哈尼族彝族自治州蒙自市雨过铺镇蒙蚂线红河晟源汽车贸易有限公司西271米</t>
  </si>
  <si>
    <t>2019-07-26 20:01:39</t>
  </si>
  <si>
    <t>云南省文山壮族苗族自治州广南县莲城镇350县道广南县行政学校北43米</t>
  </si>
  <si>
    <t>2019-07-26 22:23:41</t>
  </si>
  <si>
    <t>云南省红河哈尼族彝族自治州河口瑶族自治县河口镇槟榔北路g8011号槟榔北路德胜花园南54米</t>
  </si>
  <si>
    <t>2019-07-26 18:15:43</t>
  </si>
  <si>
    <t>云南省红河哈尼族彝族自治州弥勒市弥阳镇中国弥勒电商创业园南66米</t>
  </si>
  <si>
    <t>2019-07-26 20:45:59</t>
  </si>
  <si>
    <t>云南省文山壮族苗族自治州砚山县平远镇323国道车白泥小学西北415米</t>
  </si>
  <si>
    <t>2019-07-26 16:35:18</t>
  </si>
  <si>
    <t>云南省红河哈尼族彝族自治州弥勒市竹园镇326国道文武中等职业技术学校西南274米</t>
  </si>
  <si>
    <t>2019-07-26 23:28:38</t>
  </si>
  <si>
    <t>云南省红河哈尼族彝族自治州蒙自市草坝镇蒙自绕城高速就能村西南1812米</t>
  </si>
  <si>
    <t>2019-07-26 16:28:35</t>
  </si>
  <si>
    <t>2019-07-26 20:01:44</t>
  </si>
  <si>
    <t>云南省红河哈尼族彝族自治州开远市小龙潭镇二城段安桶寨西260米</t>
  </si>
  <si>
    <t>2019-07-26 15:05:25</t>
  </si>
  <si>
    <t>云南省红河哈尼族彝族自治州个旧市大屯镇个大段小屯西南262米</t>
  </si>
  <si>
    <t>2019-07-26 07:27:36</t>
  </si>
  <si>
    <t>2019-07-26 12:12:20</t>
  </si>
  <si>
    <t>云南省红河哈尼族彝族自治州开远市小龙潭镇开培线棬槽寨东南262米</t>
  </si>
  <si>
    <t>2019-07-26 14:29:57</t>
  </si>
  <si>
    <t>云南省红河哈尼族彝族自治州个旧市大屯镇大中路大屯客运站西南96米</t>
  </si>
  <si>
    <t>2019-07-26 18:41:49</t>
  </si>
  <si>
    <t>云南省红河哈尼族彝族自治州开远市乐白道街道323国道开远市鸿展生态农业开发有限公司南132米</t>
  </si>
  <si>
    <t>2019-07-26 20:50:12</t>
  </si>
  <si>
    <t>云南省玉溪市通海县秀山街道延龄路24-25号214省道固特异轮胎南96米</t>
  </si>
  <si>
    <t>2019-07-26 20:07:31</t>
  </si>
  <si>
    <t>云南省红河哈尼族彝族自治州蒙自市草坝镇049乡道搬迁中学东南244米</t>
  </si>
  <si>
    <t>2019-07-26 14:43:49</t>
  </si>
  <si>
    <t>云南省红河哈尼族彝族自治州个旧市大屯镇个大段古山小学西北816米</t>
  </si>
  <si>
    <t>2019-07-26 11:51:36</t>
  </si>
  <si>
    <t>云南省文山壮族苗族自治州砚山县平远镇323国道洪福村东752米</t>
  </si>
  <si>
    <t>2019-07-26 18:31:00</t>
  </si>
  <si>
    <t>云南省玉溪市红塔区研和街道213国道刺桐关老牌绍华饭店南164米</t>
  </si>
  <si>
    <t>2019-07-26 14:59:39</t>
  </si>
  <si>
    <t>云南省红河哈尼族彝族自治州蒙自市文澜镇护国路22号护国路红建广场西103米</t>
  </si>
  <si>
    <t>2019-07-26 17:50:57</t>
  </si>
  <si>
    <t>云南省红河哈尼族彝族自治州开远市乐白道街道323国道开远市鸿展生态农业开发有限公司南119米</t>
  </si>
  <si>
    <t>2019-07-26 18:58:16</t>
  </si>
  <si>
    <t>云南省红河哈尼族彝族自治州弥勒市朋普镇326国道龙潭清真寺东南319米</t>
  </si>
  <si>
    <t>2019-07-26 18:15:04</t>
  </si>
  <si>
    <t>云南省红河哈尼族彝族自治州弥勒市朋普镇326国道龙潭清真寺东南315米</t>
  </si>
  <si>
    <t>2019-07-26 20:51:30</t>
  </si>
  <si>
    <t>云南省红河哈尼族彝族自治州蒙自市雨过铺镇蒙蚂线中国信合(红钢支行)西1995米</t>
  </si>
  <si>
    <t>2019-07-26 16:30:10</t>
  </si>
  <si>
    <t>云南省红河哈尼族彝族自治州开远市乐白道街道灵泉东路19号环城东路开远市人民检察院反贪污贿赂局东156米</t>
  </si>
  <si>
    <t>2019-07-26 19:27:13</t>
  </si>
  <si>
    <t>云南省红河哈尼族彝族自治州开远市乐白道街道灵泉东路21灵泉东路龙景苑(灵泉东路)东南113米</t>
  </si>
  <si>
    <t>2019-07-26 13:35:05</t>
  </si>
  <si>
    <t>云南省曲靖市马龙区通泉街道桥东线888宾馆东南199米</t>
  </si>
  <si>
    <t>2019-07-26 15:46:10</t>
  </si>
  <si>
    <t>云南省红河哈尼族彝族自治州蒙自市文澜镇文萃路红河州至道汽车维修有限责任公司南136米</t>
  </si>
  <si>
    <t>2019-07-26 21:59:55</t>
  </si>
  <si>
    <t>云南省曲靖市马龙区大庄乡D24县道大庄乡人民政府北242米</t>
  </si>
  <si>
    <t>2019-07-26 20:26:19</t>
  </si>
  <si>
    <t>云南省红河哈尼族彝族自治州弥勒市弥阳镇上清路19号弥勒大道中国农业发展银行(弥勒市支行)东北417米</t>
  </si>
  <si>
    <t>2019-07-26 18:07:42</t>
  </si>
  <si>
    <t>2019-07-26 21:34:31</t>
  </si>
  <si>
    <t>云南省红河哈尼族彝族自治州开远市乐白道街道323国道开远东客运补员站西北49米</t>
  </si>
  <si>
    <t>2019-07-26 14:48:54</t>
  </si>
  <si>
    <t>云南省红河哈尼族彝族自治州蒙自市文澜镇护国路22号护国路红建广场西90米</t>
  </si>
  <si>
    <t>2019-07-26 22:22:03</t>
  </si>
  <si>
    <t>云南省曲靖市师宗县彩云镇彩师段009乡203省道圭山镇法块小学西北1136米</t>
  </si>
  <si>
    <t>2019-07-26 10:56:32</t>
  </si>
  <si>
    <t>云南省红河哈尼族彝族自治州建水县临安镇镍普段建水县鸿辉种养殖产业有限公司东371米</t>
  </si>
  <si>
    <t>2019-07-26 15:22:26</t>
  </si>
  <si>
    <t>云南省红河哈尼族彝族自治州开远市羊街乡卧古段爱旗汽车美容店东南318米</t>
  </si>
  <si>
    <t>2019-07-26 21:22:01</t>
  </si>
  <si>
    <t>云南省红河哈尼族彝族自治州石屏县坝心镇323国道回龙山东南464米</t>
  </si>
  <si>
    <t>2019.7.26</t>
  </si>
  <si>
    <t>2019-07-26 19:28:20</t>
  </si>
  <si>
    <t>云南省红河哈尼族彝族自治州泸西县中枢镇阿庐大街74号203省道阿庐古洞西南1201米</t>
  </si>
  <si>
    <t>2019-07-26 15:51:33</t>
  </si>
  <si>
    <t>云南省红河哈尼族彝族自治州建水县临安镇214省道神仙洞黑狗饭庄北603米</t>
  </si>
  <si>
    <t>2019-07-26 19:20:13</t>
  </si>
  <si>
    <t>云南省文山壮族苗族自治州广南县莲城镇广南同济医院西27米</t>
  </si>
  <si>
    <t>2019-07-26 10:36:11</t>
  </si>
  <si>
    <t>云南省红河哈尼族彝族自治州弥勒市弥阳镇双桥路鑫立源全屋定制家具厂西36米</t>
  </si>
  <si>
    <t>2019-07-26 16:24:31</t>
  </si>
  <si>
    <t>云南省曲靖市罗平县板桥镇江召公路云南省罗平县板桥镇兴旺养牛场东155米</t>
  </si>
  <si>
    <t>2019-07-26 14:49:33</t>
  </si>
  <si>
    <t>云南省红河哈尼族彝族自治州弥勒市竹园镇101县道利康诊所(红沙沟公路管理所南)北135米</t>
  </si>
  <si>
    <t>2019-07-26 15:22:55</t>
  </si>
  <si>
    <t>云南省红河哈尼族彝族自治州开远市乐白道街道打兔寨段雨洒收费站入口(蒙自方向)西北360米</t>
  </si>
  <si>
    <t>2019-07-26 10:28:42</t>
  </si>
  <si>
    <t>云南省红河哈尼族彝族自治州泸西县中枢镇大鲁克段104县104县道固白小学西1319米</t>
  </si>
  <si>
    <t>2019-07-26 16:31:18</t>
  </si>
  <si>
    <t>云南省红河哈尼族彝族自治州弥勒市竹园镇326国道小新寨西183米</t>
  </si>
  <si>
    <t>2019-07-26 10:57:04</t>
  </si>
  <si>
    <t>云南省红河哈尼族彝族自治州弥勒市弥阳镇赶羊沟西北673米</t>
  </si>
  <si>
    <t>2019-07-26 18:22:58</t>
  </si>
  <si>
    <t>云南省红河哈尼族彝族自治州个旧市沙甸镇团坡路莎迪化验室西北134米</t>
  </si>
  <si>
    <t>2019-07-26 08:25:45</t>
  </si>
  <si>
    <t>2019-07-26 18:49:15</t>
  </si>
  <si>
    <t>云南省红河哈尼族彝族自治州弥勒市弥阳镇拖白路26号弥勒大道小精灵幼儿园(弥勒昆立医院南)西南426米</t>
  </si>
  <si>
    <t>2019-07-26 23:28:34</t>
  </si>
  <si>
    <t>云南省红河哈尼族彝族自治州弥勒市弥阳镇弥勒大道正大宾馆(新瓦房巷)西南89米</t>
  </si>
  <si>
    <t>2019-07-26 22:35:05</t>
  </si>
  <si>
    <t>云南省红河哈尼族彝族自治州开远市乐白道街道市西南路开远市盈叶化工有限公司东489米</t>
  </si>
  <si>
    <t>2019-07-26 19:22:55</t>
  </si>
  <si>
    <t>云南省红河哈尼族彝族自治州个旧市沙甸镇326国道玉河餐厅西52米</t>
  </si>
  <si>
    <t>2019-07-26 18:35:12</t>
  </si>
  <si>
    <t>云南省红河哈尼族彝族自治州开远市乐白道街道建设东路B-3幢环城东路幸福大院(建设东路)东188米</t>
  </si>
  <si>
    <t>2019-07-26 18:17:20</t>
  </si>
  <si>
    <t>云南省红河哈尼族彝族自治州弥勒市弥阳镇拖白路弥勒市水电勘测设计队东89米</t>
  </si>
  <si>
    <t>2019-07-26 16:03:04</t>
  </si>
  <si>
    <t>2019-07-26 19:44:06</t>
  </si>
  <si>
    <t>云南省红河哈尼族彝族自治州弥勒市新哨镇石新汽专033乡石新汽专红地球葡萄园酒店东北58米</t>
  </si>
  <si>
    <t>2019-07-26 23:13:06</t>
  </si>
  <si>
    <t>云南省红河哈尼族彝族自治州开远市乐白道街道东新路390号东新路时光印象北91米</t>
  </si>
  <si>
    <t>2019-07-26 18:38:58</t>
  </si>
  <si>
    <t>云南省红河哈尼族彝族自治州开远市乐白道街道河滨路19-22号市西北路开远市禄丰驾驶员城东20米</t>
  </si>
  <si>
    <t>2019-07-26 21:17:20</t>
  </si>
  <si>
    <t>云南省红河哈尼族彝族自治州开远市乐白道街道323国道开远市鸿展生态农业开发有限公司南116米</t>
  </si>
  <si>
    <t>2019-07-26 20:48:51</t>
  </si>
  <si>
    <t>云南省红河哈尼族彝族自治州弥勒市弥阳镇203省道彩鸡奇味饭店东北79米</t>
  </si>
  <si>
    <t>2019-07-26 19:21:31</t>
  </si>
  <si>
    <t>云南省曲靖市师宗县五龙乡江召公路沙锅寨大桥东北525米</t>
  </si>
  <si>
    <t>2019-07-26 18:12:07</t>
  </si>
  <si>
    <t>云南省红河哈尼族彝族自治州个旧市锡城镇个金公路15个金公路胜达轿修西北57米</t>
  </si>
  <si>
    <t>2019-07-26 18:48:16</t>
  </si>
  <si>
    <t>云南省红河哈尼族彝族自治州弥勒市五山乡304省道三家北964米</t>
  </si>
  <si>
    <t>2019-07-26 15:12:39</t>
  </si>
  <si>
    <t>云南省红河哈尼族彝族自治州开远市羊街乡卧古段爱旗汽车美容店东南323米</t>
  </si>
  <si>
    <t>2019-07-26 16:11:39</t>
  </si>
  <si>
    <t>云南省红河哈尼族彝族自治州弥勒市新哨镇035乡道夸竹明德小学西北268米</t>
  </si>
  <si>
    <t>2019-07-26 07:34:47</t>
  </si>
  <si>
    <t>云南省红河哈尼族彝族自治州开远市小龙潭镇开培线上城西北134米</t>
  </si>
  <si>
    <t>2019-07-26 20:05:17</t>
  </si>
  <si>
    <t>云南省红河哈尼族彝族自治州开远市乐白道街道灵泉东路23灵泉东路龙景苑(灵泉东路)南106米</t>
  </si>
  <si>
    <t>2019-07-26 15:03:21</t>
  </si>
  <si>
    <t>云南省红河哈尼族彝族自治州弥勒市五山乡304省道弥勒市五山乡四家村委会西1933米</t>
  </si>
  <si>
    <t>2019-07-26 21:03:43</t>
  </si>
  <si>
    <t>云南省曲靖市罗平县板桥镇江召公路罗平县公安局板桥派出所</t>
  </si>
  <si>
    <t>2019-07-26 05:31:24</t>
  </si>
  <si>
    <t>2019-07-26 15:45:46</t>
  </si>
  <si>
    <t>云南省红河哈尼族彝族自治州个旧市沙甸镇326国道沙甸好牛食业有限公司好牛干巴厂西南153米</t>
  </si>
  <si>
    <t>2019-07-26 23:25:49</t>
  </si>
  <si>
    <t>云南省红河哈尼族彝族自治州弥勒市五山乡304省道弥勒市五山乡四家村委会西北493米</t>
  </si>
  <si>
    <t>2019-07-26 23:41:04</t>
  </si>
  <si>
    <t>云南省红河哈尼族彝族自治州开远市中和营镇323国道冲门村北439米</t>
  </si>
  <si>
    <t>2019-07-26 18:52:35</t>
  </si>
  <si>
    <t>云南省红河哈尼族彝族自治州弥勒市竹园镇326国道高兰饭店南210米</t>
  </si>
  <si>
    <t>2019-07-26 21:09:52</t>
  </si>
  <si>
    <t>云南省红河哈尼族彝族自治州弥勒市弥阳镇红烟路7号弥勒大道鑫苑宾馆(红烟路)西330米</t>
  </si>
  <si>
    <t>2019-07-26 23:37:01</t>
  </si>
  <si>
    <t>云南省文山壮族苗族自治州砚山县平远镇011乡道山脚西南34米</t>
  </si>
  <si>
    <t>2019-07-26 12:47:40</t>
  </si>
  <si>
    <t>云南省红河哈尼族彝族自治州弥勒市新哨镇304省道合济医院西南58米</t>
  </si>
  <si>
    <t>2019-07-26 17:55:50</t>
  </si>
  <si>
    <t>云南省文山壮族苗族自治州文山市马塘镇花二段013乡210省道小沈摩修店东30米</t>
  </si>
  <si>
    <t xml:space="preserve"> 日期：  2019 年 7 月  27 日</t>
  </si>
  <si>
    <t>2019-07-27 15:21:12</t>
  </si>
  <si>
    <t>云南省红河哈尼族彝族自治州开远市小龙潭镇开培线安桶寨西367米</t>
  </si>
  <si>
    <t>2019-07-27 17:18:04</t>
  </si>
  <si>
    <t>云南省红河哈尼族彝族自治州开远市乐白道街道西山路12号市西南路电力培训中心(山水人间南)西南584米</t>
  </si>
  <si>
    <t>2019-07-27 17:42:49</t>
  </si>
  <si>
    <t>云南省红河哈尼族彝族自治州开远市乐白道街道西山路12号市西南路电力培训中心(山水人间南)西586米</t>
  </si>
  <si>
    <t>2019-07-27 17:29:14</t>
  </si>
  <si>
    <t>2019-07-27 18:50:09</t>
  </si>
  <si>
    <t>云南省红河哈尼族彝族自治州弥勒市弥阳镇弥勒大道烟草公司职工住宅楼西98米</t>
  </si>
  <si>
    <t>2019-07-27 18:24:59</t>
  </si>
  <si>
    <t>云南省红河哈尼族彝族自治州元阳县马街乡小蚌嘎北1220米</t>
  </si>
  <si>
    <t>2019-07-27 17:50:39</t>
  </si>
  <si>
    <t>2019-07-27 23:38:38</t>
  </si>
  <si>
    <t>2019-07-27 19:02:04</t>
  </si>
  <si>
    <t>云南省红河哈尼族彝族自治州蒙自市雨过铺镇永宁公路仁厚村卫生室西北1032米</t>
  </si>
  <si>
    <t>2019-07-27 16:02:57</t>
  </si>
  <si>
    <t>2019-07-27 19:00:11</t>
  </si>
  <si>
    <t>云南省曲靖市麒麟区东山镇010乡道收费站(罗八高速出口)东380米</t>
  </si>
  <si>
    <t>2019-07-27 17:13:52</t>
  </si>
  <si>
    <t>云南省文山壮族苗族自治州文山市卧龙街道茶跌段云南三鑫工业区西439米</t>
  </si>
  <si>
    <t>2019-07-27 19:45:52</t>
  </si>
  <si>
    <t>云南省文山壮族苗族自治州砚山县平远镇平木段我和姐姐的小铺北24米</t>
  </si>
  <si>
    <t>2019-07-27 06:19:33</t>
  </si>
  <si>
    <t>2019-07-27 14:10:20</t>
  </si>
  <si>
    <t>云南省玉溪市通海县里山乡117乡道梅子园南342米</t>
  </si>
  <si>
    <t>2019-07-27 19:38:05</t>
  </si>
  <si>
    <t>云南省红河哈尼族彝族自治州弥勒市虹溪镇304省道小西冲南530米</t>
  </si>
  <si>
    <t>2019-07-27 17:03:24</t>
  </si>
  <si>
    <t>云南省红河哈尼族彝族自治州开远市乐白道街道河滨路19-22号市西北路开远市禄丰驾驶员城东南54米</t>
  </si>
  <si>
    <t>2019-07-27 09:14:00</t>
  </si>
  <si>
    <t>云南省红河哈尼族彝族自治州弥勒市新哨镇秧田冲西南168米</t>
  </si>
  <si>
    <t>2019-07-27 23:04:05</t>
  </si>
  <si>
    <t>云南省红河哈尼族彝族自治州弥勒市巡检司镇路佑南346米</t>
  </si>
  <si>
    <t>2019-07-27 13:49:22</t>
  </si>
  <si>
    <t>2019-07-27 14:18:08</t>
  </si>
  <si>
    <t>云南省红河哈尼族彝族自治州个旧市沙甸镇世恒墙材西北93米</t>
  </si>
  <si>
    <t>2019-07-27 20:59:11</t>
  </si>
  <si>
    <t>云南省玉溪市华宁县华溪镇华盘路饰觉汽车装饰西北110米</t>
  </si>
  <si>
    <t>2019-07-27 17:10:57</t>
  </si>
  <si>
    <t>云南省文山壮族苗族自治州砚山县平远镇平木段平远交警中队东71米</t>
  </si>
  <si>
    <t>2019-07-27 09:36:12</t>
  </si>
  <si>
    <t>2019-07-27 15:25:07</t>
  </si>
  <si>
    <t>云南省红河哈尼族彝族自治州个旧市大屯镇Z003中国邮政储蓄银行(甲介山营业所)南269米</t>
  </si>
  <si>
    <t>2019-07-27 09:14:05</t>
  </si>
  <si>
    <t>云南省红河哈尼族彝族自治州弥勒市新哨镇秧田冲西南183米</t>
  </si>
  <si>
    <t>2019-07-27 20:26:15</t>
  </si>
  <si>
    <t>2019-07-27 18:53:13</t>
  </si>
  <si>
    <t>云南省红河哈尼族彝族自治州弥勒市朋普镇326国道庄田村西402米</t>
  </si>
  <si>
    <t>2019-07-27 13:34:29</t>
  </si>
  <si>
    <t>2019-07-27 16:50:16</t>
  </si>
  <si>
    <t>2019-07-27 18:16:34</t>
  </si>
  <si>
    <t>云南省红河哈尼族彝族自治州开远市乐白道街道323国道新村西南1422米</t>
  </si>
  <si>
    <t>2019-07-27 17:58:53</t>
  </si>
  <si>
    <t>云南省红河哈尼族彝族自治州开远市乐白道街道323国道阿得邑村委会西北1830米</t>
  </si>
  <si>
    <t>2019-07-27 17:40:11</t>
  </si>
  <si>
    <t>2019-07-27 10:30:18</t>
  </si>
  <si>
    <t>2019-07-27 19:10:02</t>
  </si>
  <si>
    <t>云南省红河哈尼族彝族自治州蒙自市文澜镇红河大道高家寨北217米</t>
  </si>
  <si>
    <t>2019-07-27 12:56:50</t>
  </si>
  <si>
    <t>云南省红河哈尼族彝族自治州蒙自市文澜镇北京路100号北京路阳光宾馆东南88米</t>
  </si>
  <si>
    <t>2019-07-27 16:55:21</t>
  </si>
  <si>
    <t>云南省红河哈尼族彝族自治州蒙自市雨过铺镇蒙蚂线红河晟源汽车贸易有限公司西338米</t>
  </si>
  <si>
    <t>2019-07-27 12:55:24</t>
  </si>
  <si>
    <t>云南省红河哈尼族彝族自治州开远市羊街乡卧古段红土村东北73米</t>
  </si>
  <si>
    <t>2019-07-27 22:18:11</t>
  </si>
  <si>
    <t>云南省红河哈尼族彝族自治州蒙自市水田乡蒙蛮线阿打坡西北1121米</t>
  </si>
  <si>
    <t>2019-07-27 14:45:57</t>
  </si>
  <si>
    <t>云南省红河哈尼族彝族自治州弥勒市弥阳镇中国弥勒电商创业园南77米</t>
  </si>
  <si>
    <t>2019-07-27 22:04:30</t>
  </si>
  <si>
    <t>云南省文山壮族苗族自治州砚山县平远镇323国道车白泥小学西北370米</t>
  </si>
  <si>
    <t>2019-07-27 09:51:50</t>
  </si>
  <si>
    <t>云南省红河哈尼族彝族自治州个旧市大屯镇091乡道蒙自县田兴小学西南1352米</t>
  </si>
  <si>
    <t>2019-07-27 14:06:58</t>
  </si>
  <si>
    <t>2019-07-27 17:03:23</t>
  </si>
  <si>
    <t>云南省红河哈尼族彝族自治州建水县岔科镇龙觅坡段王家寨西363米</t>
  </si>
  <si>
    <t>2019-07-27 19:35:39</t>
  </si>
  <si>
    <t>云南省红河哈尼族彝族自治州个旧市大屯镇纵三路红河捷汇汽车商贸有限公司东南160米</t>
  </si>
  <si>
    <t>2019-07-27 23:34:48</t>
  </si>
  <si>
    <t>云南省红河哈尼族彝族自治州开远市小龙潭镇开培线安桶寨西308米</t>
  </si>
  <si>
    <t>2019-07-27 17:37:27</t>
  </si>
  <si>
    <t>云南省红河哈尼族彝族自治州个旧市大屯镇个大段小屯西南263米</t>
  </si>
  <si>
    <t>2019-07-27 07:05:40</t>
  </si>
  <si>
    <t>2019-07-27 14:18:20</t>
  </si>
  <si>
    <t>云南省红河哈尼族彝族自治州开远市灵泉街道市西北路325号市西北路云南省化工高级技工学校东北109米</t>
  </si>
  <si>
    <t>2019-07-27 20:41:13</t>
  </si>
  <si>
    <t>云南省红河哈尼族彝族自治州个旧市贾沙乡102县道红河元阳刘大头农家乐东北398米</t>
  </si>
  <si>
    <t>2019-07-27 23:37:28</t>
  </si>
  <si>
    <t>云南省红河哈尼族彝族自治州蒙自市文澜镇蒙蛮线蒙自瀛洲水泥有限责任公司东北43米</t>
  </si>
  <si>
    <t>2019-07-27 17:42:57</t>
  </si>
  <si>
    <t>云南省红河哈尼族彝族自治州红河县迤萨镇G76县道勐龙新寨西220米</t>
  </si>
  <si>
    <t>2019-07-27 14:19:19</t>
  </si>
  <si>
    <t>2019-07-27 22:48:12</t>
  </si>
  <si>
    <t>云南省文山壮族苗族自治州砚山县稼依镇G80广昆高速喜鹊垭口大桥东307米</t>
  </si>
  <si>
    <t>2019-07-27 22:55:38</t>
  </si>
  <si>
    <t>2019-07-27 22:34:52</t>
  </si>
  <si>
    <t>云南省红河哈尼族彝族自治州泸西县中枢镇阿庐大街168号职教路泸源中学东北1752米</t>
  </si>
  <si>
    <t>2019-07-27 18:57:45</t>
  </si>
  <si>
    <t>云南省红河哈尼族彝族自治州弥勒市竹园镇101县道利康诊所(红沙沟公路管理所南)北153米</t>
  </si>
  <si>
    <t>2019-07-27 09:53:51</t>
  </si>
  <si>
    <t>2019-07-27 21:04:48</t>
  </si>
  <si>
    <t>云南省玉溪市红塔区北城街道玉钢集团玉昆公司北126米</t>
  </si>
  <si>
    <t>2019-07-27 23:18:23</t>
  </si>
  <si>
    <t>云南省红河哈尼族彝族自治州蒙自市文澜镇蒙蛮线蒙自瀛洲水泥有限责任公司东北194米</t>
  </si>
  <si>
    <t>2019-07-27 23:43:01</t>
  </si>
  <si>
    <t>云南省红河哈尼族彝族自治州开远市乐白道街道326国道三角轮胎西南105米</t>
  </si>
  <si>
    <t>2019-07-27 20:48:14</t>
  </si>
  <si>
    <t>云南省红河哈尼族彝族自治州蒙自市雨过铺镇蒙蚂线中国信合(红钢支行)西1982米</t>
  </si>
  <si>
    <t>2019-07-27 23:06:10</t>
  </si>
  <si>
    <t>云南省红河哈尼族彝族自治州弥勒市五山乡觅利公路058乡304省道五山乡小学东2639米</t>
  </si>
  <si>
    <t>2019-07-27 23:46:49</t>
  </si>
  <si>
    <t>云南省红河哈尼族彝族自治州蒙自市文澜镇蒙自瀛洲水泥有限责任公司东北43米</t>
  </si>
  <si>
    <t>2019-07-27 23:31:19</t>
  </si>
  <si>
    <t>云南省玉溪市华宁县华溪镇华盘路黑牛白村委会南687米</t>
  </si>
  <si>
    <t>2019-07-27 23:26:42</t>
  </si>
  <si>
    <t>云南省红河哈尼族彝族自治州金平苗族瑶族傣族自治县沙依坡乡蛮金公路蛮耗隧道西南246米</t>
  </si>
  <si>
    <t>2019-07-27 17:23:16</t>
  </si>
  <si>
    <t>云南省红河哈尼族彝族自治州蒙自市文澜镇文萃路红河州至道汽车维修有限责任公司西南49米</t>
  </si>
  <si>
    <t>2019-07-27 18:01:02</t>
  </si>
  <si>
    <t>云南省文山壮族苗族自治州西畴县兴街镇210省道兴街财政所东南423米</t>
  </si>
  <si>
    <t>2019-07-27 18:06:44</t>
  </si>
  <si>
    <t>云南省红河哈尼族彝族自治州个旧市老厂镇团拉段拉达冲东南907米</t>
  </si>
  <si>
    <t>2019.7.27</t>
  </si>
  <si>
    <t>2019-07-27 18:35:47</t>
  </si>
  <si>
    <t>云南省红河哈尼族彝族自治州蒙自市芷村镇107县道长冲东南150米</t>
  </si>
  <si>
    <t>2019-07-27 12:41:58</t>
  </si>
  <si>
    <t>2019-07-27 23:06:28</t>
  </si>
  <si>
    <t>云南省红河哈尼族彝族自治州泸西县午街铺镇203省道密枝山西南319米</t>
  </si>
  <si>
    <t>2019-07-27 21:46:23</t>
  </si>
  <si>
    <t>云南省红河哈尼族彝族自治州弥勒市新哨镇305省道下者左西595米</t>
  </si>
  <si>
    <t>2019-07-27 20:02:12</t>
  </si>
  <si>
    <t>云南省红河哈尼族彝族自治州建水县临安镇镍普段建水县鸿辉种养殖产业有限公司东南390米</t>
  </si>
  <si>
    <t>2019-07-27 14:29:37</t>
  </si>
  <si>
    <t>云南省红河哈尼族彝族自治州开远市羊街乡卧古段爱旗汽车美容店东南310米</t>
  </si>
  <si>
    <t>2019-07-27 21:58:22</t>
  </si>
  <si>
    <t>云南省红河哈尼族彝族自治州开远市中和营镇323国道果口西814米</t>
  </si>
  <si>
    <t>2019-07-27 22:07:21</t>
  </si>
  <si>
    <t>云南省红河哈尼族彝族自治州开远市乐白道街道323国道开远市鸿展生态农业开发有限公司东南116米</t>
  </si>
  <si>
    <t>2019-07-27 15:51:16</t>
  </si>
  <si>
    <t>云南省红河哈尼族彝族自治州开远市乐白道街道326国道中国国际能源加油站西南110米</t>
  </si>
  <si>
    <t>2019-07-27 23:09:25</t>
  </si>
  <si>
    <t>云南省红河哈尼族彝族自治州蒙自市雨过铺镇蒙蚂线中国信合(红钢支行)西1987米</t>
  </si>
  <si>
    <t>2019-07-27 17:05:46</t>
  </si>
  <si>
    <t>云南省红河哈尼族彝族自治州泸西县中枢镇大鲁克段104县104县道固白小学西1254米</t>
  </si>
  <si>
    <t>2019-07-27 23:28:28</t>
  </si>
  <si>
    <t>云南省玉溪市红塔区北城街道213国道云南佳缘种畜场西南230米</t>
  </si>
  <si>
    <t>2019-07-27 20:59:42</t>
  </si>
  <si>
    <t>云南省红河哈尼族彝族自治州个旧市鸡街镇105县道西南有色地质勘查局三〇八队测试中心东南282米</t>
  </si>
  <si>
    <t>2019-07-27 17:43:08</t>
  </si>
  <si>
    <t>云南省红河哈尼族彝族自治州弥勒市弥阳镇弥勒大道大树村委会南110米</t>
  </si>
  <si>
    <t>2019-07-27 21:36:35</t>
  </si>
  <si>
    <t>云南省曲靖市麒麟区沿江街道沾潦线华豪铝门窗装饰制作部北81米</t>
  </si>
  <si>
    <t>2019-07-27 23:23:32</t>
  </si>
  <si>
    <t>云南省玉溪市华宁县华溪镇华盘路099乡华盘路华宁县丁公山柑桔分选厂西82米</t>
  </si>
  <si>
    <t>2019-07-27 23:01:55</t>
  </si>
  <si>
    <t>云南省玉溪市华宁县华溪镇华盘路阿几黑东308米</t>
  </si>
  <si>
    <t>2019-07-27 19:56:04</t>
  </si>
  <si>
    <t>云南省红河哈尼族彝族自治州弥勒市新哨镇石新汽专033乡石新汽专红地球葡萄园酒店北113米</t>
  </si>
  <si>
    <t>2019-07-27 23:57:44</t>
  </si>
  <si>
    <t>云南省曲靖市麒麟区东山镇043县道土豆王(东山二分店)东南65米</t>
  </si>
  <si>
    <t>2019-07-27 17:26:17</t>
  </si>
  <si>
    <t>云南省红河哈尼族彝族自治州弥勒市弥阳镇双桥路中共弥阳镇城东社区总支委员会东123米</t>
  </si>
  <si>
    <t>2019-07-27 15:08:21</t>
  </si>
  <si>
    <t>云南省红河哈尼族彝族自治州弥勒市新哨镇东风大道弥勒站西南1050米</t>
  </si>
  <si>
    <t>2019-07-27 14:57:48</t>
  </si>
  <si>
    <t>云南省红河哈尼族彝族自治州个旧市鸡街镇212省道大河湾北1293米</t>
  </si>
  <si>
    <t>2019-07-27 23:28:12</t>
  </si>
  <si>
    <t>云南省红河哈尼族彝族自治州弥勒市朋普镇326国道黑果坝水库西北405米</t>
  </si>
  <si>
    <t>2019-07-27 23:24:23</t>
  </si>
  <si>
    <t>云南省玉溪市华宁县华溪镇华盘路099乡华盘路华溪镇甫甸卫生所东南320米</t>
  </si>
  <si>
    <t>2019-07-27 23:50:02</t>
  </si>
  <si>
    <t>云南省红河哈尼族彝族自治州蒙自市文澜镇蒙蛮线陈家寨村西南129米</t>
  </si>
  <si>
    <t>2019-07-27 10:49:51</t>
  </si>
  <si>
    <t>云南省红河哈尼族彝族自治州开远市乐白道街道326国道中国国际能源加油站西南148米</t>
  </si>
  <si>
    <t>2019-07-27 19:37:57</t>
  </si>
  <si>
    <t>云南省红河哈尼族彝族自治州弥勒市朋普镇326国道龙潭清真寺东南322米</t>
  </si>
  <si>
    <t>2019-07-27 10:41:19</t>
  </si>
  <si>
    <t>云南省红河哈尼族彝族自治州个旧市锡城镇个金公路13个金公路胜达轿修西北87米</t>
  </si>
  <si>
    <t>2019-07-27 19:00:55</t>
  </si>
  <si>
    <t>云南省红河哈尼族彝族自治州开远市乐白道街道市西南路云南安宁化工厂(开远分厂)北410米</t>
  </si>
  <si>
    <t>2019-07-27 13:02:09</t>
  </si>
  <si>
    <t>2019-07-27 20:42:10</t>
  </si>
  <si>
    <t>云南省红河哈尼族彝族自治州开远市乐白道街道326国道楷甸小学东北371米</t>
  </si>
  <si>
    <t>2019-07-27 14:10:31</t>
  </si>
  <si>
    <t>云南省红河哈尼族彝族自治州开远市羊街乡326国道开远市卧龙水泥有限公司西北133米</t>
  </si>
  <si>
    <t>2019-07-27 23:37:45</t>
  </si>
  <si>
    <t>云南省文山壮族苗族自治州砚山县平远镇G80广昆高速平远街服务区(暂停营业)西57米</t>
  </si>
  <si>
    <t>2019-07-27 23:29:36</t>
  </si>
  <si>
    <t>云南省玉溪市华宁县华溪镇华盘路华溪镇独家村小学东南79米</t>
  </si>
  <si>
    <t>2019-07-27 07:32:46</t>
  </si>
  <si>
    <t>2019-07-27 23:38:13</t>
  </si>
  <si>
    <t>云南省红河哈尼族彝族自治州开远市灵泉街道市西北路276号市西北路开远市信达经贸有限公司西北57米</t>
  </si>
  <si>
    <t>2019-07-27 22:00:37</t>
  </si>
  <si>
    <t>云南省红河哈尼族彝族自治州蒙自市雨过铺镇红河大道田心幼儿园东南54米</t>
  </si>
  <si>
    <t>2019-07-27 17:31:01</t>
  </si>
  <si>
    <t>云南省红河哈尼族彝族自治州弥勒市朋普镇326国道文山广南八宝饭庄北264米</t>
  </si>
  <si>
    <t>2019-07-27 20:54:19</t>
  </si>
  <si>
    <t>云南省红河哈尼族彝族自治州蒙自市文澜镇陈椅段蒙自瀛洲水泥有限责任公司南625米</t>
  </si>
  <si>
    <t>2019-07-27 20:47:36</t>
  </si>
  <si>
    <t>云南省红河哈尼族彝族自治州弥勒市弥阳镇上清路19号弥勒大道中国农业发展银行(弥勒市支行)东北338米</t>
  </si>
  <si>
    <t>2019-07-27 20:54:58</t>
  </si>
  <si>
    <t>云南省文山壮族苗族自治州砚山县平远镇323国道亮田村北61米</t>
  </si>
  <si>
    <t>2019-07-27 23:01:45</t>
  </si>
  <si>
    <t>云南省红河哈尼族彝族自治州弥勒市朋普镇326国道黑果坝水库西北389米</t>
  </si>
  <si>
    <t>2019-07-27 23:53:13</t>
  </si>
  <si>
    <t>云南省文山壮族苗族自治州马关县坡脚镇078乡道坡脚镇中心学校东北651米</t>
  </si>
  <si>
    <t>2019-07-27 19:36:02</t>
  </si>
  <si>
    <t>云南省红河哈尼族彝族自治州弥勒市弥阳镇304省道弥勒协兴科技有限公司东340米</t>
  </si>
  <si>
    <t>2019-07-27 23:37:12</t>
  </si>
  <si>
    <t>云南省文山壮族苗族自治州砚山县平远镇323国道文山海螺水泥有限责任公司西南375米</t>
  </si>
  <si>
    <t>2019-07-27 23:42:42</t>
  </si>
  <si>
    <t>云南省红河哈尼族彝族自治州开远市中和营镇323国道大平寨村东南240米</t>
  </si>
  <si>
    <t>2019-07-27 12:02:14</t>
  </si>
  <si>
    <t>云南省红河哈尼族彝族自治州弥勒市新哨镇304省道夸竹明德小学西南1277米</t>
  </si>
  <si>
    <t>2019-07-27 23:53:26</t>
  </si>
  <si>
    <t>云南省玉溪市通海县河西镇319省道通海县明珠食品厂西北95米</t>
  </si>
  <si>
    <t>2019-07-27 20:17:20</t>
  </si>
  <si>
    <t>云南省红河哈尼族彝族自治州弥勒市虹溪镇304省道招北小学西南878米</t>
  </si>
  <si>
    <t>2019-07-27 20:16:47</t>
  </si>
  <si>
    <t>云南省文山壮族苗族自治州砚山县平远镇323国道云海大柒树希望小学西1831米</t>
  </si>
  <si>
    <t>2019-07-27 23:32:54</t>
  </si>
  <si>
    <t>云南省文山壮族苗族自治州砚山县平远镇323国道滨海饭店西112米</t>
  </si>
  <si>
    <t>2019-07-27 23:35:49</t>
  </si>
  <si>
    <t>云南省红河哈尼族彝族自治州弥勒市新哨镇304省道夸竹明德小学西南1250米</t>
  </si>
  <si>
    <t xml:space="preserve"> 日期：  2019 年 7 月  28 日</t>
  </si>
  <si>
    <r>
      <rPr>
        <b/>
        <sz val="11"/>
        <rFont val="宋体"/>
        <charset val="134"/>
      </rPr>
      <t xml:space="preserve">总安装台数：188     在线台数：183    不在线台数：5     在线率： 98   </t>
    </r>
    <r>
      <rPr>
        <b/>
        <sz val="11"/>
        <rFont val="SimSun"/>
        <charset val="134"/>
      </rPr>
      <t>％</t>
    </r>
  </si>
  <si>
    <t>2019-07-28 21:15:43</t>
  </si>
  <si>
    <t>云南省红河哈尼族彝族自治州泸西县旧城镇两黑段旧城客运站南188米</t>
  </si>
  <si>
    <t>2019-07-28 14:42:52</t>
  </si>
  <si>
    <t>云南省红河哈尼族彝族自治州开远市小龙潭镇开培线小龙潭中心幼儿园北463米</t>
  </si>
  <si>
    <t>2019-07-28 20:49:35</t>
  </si>
  <si>
    <t>云南省红河哈尼族彝族自治州开远市中和营镇G80广昆高速鹰嘴岩隧道东南520米</t>
  </si>
  <si>
    <t>2019.7.28</t>
  </si>
  <si>
    <t>2019-07-28 21:32:44</t>
  </si>
  <si>
    <t>云南省文山壮族苗族自治州砚山县平远镇323国道云海大柒树希望小学西1717米</t>
  </si>
  <si>
    <t>2019-07-28 22:36:19</t>
  </si>
  <si>
    <t>云南省文山壮族苗族自治州砚山县平远镇323国道云海大柒树希望小学西1906米</t>
  </si>
  <si>
    <t>2019-07-28 21:50:02</t>
  </si>
  <si>
    <t>云南省红河哈尼族彝族自治州弥勒市新哨镇304省道新哨鹏杰汽修汽配西南80米</t>
  </si>
  <si>
    <t>2019-07-28 23:49:17</t>
  </si>
  <si>
    <t>云南省红河哈尼族彝族自治州弥勒市新哨镇326国道习岗哨西南1279米</t>
  </si>
  <si>
    <t>2019-07-28 18:03:07</t>
  </si>
  <si>
    <t>云南省红河哈尼族彝族自治州元阳县马街乡小蚌嘎北1179米</t>
  </si>
  <si>
    <t>2019-07-28 16:53:16</t>
  </si>
  <si>
    <t>云南省红河哈尼族彝族自治州个旧市大屯镇Z003个旧市第二人民医院南1451米</t>
  </si>
  <si>
    <t>2019-07-28 17:58:15</t>
  </si>
  <si>
    <t>云南省红河哈尼族彝族自治州个旧市鸡街镇116县道大河湾西北959米</t>
  </si>
  <si>
    <t>2019-07-28 17:55:16</t>
  </si>
  <si>
    <t>云南省红河哈尼族彝族自治州开远市灵泉街道市西北路276号市西北路云南省化工高级技工学校东77米</t>
  </si>
  <si>
    <t>2019-07-28 16:58:39</t>
  </si>
  <si>
    <t>云南省红河哈尼族彝族自治州泸西县中枢镇健康路环浦山东329米</t>
  </si>
  <si>
    <t>2019-07-28 15:04:00</t>
  </si>
  <si>
    <t>2019-07-28 18:20:41</t>
  </si>
  <si>
    <t>云南省红河哈尼族彝族自治州蒙自市雨过铺镇永宁公路仁厚村卫生室西1068米</t>
  </si>
  <si>
    <t>2019-07-28 15:56:52</t>
  </si>
  <si>
    <t>云南省红河哈尼族彝族自治州蒙自市雨过铺镇038乡道红河大道收费站(红河大道南向)东南225米</t>
  </si>
  <si>
    <t>2019-07-28 22:49:00</t>
  </si>
  <si>
    <t>云南省红河哈尼族彝族自治州河口瑶族自治县</t>
  </si>
  <si>
    <t>2019-07-28 16:09:35</t>
  </si>
  <si>
    <t>云南省文山壮族苗族自治州文山市卧龙街道茶跌段云南三鑫工业区西863米</t>
  </si>
  <si>
    <t>2019-07-28 16:30:25</t>
  </si>
  <si>
    <t>云南省文山壮族苗族自治州砚山县江那镇陈记和顺骡子毛驴馆东171米</t>
  </si>
  <si>
    <t>2019-07-28 12:46:49</t>
  </si>
  <si>
    <t>云南省红河哈尼族彝族自治州开远市灵泉街道开培线垭口坡南385米</t>
  </si>
  <si>
    <t>2019-07-28 18:38:18</t>
  </si>
  <si>
    <t>云南省红河哈尼族彝族自治州金平苗族瑶族傣族自治县大寨乡Z008土老寨东北644米</t>
  </si>
  <si>
    <t>2019-07-28 19:38:57</t>
  </si>
  <si>
    <t>2019-07-28 18:45:05</t>
  </si>
  <si>
    <t>云南省红河哈尼族彝族自治州金平苗族瑶族傣族自治县大寨乡Z008土老寨东北602米</t>
  </si>
  <si>
    <t>2019-07-28 21:12:32</t>
  </si>
  <si>
    <t>云南省红河哈尼族彝族自治州建水县南庄镇通建高速朝阳门东741米</t>
  </si>
  <si>
    <t>2019-07-28 19:10:14</t>
  </si>
  <si>
    <t>云南省红河哈尼族彝族自治州开远市乐白道街道河滨路兰天幼儿园北98米</t>
  </si>
  <si>
    <t>2019-07-28 21:00:02</t>
  </si>
  <si>
    <t>云南省红河哈尼族彝族自治州弥勒市弥阳镇101县道大路溪北391米</t>
  </si>
  <si>
    <t>2019-07-28 21:32:58</t>
  </si>
  <si>
    <t>云南省红河哈尼族彝族自治州弥勒市新哨镇秧田冲西南171米</t>
  </si>
  <si>
    <t>2019-07-28 21:52:16</t>
  </si>
  <si>
    <t>云南省红河哈尼族彝族自治州弥勒市巡检司镇拉巡段拉里黑村西北408米</t>
  </si>
  <si>
    <t>2019-07-28 19:21:24</t>
  </si>
  <si>
    <t>云南省红河哈尼族彝族自治州个旧市卡房镇白龙段泥浆塘东619米</t>
  </si>
  <si>
    <t>2019-07-28 15:47:27</t>
  </si>
  <si>
    <t>云南省红河哈尼族彝族自治州个旧市沙甸镇326国道世恒墙材西北123米</t>
  </si>
  <si>
    <t>2019-07-28 21:36:43</t>
  </si>
  <si>
    <t>云南省文山壮族苗族自治州砚山县江那镇民航路139号羊街浙商盛世酒店东南1002米</t>
  </si>
  <si>
    <t>2019-07-28 15:40:13</t>
  </si>
  <si>
    <t>2019-07-28 20:40:22</t>
  </si>
  <si>
    <t>云南省红河哈尼族彝族自治州金平苗族瑶族傣族自治县大寨乡Z008棉花地西北1991米</t>
  </si>
  <si>
    <t>2019-07-28 15:31:28</t>
  </si>
  <si>
    <t>2019-07-28 19:25:37</t>
  </si>
  <si>
    <t>云南省红河哈尼族彝族自治州弥勒市新哨镇石新汽专秧田冲西南209米</t>
  </si>
  <si>
    <t>2019-07-28 16:45:06</t>
  </si>
  <si>
    <t>云南省西双版纳傣族自治州勐海县勐宋乡勐海县众恒良种场茶厂(西南门)东170米</t>
  </si>
  <si>
    <t>2019-07-28 09:38:59</t>
  </si>
  <si>
    <t>云南省红河哈尼族彝族自治州个旧市锡城镇个金公路云兴驾驶员城西北99米</t>
  </si>
  <si>
    <t>2019-07-28 17:38:54</t>
  </si>
  <si>
    <t>云南省红河哈尼族彝族自治州个旧市大屯镇个旧第十五中学西北208米</t>
  </si>
  <si>
    <t>2019-07-28 19:07:29</t>
  </si>
  <si>
    <t>云南省红河哈尼族彝族自治州弥勒市朋普镇朋一东198米</t>
  </si>
  <si>
    <t>2019-07-28 14:25:17</t>
  </si>
  <si>
    <t>云南省红河哈尼族彝族自治州开远市乐白道街道兴远北路123号101县道开远市安美驰汽车修理厂西北107米</t>
  </si>
  <si>
    <t>2019-07-28 19:55:45</t>
  </si>
  <si>
    <t>云南省红河哈尼族彝族自治州开远市乐白道街道河滨路551号河滨路凤凰山水西北119米</t>
  </si>
  <si>
    <t>2019-07-28 10:32:18</t>
  </si>
  <si>
    <t>云南省红河哈尼族彝族自治州开远市乐白道街道323国道开远东客运补员站南26米</t>
  </si>
  <si>
    <t>2019-07-28 18:56:02</t>
  </si>
  <si>
    <t>云南省红河哈尼族彝族自治州开远市乐白道街道323国道阿得邑村委会西北1838米</t>
  </si>
  <si>
    <t>2019-07-28 12:33:05</t>
  </si>
  <si>
    <t>2019-07-28 18:52:07</t>
  </si>
  <si>
    <t>云南省红河哈尼族彝族自治州蒙自市文澜镇锦华路蒙自第四小学东南166米</t>
  </si>
  <si>
    <t>2019-07-28 20:45:29</t>
  </si>
  <si>
    <t>云南省红河哈尼族彝族自治州蒙自市文澜镇北京路100号北京路阳光宾馆东南81米</t>
  </si>
  <si>
    <t>2019-07-28 22:39:57</t>
  </si>
  <si>
    <t>云南省文山壮族苗族自治州砚山县平远镇010乡道沙塘子西南440米</t>
  </si>
  <si>
    <t>2019-07-28 20:23:28</t>
  </si>
  <si>
    <t>2019-07-28 15:26:50</t>
  </si>
  <si>
    <t>云南省红河哈尼族彝族自治州蒙自市文澜镇G11县道蒙自兴达汽车修理厂北184米</t>
  </si>
  <si>
    <t>2019-07-28 22:40:46</t>
  </si>
  <si>
    <t>云南省红河哈尼族彝族自治州弥勒市弥阳镇中国弥勒电商创业园南89米</t>
  </si>
  <si>
    <t>2019-07-28 18:34:39</t>
  </si>
  <si>
    <t>2019-07-28 18:21:09</t>
  </si>
  <si>
    <t>云南省红河哈尼族彝族自治州个旧市锡城镇个金公路中共个旧市委党校西南215米</t>
  </si>
  <si>
    <t>2019-07-28 15:46:02</t>
  </si>
  <si>
    <t>2019-07-28 16:44:52</t>
  </si>
  <si>
    <t>云南省红河哈尼族彝族自治州蒙自市文澜镇龙井路车辆查验服务区南69米</t>
  </si>
  <si>
    <t>2019-07-28 18:12:47</t>
  </si>
  <si>
    <t>云南省红河哈尼族彝族自治州开远市小龙潭镇开培线棬槽寨南394米</t>
  </si>
  <si>
    <t>2019-07-28 16:00:30</t>
  </si>
  <si>
    <t>云南省红河哈尼族彝族自治州开远市小龙潭镇二城段棬槽寨东南232米</t>
  </si>
  <si>
    <t>2019-07-28 16:28:29</t>
  </si>
  <si>
    <t>2019-07-28 07:21:24</t>
  </si>
  <si>
    <t>2019-07-28 09:45:45</t>
  </si>
  <si>
    <t>云南省红河哈尼族彝族自治州开远市小龙潭镇开培线棬槽寨南324米</t>
  </si>
  <si>
    <t>2019-07-28 23:07:02</t>
  </si>
  <si>
    <t>云南省红河哈尼族彝族自治州蒙自市水田乡蒙蛮线凉水沟四号隧道东北1912米</t>
  </si>
  <si>
    <t>2019-07-28 20:05:16</t>
  </si>
  <si>
    <t>云南省红河哈尼族彝族自治州蒙自市文澜镇蒙自瀛洲水泥有限责任公司东北90米</t>
  </si>
  <si>
    <t>2019-07-28 20:12:00</t>
  </si>
  <si>
    <t>云南省红河哈尼族彝族自治州红河县迤萨镇102县道勐龙大寨西123米</t>
  </si>
  <si>
    <t>2019-07-28 20:32:54</t>
  </si>
  <si>
    <t>云南省红河哈尼族彝族自治州建水县面甸镇清香禅寺西南56米</t>
  </si>
  <si>
    <t>2019-07-28 13:15:08</t>
  </si>
  <si>
    <t>云南省红河哈尼族彝族自治州弥勒市新哨镇326国道中国石化中国交通石化高峰加油站(习岗哨)南102米</t>
  </si>
  <si>
    <t>2019-07-28 15:48:14</t>
  </si>
  <si>
    <t>云南省文山壮族苗族自治州砚山县平远镇平车段30商贸大街平远交警中队东112米</t>
  </si>
  <si>
    <t>2019-07-28 23:54:58</t>
  </si>
  <si>
    <t>云南省红河哈尼族彝族自治州泸西县中枢镇阿庐大街168号职教路泸源中学东北1731米</t>
  </si>
  <si>
    <t>2019-07-28 23:39:57</t>
  </si>
  <si>
    <t>云南省文山壮族苗族自治州砚山县江那镇048乡道铳卡农场八中队西662米</t>
  </si>
  <si>
    <t>2019-07-28 20:19:10</t>
  </si>
  <si>
    <t>云南省红河哈尼族彝族自治州弥勒市竹园镇101县道利康诊所(红沙沟公路管理所南)北157米</t>
  </si>
  <si>
    <t>2019-07-28 07:01:05</t>
  </si>
  <si>
    <t>云南省红河哈尼族彝族自治州弥勒市新哨镇G80广昆高速弥勒站西南777米</t>
  </si>
  <si>
    <t>2019-07-28 18:16:25</t>
  </si>
  <si>
    <t>云南省红河哈尼族彝族自治州个旧市鸡街镇212省道绿洲大型停车住宿西北28米</t>
  </si>
  <si>
    <t>2019-07-28 23:36:37</t>
  </si>
  <si>
    <t>云南省玉溪市华宁县宁州街道112乡道马家冲北376米</t>
  </si>
  <si>
    <t>2019-07-28 23:31:33</t>
  </si>
  <si>
    <t>云南省红河哈尼族彝族自治州蒙自市草坝镇G8011开河高速草坝汽车站东1887米</t>
  </si>
  <si>
    <t>2019-07-28 18:36:33</t>
  </si>
  <si>
    <t>云南省红河哈尼族彝族自治州蒙自市文澜镇蒙蛮线蒙自瀛洲水泥有限责任公司东北29米</t>
  </si>
  <si>
    <t>2019-07-28 11:06:53</t>
  </si>
  <si>
    <t>云南省玉溪市华宁县宁州街道001乡道烂山北491米</t>
  </si>
  <si>
    <t>2019-07-28 19:59:37</t>
  </si>
  <si>
    <t>云南省红河哈尼族彝族自治州蒙自市文澜镇蒙自瀛洲水泥有限责任公司东北68米</t>
  </si>
  <si>
    <t>2019-07-28 21:15:42</t>
  </si>
  <si>
    <t>云南省红河哈尼族彝族自治州弥勒市五山乡304省道三家北953米</t>
  </si>
  <si>
    <t>2019-07-28 21:45:49</t>
  </si>
  <si>
    <t>云南省红河哈尼族彝族自治州金平苗族瑶族傣族自治县沙依坡乡蛮金公路蛮耗隧道西南263米</t>
  </si>
  <si>
    <t>2019-07-28 15:33:01</t>
  </si>
  <si>
    <t>云南省红河哈尼族彝族自治州蒙自市文澜镇天马路76天马路云南万友汽车销售服务有限公司蒙自分公司西17米</t>
  </si>
  <si>
    <t>2019-07-28 23:42:18</t>
  </si>
  <si>
    <t>云南省红河哈尼族彝族自治州弥勒市竹园镇326国道上河口西114米</t>
  </si>
  <si>
    <t>2019-07-28 22:14:34</t>
  </si>
  <si>
    <t>云南省文山壮族苗族自治州文山市古木镇206省道洗古塘小学西248米</t>
  </si>
  <si>
    <t>2019-07-28 12:03:10</t>
  </si>
  <si>
    <t>云南省文山壮族苗族自治州文山市马塘镇210省道马塘工业园区派出所东南555米</t>
  </si>
  <si>
    <t>2019-07-28 18:57:41</t>
  </si>
  <si>
    <t>云南省红河哈尼族彝族自治州个旧市老厂镇团拉段拉达冲东南916米</t>
  </si>
  <si>
    <t>2019-07-28 21:47:18</t>
  </si>
  <si>
    <t>云南省红河哈尼族彝族自治州弥勒市弥阳镇304省道中共弥阳镇菜花总支委员会南93米</t>
  </si>
  <si>
    <t>2019-07-28 22:35:43</t>
  </si>
  <si>
    <t>云南省红河哈尼族彝族自治州石屏县异龙镇323国道高坡村小学西北387米</t>
  </si>
  <si>
    <t>2019-07-28 00:26:32</t>
  </si>
  <si>
    <t>云南省红河哈尼族彝族自治州弥勒市弥阳镇弥拖段拖白南500米</t>
  </si>
  <si>
    <t>2019-07-28 18:09:16</t>
  </si>
  <si>
    <t>云南省红河哈尼族彝族自治州建水县临安镇镍普段建水县鸿辉种养殖产业有限公司东350米</t>
  </si>
  <si>
    <t>2019-07-28 17:46:20</t>
  </si>
  <si>
    <t>云南省红河哈尼族彝族自治州开远市羊街乡卧古段爱旗汽车美容店东南312米</t>
  </si>
  <si>
    <t>2019-07-28 22:18:55</t>
  </si>
  <si>
    <t>云南省红河哈尼族彝族自治州石屏县牛街镇216省道哈垤莫东1231米</t>
  </si>
  <si>
    <t>2019-07-28 21:38:26</t>
  </si>
  <si>
    <t>云南省红河哈尼族彝族自治州开远市乐白道街道326国道三角轮胎西南155米</t>
  </si>
  <si>
    <t>2019-07-28 22:07:48</t>
  </si>
  <si>
    <t>云南省红河哈尼族彝族自治州开远市乐白道街道323国道开远市鸿展生态农业开发有限公司南95米</t>
  </si>
  <si>
    <t>2019-07-28 13:20:11</t>
  </si>
  <si>
    <t>云南省红河哈尼族彝族自治州建水县临安镇323国道宏缘饭庄东北39米</t>
  </si>
  <si>
    <t>2019-07-28 10:03:49</t>
  </si>
  <si>
    <t>云南省文山壮族苗族自治州广南县莲城镇350县道广南县行政学校南22米</t>
  </si>
  <si>
    <t>2019-07-28 22:42:26</t>
  </si>
  <si>
    <t>云南省红河哈尼族彝族自治州泸西县中枢镇阿庐大街168号203省道阿庐古洞东北1935米</t>
  </si>
  <si>
    <t>2019-07-28 19:43:20</t>
  </si>
  <si>
    <t>云南省红河哈尼族彝族自治州弥勒市五山乡304省道大凹子东北550米</t>
  </si>
  <si>
    <t>2019-07-28 22:23:50</t>
  </si>
  <si>
    <t>云南省红河哈尼族彝族自治州蒙自市文澜镇陈椅段蒙自瀛洲水泥有限责任公司南618米</t>
  </si>
  <si>
    <t>2019-07-28 09:24:05</t>
  </si>
  <si>
    <t>云南省红河哈尼族彝族自治州弥勒市弥阳镇赶羊沟西北671米</t>
  </si>
  <si>
    <t>2019-07-28 08:59:15</t>
  </si>
  <si>
    <t>云南省红河哈尼族彝族自治州个旧市沙甸镇323国道三和自喷漆东北91米</t>
  </si>
  <si>
    <t>2019-07-28 13:00:29</t>
  </si>
  <si>
    <t>云南省玉溪市华宁县宁州街道112乡道小山西351米</t>
  </si>
  <si>
    <t>2019-07-28 21:41:06</t>
  </si>
  <si>
    <t>云南省文山壮族苗族自治州砚山县平远镇359县道回龙农场南1313米</t>
  </si>
  <si>
    <t>2019-07-28 11:50:59</t>
  </si>
  <si>
    <t>云南省红河哈尼族彝族自治州弥勒市朋普镇朋普派出所东北192米</t>
  </si>
  <si>
    <t>2019-07-28 23:22:42</t>
  </si>
  <si>
    <t>云南省红河哈尼族彝族自治州个旧市城区街道鄢棚南路50号鄢棚南路云兴驾驶员城东北113米</t>
  </si>
  <si>
    <t>2019-07-28 09:45:54</t>
  </si>
  <si>
    <t>云南省玉溪市华宁县宁州街道001乡道烂山北450米</t>
  </si>
  <si>
    <t>2019-07-28 10:38:10</t>
  </si>
  <si>
    <t>云南省玉溪市华宁县宁州街道001乡道烂山西北342米</t>
  </si>
  <si>
    <t>2019-07-28 19:42:05</t>
  </si>
  <si>
    <t>云南省红河哈尼族彝族自治州开远市乐白道街道市西北路开远市禄丰驾驶员城东北149米</t>
  </si>
  <si>
    <t>2019-07-28 20:13:38</t>
  </si>
  <si>
    <t>云南省玉溪市华宁县盘溪镇华盘路婆兮大桥东82米</t>
  </si>
  <si>
    <t>2019-07-28 18:24:45</t>
  </si>
  <si>
    <t>云南省红河哈尼族彝族自治州个旧市鸡街镇212省道大河湾北1147米</t>
  </si>
  <si>
    <t>2019-07-28 21:04:37</t>
  </si>
  <si>
    <t>云南省红河哈尼族彝族自治州泸西县午街铺镇203省道龙潭村文化中心北129米</t>
  </si>
  <si>
    <t>2019-07-28 10:31:34</t>
  </si>
  <si>
    <t>2019-07-28 21:56:18</t>
  </si>
  <si>
    <t>云南省红河哈尼族彝族自治州开远市乐白道街道河滨路19-22号河滨路开远市禄丰驾驶员城南88米</t>
  </si>
  <si>
    <t>2019-07-28 23:40:29</t>
  </si>
  <si>
    <t>云南省玉溪市华宁县宁州街道112乡道马家冲北302米</t>
  </si>
  <si>
    <t>2019-07-28 22:11:48</t>
  </si>
  <si>
    <t>云南省红河哈尼族彝族自治州开远市中和营镇323国道果口北594米</t>
  </si>
  <si>
    <t>2019-07-28 23:26:03</t>
  </si>
  <si>
    <t>云南省玉溪市华宁县宁州街道001乡道烂山西北381米</t>
  </si>
  <si>
    <t>2019-07-28 21:19:52</t>
  </si>
  <si>
    <t>云南省文山壮族苗族自治州砚山县江那镇民航路67号通广路易居宾馆(砚山县人民政府残疾人工作委员会办公室南)东北28米</t>
  </si>
  <si>
    <t>2019-07-28 21:38:49</t>
  </si>
  <si>
    <t>云南省红河哈尼族彝族自治州开远市中和营镇G80广昆高速腻落江东761米</t>
  </si>
  <si>
    <t xml:space="preserve"> 日期：  2019 年 7 月  29 日</t>
  </si>
  <si>
    <t>2019-07-29 23:26:36</t>
  </si>
  <si>
    <t>云南省红河哈尼族彝族自治州泸西县旧城镇两黑段旧城客运站南146米</t>
  </si>
  <si>
    <t>2019-07-29 15:25:44</t>
  </si>
  <si>
    <t>云南省红河哈尼族彝族自治州个旧市城区街道建设路183号09幢建设路七层楼门诊部东北97米</t>
  </si>
  <si>
    <t>2019-07-29 17:22:47</t>
  </si>
  <si>
    <t>云南省红河哈尼族彝族自治州开远市小龙潭镇二城段安桶寨西240米</t>
  </si>
  <si>
    <t>2019-07-29 21:13:44</t>
  </si>
  <si>
    <t>云南省红河哈尼族彝族自治州弥勒市朋普镇101县道一碗水北453米</t>
  </si>
  <si>
    <t>2019-07-29 20:05:05</t>
  </si>
  <si>
    <t>云南省红河哈尼族彝族自治州开远市乐白道街道G8011开河高速圣景明居东南297米</t>
  </si>
  <si>
    <t>2019-07-29 19:11:27</t>
  </si>
  <si>
    <t>云南省红河哈尼族彝族自治州开远市乐白道街道圣景明居东南310米</t>
  </si>
  <si>
    <t>2019-07-29 21:16:24</t>
  </si>
  <si>
    <t>云南省红河哈尼族彝族自治州弥勒市新哨镇304省道新哨鹏杰汽修汽配西南66米</t>
  </si>
  <si>
    <t>2019-07-29 20:18:09</t>
  </si>
  <si>
    <t>云南省红河哈尼族彝族自治州弥勒市弥阳镇温泉路256弥勒大道中国邮政储蓄银行(弥勒支行)东北142米</t>
  </si>
  <si>
    <t>2019-07-29 11:40:27</t>
  </si>
  <si>
    <t>云南省红河哈尼族彝族自治州蒙自市文澜镇护国路22号护国路红建广场西100米</t>
  </si>
  <si>
    <t>2019-07-29 19:56:07</t>
  </si>
  <si>
    <t>云南省红河哈尼族彝族自治州元阳县马街乡小蚌嘎北1210米</t>
  </si>
  <si>
    <t>2019-07-29 15:00:25</t>
  </si>
  <si>
    <t>云南省红河哈尼族彝族自治州个旧市鸡街镇116县道大河湾西北960米</t>
  </si>
  <si>
    <t>2019-07-29 18:20:43</t>
  </si>
  <si>
    <t>云南省红河哈尼族彝族自治州开远市灵泉街道市西北路389号化建路景秀苑北110米</t>
  </si>
  <si>
    <t>2019-07-29 22:48:20</t>
  </si>
  <si>
    <t>2019-07-29 16:55:30</t>
  </si>
  <si>
    <t>2019-07-29 18:51:10</t>
  </si>
  <si>
    <t>2019-07-29 18:24:01</t>
  </si>
  <si>
    <t>云南省红河哈尼族彝族自治州蒙自市雨过铺镇永宁公路仁厚村卫生室西北996米</t>
  </si>
  <si>
    <t>2019-07-29 13:25:35</t>
  </si>
  <si>
    <t>云南省红河哈尼族彝族自治州蒙自市雨过铺镇蒙蚂线红河晟源汽车贸易有限公司东南77米</t>
  </si>
  <si>
    <t>2019-07-29 20:31:57</t>
  </si>
  <si>
    <t>云南省红河哈尼族彝族自治州个旧市蔓耗镇102县道牛棚村委会西173米</t>
  </si>
  <si>
    <t>2019-07-29 13:31:20</t>
  </si>
  <si>
    <t>云南省文山壮族苗族自治州文山市开化街道文都线开化街道中心小学西北1815米</t>
  </si>
  <si>
    <t>2019-07-29 23:50:07</t>
  </si>
  <si>
    <t>云南省红河哈尼族彝族自治州个旧市大屯镇麒官段长海石油加油站南185米</t>
  </si>
  <si>
    <t>2019-07-29 23:28:45</t>
  </si>
  <si>
    <t>云南省红河哈尼族彝族自治州金平苗族瑶族傣族自治县大寨乡Z008土老寨东北712米</t>
  </si>
  <si>
    <t>2019-07-29 19:36:07</t>
  </si>
  <si>
    <t>云南省红河哈尼族彝族自治州弥勒市虹溪镇304省道康园东南116米</t>
  </si>
  <si>
    <t>2019-07-29 09:26:10</t>
  </si>
  <si>
    <t>云南省红河哈尼族彝族自治州弥勒市弥阳镇荣达汽修东北59米</t>
  </si>
  <si>
    <t>2019-07-29 18:41:48</t>
  </si>
  <si>
    <t>云南省红河哈尼族彝族自治州金平苗族瑶族傣族自治县大寨乡Z008棉花地西北1966米</t>
  </si>
  <si>
    <t>2019-07-29 15:58:28</t>
  </si>
  <si>
    <t>2019-07-29 23:50:28</t>
  </si>
  <si>
    <t>云南省玉溪市峨山彝族自治县双江街道锦山路26锦山路云南农村信用社西北91米</t>
  </si>
  <si>
    <t>2019-07-29 11:35:26</t>
  </si>
  <si>
    <t>云南省红河哈尼族彝族自治州开远市乐白道街道飓风汽车养护中心东96米</t>
  </si>
  <si>
    <t>2019-07-29 19:04:46</t>
  </si>
  <si>
    <t>2019-07-29 19:48:27</t>
  </si>
  <si>
    <t>云南省红河哈尼族彝族自治州弥勒市新哨镇秧田冲西南194米</t>
  </si>
  <si>
    <t>2019-07-29 16:28:21</t>
  </si>
  <si>
    <t>云南省红河哈尼族彝族自治州开远市灵泉街道东风路296东风路云南省红河州农业生产资料公司西86米</t>
  </si>
  <si>
    <t>2019-07-29 23:25:53</t>
  </si>
  <si>
    <t>2019-07-29 18:09:37</t>
  </si>
  <si>
    <t>云南省红河哈尼族彝族自治州个旧市卡房镇泥浆塘北322米</t>
  </si>
  <si>
    <t>2019-07-29 19:20:54</t>
  </si>
  <si>
    <t>云南省红河哈尼族彝族自治州个旧市沙甸镇穆斯林大街个旧市沙甸区公所东137米</t>
  </si>
  <si>
    <t>2019-07-29 23:30:38</t>
  </si>
  <si>
    <t>云南省玉溪市华宁县华溪镇华盘路饰觉汽车装饰西225米</t>
  </si>
  <si>
    <t>2019-07-29 09:12:53</t>
  </si>
  <si>
    <t>云南省红河哈尼族彝族自治州个旧市大屯镇三道水段官家山南480米</t>
  </si>
  <si>
    <t>2019-07-29 17:14:08</t>
  </si>
  <si>
    <t>云南省红河哈尼族彝族自治州金平苗族瑶族傣族自治县大寨乡Z008棉花地西北1987米</t>
  </si>
  <si>
    <t>2019-07-29 23:03:59</t>
  </si>
  <si>
    <t>云南省红河哈尼族彝族自治州蒙自市雨过铺镇永宁公路仁厚村卫生室东北719米</t>
  </si>
  <si>
    <t>2019-07-29 19:12:05</t>
  </si>
  <si>
    <t>云南省红河哈尼族彝族自治州个旧市大屯镇个大段小屯西南238米</t>
  </si>
  <si>
    <t>2019-07-29 14:47:15</t>
  </si>
  <si>
    <t>云南省红河哈尼族彝族自治州金平苗族瑶族傣族自治县大寨乡Z008土老寨东北599米</t>
  </si>
  <si>
    <t>2019-07-29 15:00:48</t>
  </si>
  <si>
    <t>云南省红河哈尼族彝族自治州金平苗族瑶族傣族自治县大寨乡Z008土老寨东北615米</t>
  </si>
  <si>
    <t>2019-07-29 16:10:09</t>
  </si>
  <si>
    <t>2019-07-29 19:41:36</t>
  </si>
  <si>
    <t>云南省红河哈尼族彝族自治州弥勒市新哨镇秧田冲西南192米</t>
  </si>
  <si>
    <t>2019-07-29 15:49:34</t>
  </si>
  <si>
    <t>云南省西双版纳傣族自治州勐海县勐宋乡勐海县众恒良种场茶厂(西南门)东247米</t>
  </si>
  <si>
    <t>2019-07-29 18:03:37</t>
  </si>
  <si>
    <t>云南省红河哈尼族彝族自治州个旧市锡城镇013乡道水塘寨村东157米</t>
  </si>
  <si>
    <t>2019-07-29 18:54:50</t>
  </si>
  <si>
    <t>云南省红河哈尼族彝族自治州个旧市大屯镇大屯加油站(个旧第十五中学西)南51米</t>
  </si>
  <si>
    <t>2019-07-29 13:06:30</t>
  </si>
  <si>
    <t>云南省红河哈尼族彝族自治州个旧市老厂镇芭竹段振兴锡矿凤鸣小学西820米</t>
  </si>
  <si>
    <t>2019-07-29 18:30:39</t>
  </si>
  <si>
    <t>云南省西双版纳傣族自治州勐海县勐宋乡勐海县众恒良种场茶厂(西南门)东284米</t>
  </si>
  <si>
    <t>2019-07-29 19:11:11</t>
  </si>
  <si>
    <t>云南省红河哈尼族彝族自治州弥勒市朋普镇326国道庄田村西391米</t>
  </si>
  <si>
    <t>2019-07-29 15:13:23</t>
  </si>
  <si>
    <t>2019-07-29 13:44:34</t>
  </si>
  <si>
    <t>云南省红河哈尼族彝族自治州开远市灵泉街道市西南路57市西南路开远客运南站东67米</t>
  </si>
  <si>
    <t>2019.7.29</t>
  </si>
  <si>
    <t>2019-07-29 16:25:40</t>
  </si>
  <si>
    <t>2019-07-29 17:02:07</t>
  </si>
  <si>
    <t>2019-07-29 21:50:12</t>
  </si>
  <si>
    <t>2019-07-29 12:18:10</t>
  </si>
  <si>
    <t>云南省红河哈尼族彝族自治州个旧市大屯镇G5615天猴高速黑马山隧道北566米</t>
  </si>
  <si>
    <t>2019-07-29 10:14:50</t>
  </si>
  <si>
    <t>云南省大理白族自治州大理市大理创新工业园区凤仪镇美林家具东南188米</t>
  </si>
  <si>
    <t>2019-07-29 17:01:22</t>
  </si>
  <si>
    <t>云南省红河哈尼族彝族自治州蒙自市新安所镇红河大道超越培训西南284米</t>
  </si>
  <si>
    <t>2019-07-29 20:47:35</t>
  </si>
  <si>
    <t>云南省红河哈尼族彝族自治州蒙自市文澜镇北京路百姓餐厅(龙井路)东南147米</t>
  </si>
  <si>
    <t>2019-07-29 17:04:56</t>
  </si>
  <si>
    <t>云南省红河哈尼族彝族自治州蒙自市雨过铺镇蒙蚂线红河晟源汽车贸易有限公司西357米</t>
  </si>
  <si>
    <t>2019-07-29 08:24:20</t>
  </si>
  <si>
    <t>2019-07-29 10:44:28</t>
  </si>
  <si>
    <t>云南省文山壮族苗族自治州广南县莲城镇环城路莲城中心校西147米</t>
  </si>
  <si>
    <t>2019-07-29 23:04:34</t>
  </si>
  <si>
    <t>云南省红河哈尼族彝族自治州蒙自市水田乡蒙蛮线俄马孔西南1299米</t>
  </si>
  <si>
    <t>2019-07-29 21:40:17</t>
  </si>
  <si>
    <t>云南省红河哈尼族彝族自治州弥勒市弥阳镇中国弥勒电商创业园南76米</t>
  </si>
  <si>
    <t>2019-07-29 18:02:40</t>
  </si>
  <si>
    <t>云南省红河哈尼族彝族自治州蒙自市文澜镇明珠路1号护国路红河州公务员小区东228米</t>
  </si>
  <si>
    <t>2019-07-29 14:48:55</t>
  </si>
  <si>
    <t>云南省红河哈尼族彝族自治州蒙自市草坝镇蒙自绕城高速就能村西南1811米</t>
  </si>
  <si>
    <t>2019-07-29 18:16:04</t>
  </si>
  <si>
    <t>云南省红河哈尼族彝族自治州个旧市锡城镇个金公路中共个旧市委党校西南216米</t>
  </si>
  <si>
    <t>2019-07-29 16:25:13</t>
  </si>
  <si>
    <t>云南省红河哈尼族彝族自治州建水县岔科镇龙觅坡段王家寨西317米</t>
  </si>
  <si>
    <t>2019-07-29 16:51:49</t>
  </si>
  <si>
    <t>云南省红河哈尼族彝族自治州个旧市大屯镇红河大道万城·米兰春天西292米</t>
  </si>
  <si>
    <t>2019-07-29 17:26:00</t>
  </si>
  <si>
    <t>云南省红河哈尼族彝族自治州开远市小龙潭镇二城段安桶寨西264米</t>
  </si>
  <si>
    <t>2019-07-29 18:50:23</t>
  </si>
  <si>
    <t>云南省红河哈尼族彝族自治州个旧市鸡街镇323国道中强石油加油站(意和站)西南50米</t>
  </si>
  <si>
    <t>2019-07-29 09:29:14</t>
  </si>
  <si>
    <t>云南省红河哈尼族彝族自治州开远市小龙潭镇开培线棬槽寨南316米</t>
  </si>
  <si>
    <t>2019-07-29 21:12:26</t>
  </si>
  <si>
    <t>云南省红河哈尼族彝族自治州开远市灵泉街道祥云路693祥云路熊大包子铺北57米</t>
  </si>
  <si>
    <t>2019-07-29 19:34:43</t>
  </si>
  <si>
    <t>云南省红河哈尼族彝族自治州蒙自市水田乡蒙蛮线嘎站白坡南1483米</t>
  </si>
  <si>
    <t>2019-07-29 22:00:38</t>
  </si>
  <si>
    <t>云南省红河哈尼族彝族自治州个旧市老厂镇羊补段小羊坝底北785米</t>
  </si>
  <si>
    <t>2019-07-29 22:48:04</t>
  </si>
  <si>
    <t>2019-07-29 18:06:51</t>
  </si>
  <si>
    <t>云南省红河哈尼族彝族自治州红河县迤萨镇G76县道勐龙新寨西248米</t>
  </si>
  <si>
    <t>2019-07-29 20:41:00</t>
  </si>
  <si>
    <t>云南省红河哈尼族彝族自治州建水县面甸镇红田段庄户小学西北1803米</t>
  </si>
  <si>
    <t>2019-07-29 11:45:23</t>
  </si>
  <si>
    <t>2019-07-29 23:50:25</t>
  </si>
  <si>
    <t>云南省红河哈尼族彝族自治州泸西县中枢镇三门街130号泸发大街泸西县防雷中心南310米</t>
  </si>
  <si>
    <t>2019-07-29 22:54:38</t>
  </si>
  <si>
    <t>云南省文山壮族苗族自治州砚山县平远镇210省道诚信制罐厂东南93米</t>
  </si>
  <si>
    <t>2019-07-29 18:14:47</t>
  </si>
  <si>
    <t>云南省红河哈尼族彝族自治州弥勒市竹园镇101县道红沙沟南136米</t>
  </si>
  <si>
    <t>2019-07-29 17:40:40</t>
  </si>
  <si>
    <t>云南省红河哈尼族彝族自治州个旧市大屯镇个大段小屯西南240米</t>
  </si>
  <si>
    <t>2019-07-29 18:38:16</t>
  </si>
  <si>
    <t>云南省红河哈尼族彝族自治州个旧市鸡街镇212省道川渝人家西北38米</t>
  </si>
  <si>
    <t>2019-07-29 15:53:17</t>
  </si>
  <si>
    <t>云南省红河哈尼族彝族自治州弥勒市弥阳镇005乡道者林寨南283米</t>
  </si>
  <si>
    <t>2019-07-29 15:48:07</t>
  </si>
  <si>
    <t>云南省红河哈尼族彝族自治州弥勒市弥阳镇005乡道和欣家园东297米</t>
  </si>
  <si>
    <t>2019-07-29 12:02:02</t>
  </si>
  <si>
    <t>云南省红河哈尼族彝族自治州个旧市鸡街镇212省道绿洲大型停车住宿东57米</t>
  </si>
  <si>
    <t>2019-07-29 18:16:28</t>
  </si>
  <si>
    <t>云南省红河哈尼族彝族自治州弥勒市弥阳镇黑桥哨北340米</t>
  </si>
  <si>
    <t>2019-07-29 10:22:00</t>
  </si>
  <si>
    <t>云南省玉溪市华宁县宁州街道001乡道烂山西北341米</t>
  </si>
  <si>
    <t>2019-07-29 23:31:18</t>
  </si>
  <si>
    <t>云南省红河哈尼族彝族自治州蒙自市雨过铺镇红河大道蒙自县田兴小学西北1480米</t>
  </si>
  <si>
    <t>2019-07-29 23:49:53</t>
  </si>
  <si>
    <t>2019-07-29 19:46:56</t>
  </si>
  <si>
    <t>云南省红河哈尼族彝族自治州蒙自市雨过铺镇红河大道观音小学西1114米</t>
  </si>
  <si>
    <t>2019-07-29 22:26:06</t>
  </si>
  <si>
    <t>云南省红河哈尼族彝族自治州蒙自市文澜镇蒙自瀛洲水泥有限责任公司东北54米</t>
  </si>
  <si>
    <t>2019-07-29 22:56:16</t>
  </si>
  <si>
    <t>云南省玉溪市华宁县宁州街道112乡道马家冲北308米</t>
  </si>
  <si>
    <t>2019-07-29 23:23:14</t>
  </si>
  <si>
    <t>云南省红河哈尼族彝族自治州金平苗族瑶族傣族自治县沙依坡乡蛮金公路蛮耗隧道西南248米</t>
  </si>
  <si>
    <t>2019-07-29 12:09:30</t>
  </si>
  <si>
    <t>云南省红河哈尼族彝族自治州蒙自市文澜镇天马路76红河交通运输集团有限公司红运驾驶员培训站西80米</t>
  </si>
  <si>
    <t>2019-07-29 22:07:51</t>
  </si>
  <si>
    <t>云南省红河哈尼族彝族自治州弥勒市朋普镇326国道黑果坝卫生所西南99米</t>
  </si>
  <si>
    <t>2019-07-29 22:10:42</t>
  </si>
  <si>
    <t>云南省红河哈尼族彝族自治州开远市中和营镇G80广昆高速腻落江东北27米</t>
  </si>
  <si>
    <t>2019-07-29 19:37:06</t>
  </si>
  <si>
    <t>2019-07-29 23:15:01</t>
  </si>
  <si>
    <t>云南省红河哈尼族彝族自治州开远市羊街乡仁丫段通灵家居西南55米</t>
  </si>
  <si>
    <t>2019-07-29 16:44:42</t>
  </si>
  <si>
    <t>云南省红河哈尼族彝族自治州开远市乐白道街道东新路355号环城东路银发大酒店(东新路)北182米</t>
  </si>
  <si>
    <t>2019-07-29 18:39:54</t>
  </si>
  <si>
    <t>云南省红河哈尼族彝族自治州弥勒市弥阳镇弥拖段拖白南490米</t>
  </si>
  <si>
    <t>2019-07-29 19:40:17</t>
  </si>
  <si>
    <t>2019-07-29 21:09:36</t>
  </si>
  <si>
    <t>云南省玉溪市通海县高大乡216省道乌兄小学东南1988米</t>
  </si>
  <si>
    <t>2019-07-29 16:40:40</t>
  </si>
  <si>
    <t>云南省红河哈尼族彝族自治州建水县坡头乡214省道大湾东322米</t>
  </si>
  <si>
    <t>2019-07-29 23:20:41</t>
  </si>
  <si>
    <t>云南省文山壮族苗族自治州砚山县江那镇323国道铳卡农场四中队西1799米</t>
  </si>
  <si>
    <t>2019-07-29 12:02:26</t>
  </si>
  <si>
    <t>云南省红河哈尼族彝族自治州弥勒市竹园镇101县道利康诊所(红沙沟公路管理所南)北145米</t>
  </si>
  <si>
    <t>2019-07-29 20:49:35</t>
  </si>
  <si>
    <t>云南省红河哈尼族彝族自治州开远市大庄回族乡G08县道大庄卫生院西87米</t>
  </si>
  <si>
    <t>2019-07-29 19:43:26</t>
  </si>
  <si>
    <t>云南省红河哈尼族彝族自治州泸西县中枢镇203省道泸西县烟光哨页岩砖厂西北54米</t>
  </si>
  <si>
    <t>2019-07-29 13:31:55</t>
  </si>
  <si>
    <t>云南省红河哈尼族彝族自治州开远市乐白道街道326国道木栖黑东244米</t>
  </si>
  <si>
    <t>2019-07-29 11:23:58</t>
  </si>
  <si>
    <t xml:space="preserve"> 日期：  2019 年 7 月  30 日</t>
  </si>
  <si>
    <t>2019-07-30 18:07:42</t>
  </si>
  <si>
    <t>云南省红河哈尼族彝族自治州红河县大羊街乡V19县道妥垤村卫生室东42米</t>
  </si>
  <si>
    <t>2019-07-30 14:16:57</t>
  </si>
  <si>
    <t>云南省红河哈尼族彝族自治州开远市大庄回族乡龙龙段龙潭村东南160米</t>
  </si>
  <si>
    <t>2019-07-30 15:43:13</t>
  </si>
  <si>
    <t>云南省红河哈尼族彝族自治州个旧市大屯镇新大段075乡仁和村段仁和村站西南561米</t>
  </si>
  <si>
    <t>2019-07-30 18:04:25</t>
  </si>
  <si>
    <t>云南省红河哈尼族彝族自治州开远市小龙潭镇二城段安桶寨西255米</t>
  </si>
  <si>
    <t>2019-07-30 22:21:46</t>
  </si>
  <si>
    <t>云南省文山壮族苗族自治州砚山县平远镇323国道天龙饭店东27米</t>
  </si>
  <si>
    <t>2019-07-30 17:29:04</t>
  </si>
  <si>
    <t>云南省红河哈尼族彝族自治州开远市乐白道街道西山路12号市西南路电力培训中心(山水人间南)西南531米</t>
  </si>
  <si>
    <t>2019-07-30 20:46:50</t>
  </si>
  <si>
    <t>云南省红河哈尼族彝族自治州泸西县午街铺镇203省道幸福之家门业西北146米</t>
  </si>
  <si>
    <t>2019-07-30 16:53:38</t>
  </si>
  <si>
    <t>云南省红河哈尼族彝族自治州弥勒市新哨镇304省道新哨鹏杰汽修汽配西南82米</t>
  </si>
  <si>
    <t>2019-07-30 18:26:34</t>
  </si>
  <si>
    <t>云南省红河哈尼族彝族自治州弥勒市弥阳镇弥勒大道大树村委会西北63米</t>
  </si>
  <si>
    <t>2019-07-30 15:51:52</t>
  </si>
  <si>
    <t>云南省红河哈尼族彝族自治州个旧市大屯镇云锡铅业北117米</t>
  </si>
  <si>
    <t>2019-07-30 15:47:24</t>
  </si>
  <si>
    <t>云南省红河哈尼族彝族自治州个旧市大屯镇G5615天猴高速罗依寨西北351米</t>
  </si>
  <si>
    <t>2019-07-30 15:20:38</t>
  </si>
  <si>
    <t>云南省红河哈尼族彝族自治州个旧市大屯镇阿所寨段大木寨西北530米</t>
  </si>
  <si>
    <t>2019-07-30 14:51:15</t>
  </si>
  <si>
    <t>云南省红河哈尼族彝族自治州元阳县马街乡小蚌嘎北1212米</t>
  </si>
  <si>
    <t>2019-07-30 15:42:18</t>
  </si>
  <si>
    <t>云南省红河哈尼族彝族自治州个旧市大屯镇Z003个旧市第二人民医院南1447米</t>
  </si>
  <si>
    <t>2019-07-30 17:57:28</t>
  </si>
  <si>
    <t>云南省红河哈尼族彝族自治州个旧市鸡街镇116县道大河湾西北954米</t>
  </si>
  <si>
    <t>2019-07-30 17:48:39</t>
  </si>
  <si>
    <t>云南省红河哈尼族彝族自治州开远市灵泉街道化建路11号化建路景秀苑北107米</t>
  </si>
  <si>
    <t>2019.7.30</t>
  </si>
  <si>
    <t>2019-07-30 12:43:00</t>
  </si>
  <si>
    <t>云南省红河哈尼族彝族自治州个旧市大屯镇G5615天猴高速罗依寨西北334米</t>
  </si>
  <si>
    <t>2019-07-30 15:24:41</t>
  </si>
  <si>
    <t>云南省红河哈尼族彝族自治州个旧市大屯镇G5615天猴高速罗依寨北381米</t>
  </si>
  <si>
    <t>2019-07-30 17:06:14</t>
  </si>
  <si>
    <t>云南省红河哈尼族彝族自治州个旧市大屯镇G5615天猴高速罗依寨西北333米</t>
  </si>
  <si>
    <t>2019-07-30 12:44:12</t>
  </si>
  <si>
    <t>云南省红河哈尼族彝族自治州个旧市大屯镇G5615天猴高速罗依寨北530米</t>
  </si>
  <si>
    <t>2019-07-30 12:08:00</t>
  </si>
  <si>
    <t>云南省红河哈尼族彝族自治州个旧市大屯镇G5615天猴高速罗依寨西北326米</t>
  </si>
  <si>
    <t>2019-07-30 13:48:38</t>
  </si>
  <si>
    <t>云南省红河哈尼族彝族自治州个旧市大屯镇G5615天猴高速罗依寨北351米</t>
  </si>
  <si>
    <t>2019-07-30 19:34:24</t>
  </si>
  <si>
    <t>云南省红河哈尼族彝族自治州泸西县白水镇弥五段五者温泉风景区西1886米</t>
  </si>
  <si>
    <t>2019-07-30 19:14:08</t>
  </si>
  <si>
    <t>云南省红河哈尼族彝族自治州金平苗族瑶族傣族自治县大寨乡Z008棉花地西北1970米</t>
  </si>
  <si>
    <t>2019-07-30 22:01:19</t>
  </si>
  <si>
    <t>云南省红河哈尼族彝族自治州蒙自市雨过铺镇永宁公路仁厚村卫生室西1063米</t>
  </si>
  <si>
    <t>2019-07-30 02:11:06</t>
  </si>
  <si>
    <t>云南省红河哈尼族彝族自治州蒙自市雨过铺镇蒙蚂线新光村委会西南43米</t>
  </si>
  <si>
    <t>2019-07-30 22:04:28</t>
  </si>
  <si>
    <t>云南省红河哈尼族彝族自治州河口瑶族自治县莲花滩乡102县道莲花滩小学东南2999米</t>
  </si>
  <si>
    <t>2019-07-30 11:44:07</t>
  </si>
  <si>
    <t>云南省文山壮族苗族自治州西畴县西洒镇金玉大街9号211省道西畴县广播电视台西南1974米</t>
  </si>
  <si>
    <t>2019-07-30 19:13:49</t>
  </si>
  <si>
    <t>云南省文山壮族苗族自治州砚山县平远镇平车段30平木段平远交警中队东112米</t>
  </si>
  <si>
    <t>2019-07-30 13:01:59</t>
  </si>
  <si>
    <t>云南省红河哈尼族彝族自治州金平苗族瑶族傣族自治县大寨乡Z008土老寨东北627米</t>
  </si>
  <si>
    <t>2019-07-30 19:29:47</t>
  </si>
  <si>
    <t>云南省红河哈尼族彝族自治州建水县临安镇清远路192清远路中国信合(城郊支行)西北57米</t>
  </si>
  <si>
    <t>2019-07-30 22:20:55</t>
  </si>
  <si>
    <t>云南省红河哈尼族彝族自治州弥勒市弥阳镇红烟路7号弥勒大道鑫苑宾馆(红烟路)西327米</t>
  </si>
  <si>
    <t>2019-07-30 17:50:33</t>
  </si>
  <si>
    <t>云南省红河哈尼族彝族自治州金平苗族瑶族傣族自治县大寨乡Z008棉花地西北1983米</t>
  </si>
  <si>
    <t>2019-07-30 04:33:00</t>
  </si>
  <si>
    <t>云南省红河哈尼族彝族自治州开远市中和营镇323国道冲门村西北396米</t>
  </si>
  <si>
    <t>2019-07-30 15:55:37</t>
  </si>
  <si>
    <t>云南省红河哈尼族彝族自治州开远市乐白道街道河滨路飓风汽车养护中心东南67米</t>
  </si>
  <si>
    <t>2019-07-30 18:51:41</t>
  </si>
  <si>
    <t>云南省红河哈尼族彝族自治州弥勒市弥阳镇101县道大路溪北393米</t>
  </si>
  <si>
    <t>2019-07-30 14:13:48</t>
  </si>
  <si>
    <t>2019-07-30 23:30:43</t>
  </si>
  <si>
    <t>云南省红河哈尼族彝族自治州弥勒市巡检司镇拉巡段拉里黑村东北94米</t>
  </si>
  <si>
    <t>2019-07-30 23:25:49</t>
  </si>
  <si>
    <t>云南省红河哈尼族彝族自治州个旧市卡房镇212省道八里寨小学南772米</t>
  </si>
  <si>
    <t>2019-07-30 18:20:03</t>
  </si>
  <si>
    <t>云南省红河哈尼族彝族自治州个旧市卡房镇白龙段个旧市卡房第二医院东北608米</t>
  </si>
  <si>
    <t>2019-07-30 17:14:13</t>
  </si>
  <si>
    <t>云南省红河哈尼族彝族自治州个旧市沙甸镇穆斯林大街个旧市沙甸区公所东131米</t>
  </si>
  <si>
    <t>2019-07-30 18:25:19</t>
  </si>
  <si>
    <t>云南省玉溪市华宁县华溪镇华盘路饰觉汽车装饰西北109米</t>
  </si>
  <si>
    <t>2019-07-30 12:32:55</t>
  </si>
  <si>
    <t>2019-07-30 19:45:04</t>
  </si>
  <si>
    <t>云南省红河哈尼族彝族自治州金平苗族瑶族傣族自治县大寨乡Z008土老寨东北625米</t>
  </si>
  <si>
    <t>2019-07-30 16:43:13</t>
  </si>
  <si>
    <t>云南省红河哈尼族彝族自治州蒙自市雨过铺镇永宁公路仁厚村卫生室东北715米</t>
  </si>
  <si>
    <t>2019-07-30 11:15:59</t>
  </si>
  <si>
    <t>2019-07-30 13:37:21</t>
  </si>
  <si>
    <t>云南省红河哈尼族彝族自治州金平苗族瑶族傣族自治县大寨乡Z008土老寨东北646米</t>
  </si>
  <si>
    <t>2019-07-30 17:17:11</t>
  </si>
  <si>
    <t>云南省红河哈尼族彝族自治州个旧市大屯镇Z003中国邮政储蓄银行(甲介山营业所)南245米</t>
  </si>
  <si>
    <t>2019-07-30 14:03:12</t>
  </si>
  <si>
    <t>2019-07-30 11:22:53</t>
  </si>
  <si>
    <t>云南省红河哈尼族彝族自治州个旧市大屯镇大王家寨段大王家寨西南487米</t>
  </si>
  <si>
    <t>2019-07-30 10:29:23</t>
  </si>
  <si>
    <t>云南省红河哈尼族彝族自治州个旧市大屯镇个旧第十五中学西北206米</t>
  </si>
  <si>
    <t>2019-07-30 06:58:15</t>
  </si>
  <si>
    <t>2019-07-30 18:06:19</t>
  </si>
  <si>
    <t>云南省西双版纳傣族自治州勐海县勐宋乡勐海县众恒良种场茶厂(西南门)东237米</t>
  </si>
  <si>
    <t>2019-07-30 17:52:43</t>
  </si>
  <si>
    <t>云南省红河哈尼族彝族自治州弥勒市朋普镇326国道庄田村西404米</t>
  </si>
  <si>
    <t>2019-07-30 10:18:06</t>
  </si>
  <si>
    <t>云南省红河哈尼族彝族自治州开远市乐白道街道323国道开远市三力燃气有限责任公司东90米</t>
  </si>
  <si>
    <t>2019-07-30 19:20:49</t>
  </si>
  <si>
    <t>云南省红河哈尼族彝族自治州开远市乐白道街道323国道阿得邑村委会西北1843米</t>
  </si>
  <si>
    <t>2019-07-30 22:08:30</t>
  </si>
  <si>
    <t>2019-07-30 18:07:35</t>
  </si>
  <si>
    <t>云南省红河哈尼族彝族自治州开远市乐白道街道323国道阿得邑村委会西北1837米</t>
  </si>
  <si>
    <t>2019-07-30 15:58:25</t>
  </si>
  <si>
    <t>云南省红河哈尼族彝族自治州蒙自市文澜镇维新村南339米</t>
  </si>
  <si>
    <t>2019-07-30 08:16:49</t>
  </si>
  <si>
    <t>云南省文山壮族苗族自治州广南县莲城镇350县道广南县行政学校东39米</t>
  </si>
  <si>
    <t>2019-07-30 16:01:28</t>
  </si>
  <si>
    <t>云南省红河哈尼族彝族自治州开远市羊街乡卧古段红土村东北46米</t>
  </si>
  <si>
    <t>2019-07-30 22:18:38</t>
  </si>
  <si>
    <t>云南省红河哈尼族彝族自治州个旧市鸡街镇326国道回味餐厅东南46米</t>
  </si>
  <si>
    <t>2019-07-30 13:36:21</t>
  </si>
  <si>
    <t>云南省红河哈尼族彝族自治州弥勒市弥阳镇中国弥勒电商创业园南70米</t>
  </si>
  <si>
    <t>2019-07-30 16:50:35</t>
  </si>
  <si>
    <t>云南省红河哈尼族彝族自治州个旧市大屯镇麒官段官家山西南249米</t>
  </si>
  <si>
    <t>2019-07-30 15:18:12</t>
  </si>
  <si>
    <t>2019-07-30 19:46:42</t>
  </si>
  <si>
    <t>云南省红河哈尼族彝族自治州河口瑶族自治县河口镇中国石化(北山停车区加油站)东北135米</t>
  </si>
  <si>
    <t>2019-07-30 18:26:30</t>
  </si>
  <si>
    <t>云南省红河哈尼族彝族自治州个旧市锡城镇个金公路顺成饭庄(绿海小区西)南25米</t>
  </si>
  <si>
    <t>2019-07-30 17:27:27</t>
  </si>
  <si>
    <t>2019-07-30 19:31:03</t>
  </si>
  <si>
    <t>云南省红河哈尼族彝族自治州建水县临安镇214省道鸿达驾校西南273米</t>
  </si>
  <si>
    <t>2019-07-30 16:54:08</t>
  </si>
  <si>
    <t>云南省红河哈尼族彝族自治州个旧市老厂镇个麒段中国邮政储蓄银行(老厂支行)西北166米</t>
  </si>
  <si>
    <t>2019-07-30 19:44:20</t>
  </si>
  <si>
    <t>云南省昭通市绥江县南岸镇昭乐高速大鹿溪南447米</t>
  </si>
  <si>
    <t>2019-07-30 15:14:05</t>
  </si>
  <si>
    <t>云南省红河哈尼族彝族自治州开远市小龙潭镇二城段安桶寨西274米</t>
  </si>
  <si>
    <t>2019-07-30 17:21:31</t>
  </si>
  <si>
    <t>云南省红河哈尼族彝族自治州弥勒市弥阳镇王炽路45号王炽路友信教育培训学校东112米</t>
  </si>
  <si>
    <t>2019-07-30 18:37:37</t>
  </si>
  <si>
    <t>云南省红河哈尼族彝族自治州个旧市大屯镇个大段小屯西南249米</t>
  </si>
  <si>
    <t>2019-07-30 06:49:03</t>
  </si>
  <si>
    <t>2019-07-30 16:43:28</t>
  </si>
  <si>
    <t>云南省红河哈尼族彝族自治州开远市灵泉街道市西北路79号市西北路五九公寓东南83米</t>
  </si>
  <si>
    <t>2019-07-30 16:43:18</t>
  </si>
  <si>
    <t>云南省红河哈尼族彝族自治州开远市乐白道街道市西北路开远市禄丰驾驶员城西51米</t>
  </si>
  <si>
    <t>2019-07-30 22:52:35</t>
  </si>
  <si>
    <t>云南省红河哈尼族彝族自治州建水县临安镇214省道中国石化加油站(培德段)西北37米</t>
  </si>
  <si>
    <t>2019-07-30 23:04:14</t>
  </si>
  <si>
    <t>云南省红河哈尼族彝族自治州个旧市蔓耗镇蒙蛮线蛮耗一号隧道东北1887米</t>
  </si>
  <si>
    <t>2019-07-30 23:44:32</t>
  </si>
  <si>
    <t>云南省红河哈尼族彝族自治州蒙自市水田乡蒙蛮线阿打坡西北1184米</t>
  </si>
  <si>
    <t>2019-07-30 23:57:18</t>
  </si>
  <si>
    <t>云南省玉溪市通海县河西镇319省道云南雨燕教育设备有限公司(东北门)东南77米</t>
  </si>
  <si>
    <t>2019-07-30 08:48:51</t>
  </si>
  <si>
    <t>云南省红河哈尼族彝族自治州开远市乐白道街道打兔寨段雨洒收费站入口(富宁方向)东北119米</t>
  </si>
  <si>
    <t>2019-07-30 22:49:59</t>
  </si>
  <si>
    <t>云南省红河哈尼族彝族自治州个旧市鸡街镇212省道个旧市金星免烧砖厂南79米</t>
  </si>
  <si>
    <t>2019-07-30 20:47:43</t>
  </si>
  <si>
    <t>云南省玉溪市新平彝族傣族自治县漠沙镇306省道中国石化新平细丫口加油站东99米</t>
  </si>
  <si>
    <t>2019-07-30 23:23:48</t>
  </si>
  <si>
    <t>云南省红河哈尼族彝族自治州蒙自市文澜镇G8011开河高速碧色寨站南1997米</t>
  </si>
  <si>
    <t>2019-07-30 18:26:11</t>
  </si>
  <si>
    <t>云南省红河哈尼族彝族自治州元阳县南沙镇慢腊公路102县102县道桃园村卫生所东1229米</t>
  </si>
  <si>
    <t>2019-07-30 16:53:35</t>
  </si>
  <si>
    <t>云南省红河哈尼族彝族自治州个旧市大屯镇建兴路34-38号Z003大屯客运站南1914米</t>
  </si>
  <si>
    <t>2019-07-30 19:23:56</t>
  </si>
  <si>
    <t>云南省红河哈尼族彝族自治州红河县迤萨镇G76县道勐龙新寨西204米</t>
  </si>
  <si>
    <t>2019-07-30 18:28:01</t>
  </si>
  <si>
    <t>云南省红河哈尼族彝族自治州建水县面甸镇红田段葛根冲北1119米</t>
  </si>
  <si>
    <t>2019-07-30 23:28:53</t>
  </si>
  <si>
    <t>2019-07-30 19:28:25</t>
  </si>
  <si>
    <t>云南省红河哈尼族彝族自治州泸西县中枢镇三门街130号泸发大街泸西县防雷中心南332米</t>
  </si>
  <si>
    <t>2019-07-30 23:55:03</t>
  </si>
  <si>
    <t>云南省文山壮族苗族自治州砚山县平远镇平木段单边坡南456米</t>
  </si>
  <si>
    <t>2019-07-30 23:53:44</t>
  </si>
  <si>
    <t>云南省红河哈尼族彝族自治州河口瑶族自治县河口镇G8011开河高速南吉特大桥东南610米</t>
  </si>
  <si>
    <t>2019-07-30 18:14:20</t>
  </si>
  <si>
    <t>云南省红河哈尼族彝族自治州个旧市大屯镇个大段小屯南227米</t>
  </si>
  <si>
    <t>2019-07-30 22:12:10</t>
  </si>
  <si>
    <t>云南省红河哈尼族彝族自治州建水县临安镇323国道东村小学西南160米</t>
  </si>
  <si>
    <t>2019-07-30 17:20:16</t>
  </si>
  <si>
    <t>云南省红河哈尼族彝族自治州弥勒市弥阳镇005乡道者林寨南294米</t>
  </si>
  <si>
    <t>2019-07-30 16:14:06</t>
  </si>
  <si>
    <t>云南省红河哈尼族彝族自治州开远市乐白道街道323国道开远市鸿展生态农业开发有限公司南143米</t>
  </si>
  <si>
    <t>2019-07-30 22:59:09</t>
  </si>
  <si>
    <t>云南省红河哈尼族彝族自治州开远市羊街乡羊街集镇段g8011开河仁丫段开远市第二中学东南260米</t>
  </si>
  <si>
    <t>2019-07-30 23:46:12</t>
  </si>
  <si>
    <t>云南省玉溪市华宁县华溪镇华盘路黑牛白村委会南686米</t>
  </si>
  <si>
    <t>2019-07-30 20:43:49</t>
  </si>
  <si>
    <t>云南省红河哈尼族彝族自治州建水县面甸镇大树寨段梭罗小学西北1136米</t>
  </si>
  <si>
    <t>2019-07-30 21:13:12</t>
  </si>
  <si>
    <t>云南省红河哈尼族彝族自治州蒙自市文澜镇陈椅段蒙自瀛洲水泥有限责任公司南515米</t>
  </si>
  <si>
    <t>2019-07-30 20:18:19</t>
  </si>
  <si>
    <t>云南省玉溪市华宁县盘溪镇304省道华宁盘溪金波轮胎经营部东111米</t>
  </si>
  <si>
    <t>2019-07-30 22:30:50</t>
  </si>
  <si>
    <t>2019-07-30 18:05:56</t>
  </si>
  <si>
    <t>云南省红河哈尼族彝族自治州金平苗族瑶族傣族自治县金水河镇Z011金水河口岸东北2927米</t>
  </si>
  <si>
    <t>2019-07-30 21:15:25</t>
  </si>
  <si>
    <t>云南省红河哈尼族彝族自治州个旧市鸡街镇个大段白署沟山西552米</t>
  </si>
  <si>
    <t>2019-07-30 19:43:05</t>
  </si>
  <si>
    <t>云南省红河哈尼族彝族自治州金平苗族瑶族傣族自治县沙依坡乡蛮金公路蛮耗隧道西南275米</t>
  </si>
  <si>
    <t>2019-07-30 09:05:02</t>
  </si>
  <si>
    <t>2019-07-30 12:58:48</t>
  </si>
  <si>
    <t>云南省文山壮族苗族自治州文山市马塘镇210省道金华堂大药房西南31米</t>
  </si>
  <si>
    <t>2019-07-30 21:38:48</t>
  </si>
  <si>
    <t>云南省红河哈尼族彝族自治州弥勒市竹园镇326国道绿水塘东1204米</t>
  </si>
  <si>
    <t>2019-07-30 19:04:39</t>
  </si>
  <si>
    <t>云南省红河哈尼族彝族自治州个旧市大屯镇红土坡段中国邮政储蓄银行(甲介山营业所)北905米</t>
  </si>
  <si>
    <t xml:space="preserve"> 日期：  2019 年 7 月  31 日</t>
  </si>
  <si>
    <t>2019-07-31 14:07:25</t>
  </si>
  <si>
    <t>云南省红河哈尼族彝族自治州红河县迤萨镇216省道双虎家私名品红河精品店西北18米</t>
  </si>
  <si>
    <t>2019-07-31 16:18:27</t>
  </si>
  <si>
    <t>云南省红河哈尼族彝族自治州开远市小龙潭镇二城段安桶寨西282米</t>
  </si>
  <si>
    <t>2019-07-31 15:31:31</t>
  </si>
  <si>
    <t>云南省昭通市昭阳区布嘎回族乡G85渝昆高速山口子清真寺东南1824米</t>
  </si>
  <si>
    <t>2019-07-31 15:03:54</t>
  </si>
  <si>
    <t>云南省红河哈尼族彝族自治州开远市灵泉街道017乡道瑶喜家常菜饭店西296米</t>
  </si>
  <si>
    <t>2019-07-31 13:10:53</t>
  </si>
  <si>
    <t>云南省红河哈尼族彝族自治州个旧市大屯镇三道水段中国信合(官家山支行)南1068米</t>
  </si>
  <si>
    <t>2019-07-31 16:12:05</t>
  </si>
  <si>
    <t>云南省红河哈尼族彝族自治州开远市乐白道街道圣景明居南326米</t>
  </si>
  <si>
    <t>2019-07-31 08:17:42</t>
  </si>
  <si>
    <t>云南省红河哈尼族彝族自治州弥勒市新哨镇304省道新哨鹏杰汽修汽配西南118米</t>
  </si>
  <si>
    <t>2019-07-31 15:06:40</t>
  </si>
  <si>
    <t>云南省红河哈尼族彝族自治州弥勒市弥阳镇吉山南路87号弥勒大道弥勒市环境保护局西南145米</t>
  </si>
  <si>
    <t>2019-07-31 16:35:36</t>
  </si>
  <si>
    <t>云南省红河哈尼族彝族自治州个旧市大屯镇G5615天猴高速云锡铅业西278米</t>
  </si>
  <si>
    <t>2019-07-31 16:28:36</t>
  </si>
  <si>
    <t>云南省红河哈尼族彝族自治州个旧市大屯镇个大段G5615天猴高速入口(G5615方向)东469米</t>
  </si>
  <si>
    <t>2019-07-31 14:56:06</t>
  </si>
  <si>
    <t>云南省红河哈尼族彝族自治州个旧市城区街道金湖西路163个金公路个旧市鑫隆润滑油经营部东111米</t>
  </si>
  <si>
    <t>2019-07-31 08:20:42</t>
  </si>
  <si>
    <t>云南省红河哈尼族彝族自治州个旧市大屯镇G5615天猴高速罗依寨西北342米</t>
  </si>
  <si>
    <t>2019-07-31 14:30:30</t>
  </si>
  <si>
    <t>云南省红河哈尼族彝族自治州元阳县马街乡小蚌嘎北1239米</t>
  </si>
  <si>
    <t>2019-07-31 13:05:35</t>
  </si>
  <si>
    <t>云南省红河哈尼族彝族自治州个旧市大屯镇四方井街2号Z003个旧市第二人民医院南1440米</t>
  </si>
  <si>
    <t>2019-07-31 15:22:44</t>
  </si>
  <si>
    <t>云南省红河哈尼族彝族自治州个旧市锡城镇个金公路中共个旧市委党校西216米</t>
  </si>
  <si>
    <t>2019-07-31 16:08:30</t>
  </si>
  <si>
    <t>云南省红河哈尼族彝族自治州个旧市大屯镇个屯一级公路旧寨北508米</t>
  </si>
  <si>
    <t>2019.7.31</t>
  </si>
  <si>
    <t>2019-07-31 16:24:01</t>
  </si>
  <si>
    <t>云南省红河哈尼族彝族自治州个旧市大屯镇G5615天猴高速罗依寨西北344米</t>
  </si>
  <si>
    <t>2019-07-31 15:14:08</t>
  </si>
  <si>
    <t>2019-07-31 16:02:22</t>
  </si>
  <si>
    <t>云南省红河哈尼族彝族自治州个旧市大屯镇G5615天猴高速罗依寨西北346米</t>
  </si>
  <si>
    <t>2019-07-31 15:29:25</t>
  </si>
  <si>
    <t>云南省红河哈尼族彝族自治州个旧市锡城镇个金公路中共个旧市委党校西南181米</t>
  </si>
  <si>
    <t>2019-07-31 15:56:24</t>
  </si>
  <si>
    <t>云南省红河哈尼族彝族自治州个旧市城区街道个金公路滑嘴狗肉馆东北164米</t>
  </si>
  <si>
    <t>2019-07-31 15:15:33</t>
  </si>
  <si>
    <t>云南省红河哈尼族彝族自治州个旧市大屯镇G5615天猴高速罗依寨西北361米</t>
  </si>
  <si>
    <t>2019-07-31 14:39:47</t>
  </si>
  <si>
    <t>云南省红河哈尼族彝族自治州泸西县白水镇弥五段五者温泉风景区西2000米</t>
  </si>
  <si>
    <t>2019-07-31 16:01:14</t>
  </si>
  <si>
    <t>云南省红河哈尼族彝族自治州金平苗族瑶族傣族自治县大寨乡Z008土老寨东北686米</t>
  </si>
  <si>
    <t>2019-07-31 12:53:13</t>
  </si>
  <si>
    <t>云南省红河哈尼族彝族自治州蒙自市雨过铺镇永宁公路仁厚村卫生室西1311米</t>
  </si>
  <si>
    <t>2019-07-31 11:43:30</t>
  </si>
  <si>
    <t>云南省红河哈尼族彝族自治州个旧市蔓耗镇102县道牛棚村委会西191米</t>
  </si>
  <si>
    <t>2019-07-31 15:33:52</t>
  </si>
  <si>
    <t>云南省文山壮族苗族自治州砚山县江那镇兴城大道砚山县人民医院北134米</t>
  </si>
  <si>
    <t>2019-07-31 16:12:15</t>
  </si>
  <si>
    <t>云南省文山壮族苗族自治州砚山县平远镇新平路进波汽修厂南45米</t>
  </si>
  <si>
    <t>2019-07-31 13:03:59</t>
  </si>
  <si>
    <t>云南省红河哈尼族彝族自治州金平苗族瑶族傣族自治县大寨乡Z008棉花地西北1953米</t>
  </si>
  <si>
    <t>2019-07-31 16:15:27</t>
  </si>
  <si>
    <t>云南省玉溪市通海县里山乡117乡道梅子园南345米</t>
  </si>
  <si>
    <t>2019-07-31 16:32:56</t>
  </si>
  <si>
    <t>2019-07-31 16:05:01</t>
  </si>
  <si>
    <t>2019-07-31 15:03:44</t>
  </si>
  <si>
    <t>云南省红河哈尼族彝族自治州个旧市锡城镇杨六段杨家田村东北176米</t>
  </si>
  <si>
    <t>2019-07-31 15:58:19</t>
  </si>
  <si>
    <t>云南省红河哈尼族彝族自治州开远市乐白道街道河滨路19-22号河滨路飓风汽车养护中心东62米</t>
  </si>
  <si>
    <t>2019-07-31 00:00:12</t>
  </si>
  <si>
    <t>2019-07-31 01:03:45</t>
  </si>
  <si>
    <t>云南省红河哈尼族彝族自治州个旧市卡房镇鸡心垴东202米</t>
  </si>
  <si>
    <t>2019-07-31 16:14:08</t>
  </si>
  <si>
    <t>云南省红河哈尼族彝族自治州个旧市卡房镇黑蚂井东南129米</t>
  </si>
  <si>
    <t>2019-07-31 16:15:38</t>
  </si>
  <si>
    <t>云南省红河哈尼族彝族自治州个旧市沙甸镇世恒墙材西北90米</t>
  </si>
  <si>
    <t>2019-07-31 14:57:17</t>
  </si>
  <si>
    <t>云南省玉溪市华宁县华溪镇华盘路饰觉汽车装饰西231米</t>
  </si>
  <si>
    <t>2019-07-31 15:06:39</t>
  </si>
  <si>
    <t>2019-07-31 12:53:31</t>
  </si>
  <si>
    <t>云南省红河哈尼族彝族自治州金平苗族瑶族傣族自治县大寨乡Z008土老寨东北645米</t>
  </si>
  <si>
    <t>2019-07-31 10:45:09</t>
  </si>
  <si>
    <t>云南省红河哈尼族彝族自治州金平苗族瑶族傣族自治县大寨乡Z008棉花地西北1989米</t>
  </si>
  <si>
    <t>2019-07-31 15:27:18</t>
  </si>
  <si>
    <t>2019-07-31 16:20:08</t>
  </si>
  <si>
    <t>云南省红河哈尼族彝族自治州个旧市大屯镇老环城东路大屯春雷文武学校东南476米</t>
  </si>
  <si>
    <t>2019-07-31 16:18:14</t>
  </si>
  <si>
    <t>云南省红河哈尼族彝族自治州个旧市大屯镇大王家寨段大王家寨西443米</t>
  </si>
  <si>
    <t>2019-07-31 16:02:13</t>
  </si>
  <si>
    <t>云南省红河哈尼族彝族自治州个旧市老厂镇黄冲段个旧市老厂卫生院南474米</t>
  </si>
  <si>
    <t>2019-07-31 10:33:20</t>
  </si>
  <si>
    <t>2019-07-31 11:23:53</t>
  </si>
  <si>
    <t>云南省红河哈尼族彝族自治州个旧市老厂镇个麒段马鹿塘北540米</t>
  </si>
  <si>
    <t>2019-07-31 14:05:31</t>
  </si>
  <si>
    <t>云南省红河哈尼族彝族自治州弥勒市竹园镇326国道云南长途客车饭店东南25米</t>
  </si>
  <si>
    <t>2019-07-31 15:14:10</t>
  </si>
  <si>
    <t>云南省红河哈尼族彝族自治州开远市乐白道街道兴远北路123号101县道开远市安美驰汽车修理厂西北71米</t>
  </si>
  <si>
    <t>2019-07-31 11:06:16</t>
  </si>
  <si>
    <t>云南省红河哈尼族彝族自治州开远市小龙潭镇开培线上城西北147米</t>
  </si>
  <si>
    <t>2019-07-31 15:07:46</t>
  </si>
  <si>
    <t>云南省红河哈尼族彝族自治州开远市乐白道街道草老段冷水沟东北1197米</t>
  </si>
  <si>
    <t>2019-07-31 16:17:54</t>
  </si>
  <si>
    <t>云南省红河哈尼族彝族自治州蒙自市新安所镇红河大道滇味美食园北183米</t>
  </si>
  <si>
    <t>2019-07-31 16:07:53</t>
  </si>
  <si>
    <t>云南省红河哈尼族彝族自治州河口瑶族自治县河口镇槟山段雷响田南468米</t>
  </si>
  <si>
    <t>2019-07-31 16:12:55</t>
  </si>
  <si>
    <t>云南省红河哈尼族彝族自治州开远市羊街乡宏图路开远市人民法院大庄人民法庭东南176米</t>
  </si>
  <si>
    <t>2019-07-31 14:45:37</t>
  </si>
  <si>
    <t>云南省红河哈尼族彝族自治州金平苗族瑶族傣族自治县阿得博乡蛮金公路期里寨西南1667米</t>
  </si>
  <si>
    <t>2019-07-31 15:18:09</t>
  </si>
  <si>
    <t>云南省红河哈尼族彝族自治州个旧市大屯镇三道水段中国信合(官家山支行)南1146米</t>
  </si>
  <si>
    <t>2019-07-31 08:44:05</t>
  </si>
  <si>
    <t>云南省红河哈尼族彝族自治州开远市乐白道街道兴远北路113兴远北路大唐家园西北136米</t>
  </si>
  <si>
    <t>2019-07-31 15:15:43</t>
  </si>
  <si>
    <t>云南省红河哈尼族彝族自治州蒙自市文澜镇护国路22号护国路红建佳苑南72米</t>
  </si>
  <si>
    <t>2019-07-31 11:25:10</t>
  </si>
  <si>
    <t>云南省红河哈尼族彝族自治州个旧市大屯镇091乡道蒙自县田兴小学西南1363米</t>
  </si>
  <si>
    <t>2019-07-31 15:52:34</t>
  </si>
  <si>
    <t>2019-07-31 10:42:42</t>
  </si>
  <si>
    <t>2019-07-31 16:15:23</t>
  </si>
  <si>
    <t>云南省红河哈尼族彝族自治州河口瑶族自治县河口镇G8011开河高速观景台(曼五段)西北386米</t>
  </si>
  <si>
    <t>2019-07-31 14:35:26</t>
  </si>
  <si>
    <t>云南省红河哈尼族彝族自治州个旧市锡城镇云南广播电视大学(个旧分校)西199米</t>
  </si>
  <si>
    <t>2019-07-31 12:11:26</t>
  </si>
  <si>
    <t>云南省红河哈尼族彝族自治州建水县岔科镇G10县道小龙潭矿务局希望小学西北1354米</t>
  </si>
  <si>
    <t>2019-07-31 16:27:29</t>
  </si>
  <si>
    <t>2019-07-31 16:18:44</t>
  </si>
  <si>
    <t>云南省红河哈尼族彝族自治州个旧市老厂镇羊补段小羊坝底北904米</t>
  </si>
  <si>
    <t>2019-07-31 15:26:57</t>
  </si>
  <si>
    <t>云南省昭通市绥江县南岸镇昭乐高速黄龙村大桥南243米</t>
  </si>
  <si>
    <t>2019-07-31 15:53:06</t>
  </si>
  <si>
    <t>云南省红河哈尼族彝族自治州开远市灵泉街道开培线解化学生公寓北92米</t>
  </si>
  <si>
    <t>2019-07-31 16:19:40</t>
  </si>
  <si>
    <t>云南省红河哈尼族彝族自治州个旧市大屯镇G5615天猴高速大木寨东南416米</t>
  </si>
  <si>
    <t>2019-07-31 06:59:13</t>
  </si>
  <si>
    <t>2019-07-31 12:53:54</t>
  </si>
  <si>
    <t>云南省红河哈尼族彝族自治州开远市灵泉街道开培线龙树沟西南910米</t>
  </si>
  <si>
    <t>2019-07-31 16:26:31</t>
  </si>
  <si>
    <t>云南省红河哈尼族彝族自治州开远市乐白道街道市西南路开远市盈叶化工有限公司东395米</t>
  </si>
  <si>
    <t>2019-07-31 16:03:45</t>
  </si>
  <si>
    <t>云南省文山壮族苗族自治州砚山县平远镇商贸大街149商贸大街阳光钢铝门窗东南35米</t>
  </si>
  <si>
    <t>2019-07-31 11:58:35</t>
  </si>
  <si>
    <t>2019-07-31 15:43:37</t>
  </si>
  <si>
    <t>云南省红河哈尼族彝族自治州金平苗族瑶族傣族自治县沙依坡乡蛮金公路蛮耗隧道南337米</t>
  </si>
  <si>
    <t>2019-07-31 07:41:09</t>
  </si>
  <si>
    <t>云南省红河哈尼族彝族自治州金平苗族瑶族傣族自治县铜厂乡106县道铜厂中学东南566米</t>
  </si>
  <si>
    <t>2019-07-31 10:34:03</t>
  </si>
  <si>
    <t>云南省玉溪市通海县纳古镇忠爱大街183忠爱大街通海融丰贸易有限公司西47米</t>
  </si>
  <si>
    <t>2019-07-31 12:26:45</t>
  </si>
  <si>
    <t>云南省红河哈尼族彝族自治州泸西县金马镇华西段大华西西933米</t>
  </si>
  <si>
    <t>2019-07-31 15:13:57</t>
  </si>
  <si>
    <t>云南省红河哈尼族彝族自治州开远市乐白道街道326国道南盘江桥南649米</t>
  </si>
  <si>
    <t>2019-07-31 07:24:21</t>
  </si>
  <si>
    <t>2019-07-31 15:51:36</t>
  </si>
  <si>
    <t>云南省红河哈尼族彝族自治州元阳县南沙镇慢腊公路102县102县道桃园村卫生所东1612米</t>
  </si>
  <si>
    <t>2019-07-31 15:26:48</t>
  </si>
  <si>
    <t>云南省红河哈尼族彝族自治州红河县迤萨镇元蔓高速红河县妇幼保健院南1887米</t>
  </si>
  <si>
    <t>2019-07-31 14:21:31</t>
  </si>
  <si>
    <t>云南省红河哈尼族彝族自治州建水县临安镇沙马段g10县建水县洪宁食品有限公司西北96米</t>
  </si>
  <si>
    <t>2019-07-31 14:44:31</t>
  </si>
  <si>
    <t>云南省红河哈尼族彝族自治州泸西县中枢镇三门街130号泸发大街泸西县防雷中心南335米</t>
  </si>
  <si>
    <t>2019-07-31 16:07:42</t>
  </si>
  <si>
    <t>云南省红河哈尼族彝族自治州个旧市大屯镇G5615天猴高速大木寨东南417米</t>
  </si>
  <si>
    <t>2019-07-31 08:03:34</t>
  </si>
  <si>
    <t>云南省红河哈尼族彝族自治州元阳县沙拉托乡元绿二级公路棉花寨西北340米</t>
  </si>
  <si>
    <t>2019-07-31 10:03:19</t>
  </si>
  <si>
    <t>云南省红河哈尼族彝族自治州弥勒市弥阳镇双桥路中国弥勒电商创业园南155米</t>
  </si>
  <si>
    <t>2019-07-31 14:23:49</t>
  </si>
  <si>
    <t>云南省红河哈尼族彝族自治州弥勒市弥阳镇005乡道者林寨南297米</t>
  </si>
  <si>
    <t>2019-07-31 10:00:04</t>
  </si>
  <si>
    <t>2019-07-31 15:06:52</t>
  </si>
  <si>
    <t>云南省红河哈尼族彝族自治州弥勒市弥阳镇005乡道者林寨南293米</t>
  </si>
  <si>
    <t>2019-07-31 09:01:36</t>
  </si>
  <si>
    <t>云南省红河哈尼族彝族自治州弥勒市弥阳镇005乡道和欣家园东308米</t>
  </si>
  <si>
    <t>2019-07-31 14:38:18</t>
  </si>
  <si>
    <t>云南省红河哈尼族彝族自治州开远市羊街乡水波段塘子头东南527米</t>
  </si>
  <si>
    <t>2019-07-31 15:09:26</t>
  </si>
  <si>
    <t>云南省红河哈尼族彝族自治州开远市乐白道街道027乡道027乡G8011开河高速乐苑小区(027乡道)东北1508米</t>
  </si>
  <si>
    <t>2019-07-31 09:46:44</t>
  </si>
  <si>
    <t>云南省玉溪市华宁县宁州街道001乡道烂山西北340米</t>
  </si>
  <si>
    <t>2019-07-31 13:56:16</t>
  </si>
  <si>
    <t>云南省红河哈尼族彝族自治州开远市乐白道街道326国道开远市翠丰食品包装厂北202米</t>
  </si>
  <si>
    <t>2019-07-31 15:21:14</t>
  </si>
  <si>
    <t>2019-07-31 14:06:27</t>
  </si>
  <si>
    <t>云南省文山壮族苗族自治州砚山县平远镇祥平路诚信制罐厂南27米</t>
  </si>
  <si>
    <t>2019-07-31 15:57:14</t>
  </si>
  <si>
    <t>云南省红河哈尼族彝族自治州金平苗族瑶族傣族自治县金河镇河东南路279蛮金公路富隆汽修西390米</t>
  </si>
  <si>
    <t>2019-07-31 13:29:14</t>
  </si>
  <si>
    <t>2019-07-31 16:30:00</t>
  </si>
  <si>
    <t>云南省红河哈尼族彝族自治州金平苗族瑶族傣族自治县沙依坡乡蛮耗大桥g81县沙依坡线红技驾校西南518米</t>
  </si>
  <si>
    <t>2019-07-31 15:24:49</t>
  </si>
  <si>
    <t>云南省红河哈尼族彝族自治州弥勒市五山乡304省道弥勒市五山乡四家村委会西1894米</t>
  </si>
  <si>
    <t>2019-07-31 11:44:54</t>
  </si>
  <si>
    <t>云南省红河哈尼族彝族自治州弥勒市竹园镇326国道磷电化工有限责任公司西北698米</t>
  </si>
  <si>
    <t>2019-07-31 16:09:49</t>
  </si>
  <si>
    <t>云南省红河哈尼族彝族自治州个旧市大屯镇红土坡段个旧市第二人民医院西南1565米</t>
  </si>
  <si>
    <t>建水县官厅汽车运输有限公司GPS动态监控数据信息统计分析表</t>
  </si>
  <si>
    <t xml:space="preserve">负责人：                             填表人：                           电话：0873-3718173  </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</si>
</sst>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8">
    <font>
      <sz val="11"/>
      <color theme="1"/>
      <name val="宋体"/>
      <charset val="134"/>
      <scheme val="minor"/>
    </font>
    <font>
      <sz val="12"/>
      <name val="宋体"/>
      <charset val="134"/>
    </font>
    <font>
      <sz val="22"/>
      <color indexed="8"/>
      <name val="华文中宋"/>
      <charset val="134"/>
    </font>
    <font>
      <sz val="11"/>
      <color indexed="8"/>
      <name val="宋体"/>
      <charset val="134"/>
    </font>
    <font>
      <b/>
      <sz val="11"/>
      <name val="宋体"/>
      <charset val="134"/>
    </font>
    <font>
      <sz val="11"/>
      <name val="宋体"/>
      <charset val="134"/>
    </font>
    <font>
      <sz val="10"/>
      <name val="宋体"/>
      <charset val="134"/>
      <scheme val="minor"/>
    </font>
    <font>
      <sz val="10"/>
      <color theme="1"/>
      <name val="宋体"/>
      <charset val="134"/>
      <scheme val="minor"/>
    </font>
    <font>
      <sz val="9"/>
      <name val="宋体"/>
      <charset val="134"/>
    </font>
    <font>
      <b/>
      <sz val="18"/>
      <name val="宋体"/>
      <charset val="134"/>
    </font>
    <font>
      <b/>
      <sz val="9"/>
      <name val="宋体"/>
      <charset val="134"/>
    </font>
    <font>
      <b/>
      <sz val="11"/>
      <color theme="1"/>
      <name val="宋体"/>
      <charset val="134"/>
    </font>
    <font>
      <b/>
      <sz val="10"/>
      <name val="宋体"/>
      <charset val="134"/>
    </font>
    <font>
      <sz val="10"/>
      <name val="宋体"/>
      <charset val="134"/>
    </font>
    <font>
      <sz val="10"/>
      <color theme="1"/>
      <name val="新宋体"/>
      <charset val="134"/>
    </font>
    <font>
      <sz val="10"/>
      <color theme="1"/>
      <name val="宋体"/>
      <charset val="134"/>
      <scheme val="major"/>
    </font>
    <font>
      <sz val="10"/>
      <name val="宋体"/>
      <charset val="0"/>
      <scheme val="major"/>
    </font>
    <font>
      <sz val="10"/>
      <name val="宋体"/>
      <charset val="134"/>
      <scheme val="major"/>
    </font>
    <font>
      <b/>
      <sz val="16"/>
      <name val="宋体"/>
      <charset val="134"/>
    </font>
    <font>
      <sz val="10"/>
      <color theme="1"/>
      <name val="宋体"/>
      <charset val="134"/>
    </font>
    <font>
      <sz val="10"/>
      <color indexed="8"/>
      <name val="宋体"/>
      <charset val="0"/>
    </font>
    <font>
      <sz val="10"/>
      <color indexed="8"/>
      <name val="宋体"/>
      <charset val="134"/>
      <scheme val="major"/>
    </font>
    <font>
      <sz val="10"/>
      <name val="Arial"/>
      <charset val="134"/>
    </font>
    <font>
      <sz val="10"/>
      <color indexed="8"/>
      <name val="宋体"/>
      <charset val="134"/>
    </font>
    <font>
      <sz val="10"/>
      <color indexed="8"/>
      <name val="宋体"/>
      <charset val="134"/>
      <scheme val="minor"/>
    </font>
    <font>
      <sz val="8"/>
      <name val="Arial"/>
      <charset val="134"/>
    </font>
    <font>
      <sz val="9"/>
      <name val="宋体"/>
      <charset val="134"/>
      <scheme val="minor"/>
    </font>
    <font>
      <sz val="9"/>
      <color indexed="8"/>
      <name val="宋体"/>
      <charset val="134"/>
      <scheme val="minor"/>
    </font>
    <font>
      <sz val="11"/>
      <color theme="0"/>
      <name val="宋体"/>
      <charset val="0"/>
      <scheme val="minor"/>
    </font>
    <font>
      <b/>
      <sz val="18"/>
      <color theme="3"/>
      <name val="宋体"/>
      <charset val="134"/>
      <scheme val="minor"/>
    </font>
    <font>
      <u/>
      <sz val="11"/>
      <color rgb="FF0000FF"/>
      <name val="宋体"/>
      <charset val="0"/>
      <scheme val="minor"/>
    </font>
    <font>
      <sz val="11"/>
      <color rgb="FF9C0006"/>
      <name val="宋体"/>
      <charset val="0"/>
      <scheme val="minor"/>
    </font>
    <font>
      <sz val="11"/>
      <color theme="1"/>
      <name val="宋体"/>
      <charset val="0"/>
      <scheme val="minor"/>
    </font>
    <font>
      <b/>
      <sz val="13"/>
      <color theme="3"/>
      <name val="宋体"/>
      <charset val="134"/>
      <scheme val="minor"/>
    </font>
    <font>
      <sz val="11"/>
      <color rgb="FF3F3F76"/>
      <name val="宋体"/>
      <charset val="0"/>
      <scheme val="minor"/>
    </font>
    <font>
      <b/>
      <sz val="11"/>
      <color theme="1"/>
      <name val="宋体"/>
      <charset val="0"/>
      <scheme val="minor"/>
    </font>
    <font>
      <sz val="11"/>
      <color rgb="FFFF0000"/>
      <name val="宋体"/>
      <charset val="0"/>
      <scheme val="minor"/>
    </font>
    <font>
      <b/>
      <sz val="11"/>
      <color rgb="FFFA7D00"/>
      <name val="宋体"/>
      <charset val="0"/>
      <scheme val="minor"/>
    </font>
    <font>
      <b/>
      <sz val="11"/>
      <color theme="3"/>
      <name val="宋体"/>
      <charset val="134"/>
      <scheme val="minor"/>
    </font>
    <font>
      <sz val="11"/>
      <color rgb="FF9C6500"/>
      <name val="宋体"/>
      <charset val="0"/>
      <scheme val="minor"/>
    </font>
    <font>
      <b/>
      <sz val="11"/>
      <color rgb="FFFFFFFF"/>
      <name val="宋体"/>
      <charset val="0"/>
      <scheme val="minor"/>
    </font>
    <font>
      <u/>
      <sz val="11"/>
      <color rgb="FF800080"/>
      <name val="宋体"/>
      <charset val="0"/>
      <scheme val="minor"/>
    </font>
    <font>
      <b/>
      <sz val="11"/>
      <color rgb="FF3F3F3F"/>
      <name val="宋体"/>
      <charset val="0"/>
      <scheme val="minor"/>
    </font>
    <font>
      <sz val="11"/>
      <color rgb="FF006100"/>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name val="SimSun"/>
      <charset val="134"/>
    </font>
  </fonts>
  <fills count="36">
    <fill>
      <patternFill patternType="none"/>
    </fill>
    <fill>
      <patternFill patternType="gray125"/>
    </fill>
    <fill>
      <patternFill patternType="solid">
        <fgColor theme="0"/>
        <bgColor indexed="64"/>
      </patternFill>
    </fill>
    <fill>
      <patternFill patternType="solid">
        <fgColor theme="0" tint="-0.149845881527146"/>
        <bgColor indexed="64"/>
      </patternFill>
    </fill>
    <fill>
      <patternFill patternType="solid">
        <fgColor indexed="9"/>
        <bgColor indexed="64"/>
      </patternFill>
    </fill>
    <fill>
      <patternFill patternType="solid">
        <fgColor theme="6"/>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7"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rgb="FFFFFFCC"/>
        <bgColor indexed="64"/>
      </patternFill>
    </fill>
    <fill>
      <patternFill patternType="solid">
        <fgColor rgb="FFC6EFCE"/>
        <bgColor indexed="64"/>
      </patternFill>
    </fill>
    <fill>
      <patternFill patternType="solid">
        <fgColor theme="8"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9" tint="0.599993896298105"/>
        <bgColor indexed="64"/>
      </patternFill>
    </fill>
  </fills>
  <borders count="58">
    <border>
      <left/>
      <right/>
      <top/>
      <bottom/>
      <diagonal/>
    </border>
    <border>
      <left/>
      <right/>
      <top/>
      <bottom style="thin">
        <color auto="1"/>
      </bottom>
      <diagonal/>
    </border>
    <border diagonalDown="1">
      <left style="thin">
        <color auto="1"/>
      </left>
      <right/>
      <top style="thin">
        <color auto="1"/>
      </top>
      <bottom/>
      <diagonal style="thin">
        <color auto="1"/>
      </diagonal>
    </border>
    <border diagonalDown="1">
      <left/>
      <right style="thin">
        <color auto="1"/>
      </right>
      <top style="thin">
        <color auto="1"/>
      </top>
      <bottom/>
      <diagonal style="thin">
        <color auto="1"/>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diagonalDown="1">
      <left style="thin">
        <color auto="1"/>
      </left>
      <right/>
      <top/>
      <bottom style="thin">
        <color auto="1"/>
      </bottom>
      <diagonal style="thin">
        <color auto="1"/>
      </diagonal>
    </border>
    <border diagonalDown="1">
      <left/>
      <right style="thin">
        <color auto="1"/>
      </right>
      <top/>
      <bottom style="thin">
        <color auto="1"/>
      </bottom>
      <diagonal style="thin">
        <color auto="1"/>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bottom/>
      <diagonal/>
    </border>
    <border>
      <left style="thin">
        <color auto="1"/>
      </left>
      <right/>
      <top/>
      <bottom/>
      <diagonal/>
    </border>
    <border>
      <left style="thin">
        <color auto="1"/>
      </left>
      <right/>
      <top/>
      <bottom style="thin">
        <color auto="1"/>
      </bottom>
      <diagonal/>
    </border>
    <border>
      <left style="thin">
        <color rgb="FF000000"/>
      </left>
      <right/>
      <top/>
      <bottom style="thin">
        <color rgb="FF000000"/>
      </bottom>
      <diagonal/>
    </border>
    <border>
      <left/>
      <right/>
      <top/>
      <bottom style="thin">
        <color rgb="FF000000"/>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thin">
        <color rgb="FF000000"/>
      </right>
      <top/>
      <bottom style="thin">
        <color rgb="FF000000"/>
      </bottom>
      <diagonal/>
    </border>
    <border>
      <left style="thick">
        <color auto="1"/>
      </left>
      <right/>
      <top style="thick">
        <color auto="1"/>
      </top>
      <bottom/>
      <diagonal/>
    </border>
    <border>
      <left/>
      <right/>
      <top style="thick">
        <color auto="1"/>
      </top>
      <bottom/>
      <diagonal/>
    </border>
    <border>
      <left/>
      <right style="thin">
        <color auto="1"/>
      </right>
      <top style="thick">
        <color auto="1"/>
      </top>
      <bottom/>
      <diagonal/>
    </border>
    <border>
      <left style="thick">
        <color auto="1"/>
      </left>
      <right style="thin">
        <color auto="1"/>
      </right>
      <top style="thick">
        <color auto="1"/>
      </top>
      <bottom style="thin">
        <color auto="1"/>
      </bottom>
      <diagonal/>
    </border>
    <border>
      <left style="thin">
        <color auto="1"/>
      </left>
      <right/>
      <top style="thick">
        <color auto="1"/>
      </top>
      <bottom style="thin">
        <color auto="1"/>
      </bottom>
      <diagonal/>
    </border>
    <border>
      <left/>
      <right style="thin">
        <color auto="1"/>
      </right>
      <top style="thick">
        <color auto="1"/>
      </top>
      <bottom style="thin">
        <color auto="1"/>
      </bottom>
      <diagonal/>
    </border>
    <border>
      <left/>
      <right/>
      <top style="thick">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style="medium">
        <color auto="1"/>
      </bottom>
      <diagonal/>
    </border>
    <border>
      <left style="thick">
        <color auto="1"/>
      </left>
      <right style="thin">
        <color auto="1"/>
      </right>
      <top style="thin">
        <color auto="1"/>
      </top>
      <bottom style="thin">
        <color auto="1"/>
      </bottom>
      <diagonal/>
    </border>
    <border>
      <left style="medium">
        <color auto="1"/>
      </left>
      <right/>
      <top/>
      <bottom style="thin">
        <color auto="1"/>
      </bottom>
      <diagonal/>
    </border>
    <border>
      <left style="thick">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ck">
        <color auto="1"/>
      </left>
      <right style="thin">
        <color auto="1"/>
      </right>
      <top/>
      <bottom style="thin">
        <color auto="1"/>
      </bottom>
      <diagonal/>
    </border>
    <border>
      <left style="medium">
        <color auto="1"/>
      </left>
      <right style="thin">
        <color auto="1"/>
      </right>
      <top/>
      <bottom style="thin">
        <color auto="1"/>
      </bottom>
      <diagonal/>
    </border>
    <border>
      <left style="thin">
        <color indexed="8"/>
      </left>
      <right style="thin">
        <color indexed="8"/>
      </right>
      <top style="thin">
        <color indexed="8"/>
      </top>
      <bottom style="thin">
        <color indexed="8"/>
      </bottom>
      <diagonal/>
    </border>
    <border>
      <left style="medium">
        <color auto="1"/>
      </left>
      <right style="thin">
        <color auto="1"/>
      </right>
      <top style="thin">
        <color auto="1"/>
      </top>
      <bottom style="medium">
        <color auto="1"/>
      </bottom>
      <diagonal/>
    </border>
    <border>
      <left/>
      <right style="medium">
        <color auto="1"/>
      </right>
      <top/>
      <bottom style="medium">
        <color auto="1"/>
      </bottom>
      <diagonal/>
    </border>
    <border>
      <left/>
      <right style="medium">
        <color auto="1"/>
      </right>
      <top/>
      <bottom style="thin">
        <color auto="1"/>
      </bottom>
      <diagonal/>
    </border>
    <border>
      <left style="thin">
        <color auto="1"/>
      </left>
      <right style="medium">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bottom style="thin">
        <color auto="1"/>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32" fillId="12" borderId="0" applyNumberFormat="0" applyBorder="0" applyAlignment="0" applyProtection="0">
      <alignment vertical="center"/>
    </xf>
    <xf numFmtId="0" fontId="34" fillId="9" borderId="5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2" fillId="11" borderId="0" applyNumberFormat="0" applyBorder="0" applyAlignment="0" applyProtection="0">
      <alignment vertical="center"/>
    </xf>
    <xf numFmtId="0" fontId="31" fillId="6" borderId="0" applyNumberFormat="0" applyBorder="0" applyAlignment="0" applyProtection="0">
      <alignment vertical="center"/>
    </xf>
    <xf numFmtId="43" fontId="0" fillId="0" borderId="0" applyFont="0" applyFill="0" applyBorder="0" applyAlignment="0" applyProtection="0">
      <alignment vertical="center"/>
    </xf>
    <xf numFmtId="0" fontId="28" fillId="15" borderId="0" applyNumberFormat="0" applyBorder="0" applyAlignment="0" applyProtection="0">
      <alignment vertical="center"/>
    </xf>
    <xf numFmtId="0" fontId="30" fillId="0" borderId="0" applyNumberFormat="0" applyFill="0" applyBorder="0" applyAlignment="0" applyProtection="0">
      <alignment vertical="center"/>
    </xf>
    <xf numFmtId="9" fontId="0" fillId="0" borderId="0" applyFont="0" applyFill="0" applyBorder="0" applyAlignment="0" applyProtection="0">
      <alignment vertical="center"/>
    </xf>
    <xf numFmtId="0" fontId="41" fillId="0" borderId="0" applyNumberFormat="0" applyFill="0" applyBorder="0" applyAlignment="0" applyProtection="0">
      <alignment vertical="center"/>
    </xf>
    <xf numFmtId="0" fontId="0" fillId="22" borderId="56" applyNumberFormat="0" applyFont="0" applyAlignment="0" applyProtection="0">
      <alignment vertical="center"/>
    </xf>
    <xf numFmtId="0" fontId="28" fillId="10" borderId="0" applyNumberFormat="0" applyBorder="0" applyAlignment="0" applyProtection="0">
      <alignment vertical="center"/>
    </xf>
    <xf numFmtId="0" fontId="38"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50" applyNumberFormat="0" applyFill="0" applyAlignment="0" applyProtection="0">
      <alignment vertical="center"/>
    </xf>
    <xf numFmtId="0" fontId="33" fillId="0" borderId="50" applyNumberFormat="0" applyFill="0" applyAlignment="0" applyProtection="0">
      <alignment vertical="center"/>
    </xf>
    <xf numFmtId="0" fontId="28" fillId="26" borderId="0" applyNumberFormat="0" applyBorder="0" applyAlignment="0" applyProtection="0">
      <alignment vertical="center"/>
    </xf>
    <xf numFmtId="0" fontId="38" fillId="0" borderId="53" applyNumberFormat="0" applyFill="0" applyAlignment="0" applyProtection="0">
      <alignment vertical="center"/>
    </xf>
    <xf numFmtId="0" fontId="28" fillId="28" borderId="0" applyNumberFormat="0" applyBorder="0" applyAlignment="0" applyProtection="0">
      <alignment vertical="center"/>
    </xf>
    <xf numFmtId="0" fontId="42" fillId="14" borderId="55" applyNumberFormat="0" applyAlignment="0" applyProtection="0">
      <alignment vertical="center"/>
    </xf>
    <xf numFmtId="0" fontId="37" fillId="14" borderId="51" applyNumberFormat="0" applyAlignment="0" applyProtection="0">
      <alignment vertical="center"/>
    </xf>
    <xf numFmtId="0" fontId="40" fillId="18" borderId="54" applyNumberFormat="0" applyAlignment="0" applyProtection="0">
      <alignment vertical="center"/>
    </xf>
    <xf numFmtId="0" fontId="32" fillId="30" borderId="0" applyNumberFormat="0" applyBorder="0" applyAlignment="0" applyProtection="0">
      <alignment vertical="center"/>
    </xf>
    <xf numFmtId="0" fontId="28" fillId="25" borderId="0" applyNumberFormat="0" applyBorder="0" applyAlignment="0" applyProtection="0">
      <alignment vertical="center"/>
    </xf>
    <xf numFmtId="0" fontId="45" fillId="0" borderId="57" applyNumberFormat="0" applyFill="0" applyAlignment="0" applyProtection="0">
      <alignment vertical="center"/>
    </xf>
    <xf numFmtId="0" fontId="35" fillId="0" borderId="52" applyNumberFormat="0" applyFill="0" applyAlignment="0" applyProtection="0">
      <alignment vertical="center"/>
    </xf>
    <xf numFmtId="0" fontId="43" fillId="23" borderId="0" applyNumberFormat="0" applyBorder="0" applyAlignment="0" applyProtection="0">
      <alignment vertical="center"/>
    </xf>
    <xf numFmtId="0" fontId="39" fillId="17" borderId="0" applyNumberFormat="0" applyBorder="0" applyAlignment="0" applyProtection="0">
      <alignment vertical="center"/>
    </xf>
    <xf numFmtId="0" fontId="32" fillId="32" borderId="0" applyNumberFormat="0" applyBorder="0" applyAlignment="0" applyProtection="0">
      <alignment vertical="center"/>
    </xf>
    <xf numFmtId="0" fontId="28" fillId="8" borderId="0" applyNumberFormat="0" applyBorder="0" applyAlignment="0" applyProtection="0">
      <alignment vertical="center"/>
    </xf>
    <xf numFmtId="0" fontId="32" fillId="21" borderId="0" applyNumberFormat="0" applyBorder="0" applyAlignment="0" applyProtection="0">
      <alignment vertical="center"/>
    </xf>
    <xf numFmtId="0" fontId="32" fillId="13" borderId="0" applyNumberFormat="0" applyBorder="0" applyAlignment="0" applyProtection="0">
      <alignment vertical="center"/>
    </xf>
    <xf numFmtId="0" fontId="32" fillId="7" borderId="0" applyNumberFormat="0" applyBorder="0" applyAlignment="0" applyProtection="0">
      <alignment vertical="center"/>
    </xf>
    <xf numFmtId="0" fontId="32" fillId="34" borderId="0" applyNumberFormat="0" applyBorder="0" applyAlignment="0" applyProtection="0">
      <alignment vertical="center"/>
    </xf>
    <xf numFmtId="0" fontId="28" fillId="5" borderId="0" applyNumberFormat="0" applyBorder="0" applyAlignment="0" applyProtection="0">
      <alignment vertical="center"/>
    </xf>
    <xf numFmtId="0" fontId="28" fillId="20" borderId="0" applyNumberFormat="0" applyBorder="0" applyAlignment="0" applyProtection="0">
      <alignment vertical="center"/>
    </xf>
    <xf numFmtId="0" fontId="32" fillId="16" borderId="0" applyNumberFormat="0" applyBorder="0" applyAlignment="0" applyProtection="0">
      <alignment vertical="center"/>
    </xf>
    <xf numFmtId="0" fontId="32" fillId="19" borderId="0" applyNumberFormat="0" applyBorder="0" applyAlignment="0" applyProtection="0">
      <alignment vertical="center"/>
    </xf>
    <xf numFmtId="0" fontId="28" fillId="33" borderId="0" applyNumberFormat="0" applyBorder="0" applyAlignment="0" applyProtection="0">
      <alignment vertical="center"/>
    </xf>
    <xf numFmtId="0" fontId="32" fillId="24" borderId="0" applyNumberFormat="0" applyBorder="0" applyAlignment="0" applyProtection="0">
      <alignment vertical="center"/>
    </xf>
    <xf numFmtId="0" fontId="28" fillId="27" borderId="0" applyNumberFormat="0" applyBorder="0" applyAlignment="0" applyProtection="0">
      <alignment vertical="center"/>
    </xf>
    <xf numFmtId="0" fontId="28" fillId="31" borderId="0" applyNumberFormat="0" applyBorder="0" applyAlignment="0" applyProtection="0">
      <alignment vertical="center"/>
    </xf>
    <xf numFmtId="0" fontId="32" fillId="35" borderId="0" applyNumberFormat="0" applyBorder="0" applyAlignment="0" applyProtection="0">
      <alignment vertical="center"/>
    </xf>
    <xf numFmtId="0" fontId="28" fillId="29" borderId="0" applyNumberFormat="0" applyBorder="0" applyAlignment="0" applyProtection="0">
      <alignment vertical="center"/>
    </xf>
    <xf numFmtId="0" fontId="3" fillId="0" borderId="0">
      <alignment vertical="center"/>
    </xf>
  </cellStyleXfs>
  <cellXfs count="172">
    <xf numFmtId="0" fontId="0" fillId="0" borderId="0" xfId="0">
      <alignment vertical="center"/>
    </xf>
    <xf numFmtId="0" fontId="1" fillId="0" borderId="0" xfId="0" applyFont="1" applyFill="1" applyBorder="1" applyAlignment="1"/>
    <xf numFmtId="0" fontId="2" fillId="0" borderId="0" xfId="49" applyFont="1" applyAlignment="1">
      <alignment horizontal="center" vertical="center"/>
    </xf>
    <xf numFmtId="0" fontId="3" fillId="0" borderId="1" xfId="49" applyFont="1" applyBorder="1" applyAlignment="1">
      <alignment horizontal="left" vertical="center"/>
    </xf>
    <xf numFmtId="0" fontId="3" fillId="0" borderId="2" xfId="49" applyFont="1" applyBorder="1" applyAlignment="1">
      <alignment horizontal="left" vertical="top" wrapText="1"/>
    </xf>
    <xf numFmtId="0" fontId="3" fillId="0" borderId="3" xfId="49" applyFont="1" applyBorder="1" applyAlignment="1">
      <alignment horizontal="left" vertical="top"/>
    </xf>
    <xf numFmtId="0" fontId="3" fillId="0" borderId="4" xfId="49" applyFont="1" applyBorder="1" applyAlignment="1">
      <alignment horizontal="center" vertical="center" wrapText="1"/>
    </xf>
    <xf numFmtId="0" fontId="3" fillId="0" borderId="5" xfId="49" applyFont="1" applyBorder="1" applyAlignment="1">
      <alignment horizontal="center" vertical="center"/>
    </xf>
    <xf numFmtId="0" fontId="3" fillId="0" borderId="6" xfId="49" applyFont="1" applyBorder="1" applyAlignment="1">
      <alignment horizontal="center" vertical="center"/>
    </xf>
    <xf numFmtId="0" fontId="3" fillId="0" borderId="7" xfId="49" applyFont="1" applyBorder="1" applyAlignment="1">
      <alignment horizontal="center" vertical="center"/>
    </xf>
    <xf numFmtId="0" fontId="3" fillId="0" borderId="4" xfId="49" applyFont="1" applyBorder="1" applyAlignment="1">
      <alignment horizontal="center" vertical="center"/>
    </xf>
    <xf numFmtId="0" fontId="3" fillId="0" borderId="8" xfId="49" applyFont="1" applyBorder="1" applyAlignment="1">
      <alignment horizontal="left" vertical="top"/>
    </xf>
    <xf numFmtId="0" fontId="3" fillId="0" borderId="9" xfId="49" applyFont="1" applyBorder="1" applyAlignment="1">
      <alignment horizontal="left" vertical="top"/>
    </xf>
    <xf numFmtId="0" fontId="3" fillId="0" borderId="10" xfId="49" applyFont="1" applyBorder="1" applyAlignment="1">
      <alignment horizontal="center" vertical="center" wrapText="1"/>
    </xf>
    <xf numFmtId="0" fontId="3" fillId="0" borderId="11" xfId="49" applyFont="1" applyBorder="1" applyAlignment="1">
      <alignment horizontal="center" vertical="center"/>
    </xf>
    <xf numFmtId="0" fontId="3" fillId="0" borderId="11" xfId="49" applyFont="1" applyBorder="1" applyAlignment="1">
      <alignment horizontal="center" vertical="center" wrapText="1"/>
    </xf>
    <xf numFmtId="0" fontId="3" fillId="0" borderId="10" xfId="49" applyFont="1" applyBorder="1" applyAlignment="1">
      <alignment horizontal="center" vertical="center"/>
    </xf>
    <xf numFmtId="9" fontId="3" fillId="0" borderId="11" xfId="49" applyNumberFormat="1" applyFont="1" applyBorder="1" applyAlignment="1">
      <alignment horizontal="center" vertical="center"/>
    </xf>
    <xf numFmtId="0" fontId="3" fillId="0" borderId="4" xfId="49" applyFont="1" applyBorder="1" applyAlignment="1">
      <alignment horizontal="center" vertical="center" textRotation="255"/>
    </xf>
    <xf numFmtId="0" fontId="3" fillId="0" borderId="12" xfId="49" applyFont="1" applyBorder="1" applyAlignment="1">
      <alignment horizontal="center" vertical="top"/>
    </xf>
    <xf numFmtId="0" fontId="3" fillId="0" borderId="13" xfId="49" applyFont="1" applyBorder="1" applyAlignment="1">
      <alignment horizontal="center" vertical="top"/>
    </xf>
    <xf numFmtId="0" fontId="3" fillId="0" borderId="14" xfId="49" applyFont="1" applyBorder="1" applyAlignment="1">
      <alignment horizontal="center" vertical="center" textRotation="255"/>
    </xf>
    <xf numFmtId="0" fontId="3" fillId="0" borderId="15" xfId="49" applyFont="1" applyBorder="1" applyAlignment="1">
      <alignment horizontal="center" vertical="top"/>
    </xf>
    <xf numFmtId="0" fontId="3" fillId="0" borderId="0" xfId="49" applyFont="1" applyBorder="1" applyAlignment="1">
      <alignment horizontal="center" vertical="top"/>
    </xf>
    <xf numFmtId="0" fontId="3" fillId="0" borderId="10" xfId="49" applyFont="1" applyBorder="1" applyAlignment="1">
      <alignment horizontal="center" vertical="center" textRotation="255"/>
    </xf>
    <xf numFmtId="0" fontId="3" fillId="0" borderId="16" xfId="49" applyFont="1" applyBorder="1" applyAlignment="1">
      <alignment horizontal="center" vertical="top"/>
    </xf>
    <xf numFmtId="0" fontId="3" fillId="0" borderId="1" xfId="49" applyFont="1" applyBorder="1" applyAlignment="1">
      <alignment horizontal="center" vertical="top"/>
    </xf>
    <xf numFmtId="0" fontId="1" fillId="0" borderId="17" xfId="0" applyFont="1" applyFill="1" applyBorder="1" applyAlignment="1">
      <alignment horizontal="center"/>
    </xf>
    <xf numFmtId="0" fontId="1" fillId="0" borderId="18" xfId="0" applyFont="1" applyFill="1" applyBorder="1" applyAlignment="1">
      <alignment horizontal="center"/>
    </xf>
    <xf numFmtId="9" fontId="3" fillId="0" borderId="4" xfId="49" applyNumberFormat="1" applyFont="1" applyBorder="1" applyAlignment="1">
      <alignment horizontal="center" vertical="center"/>
    </xf>
    <xf numFmtId="10" fontId="3" fillId="0" borderId="11" xfId="49" applyNumberFormat="1" applyFont="1" applyBorder="1" applyAlignment="1">
      <alignment horizontal="center" vertical="center"/>
    </xf>
    <xf numFmtId="0" fontId="3" fillId="0" borderId="19" xfId="49" applyFont="1" applyBorder="1" applyAlignment="1">
      <alignment horizontal="center" vertical="top"/>
    </xf>
    <xf numFmtId="0" fontId="3" fillId="0" borderId="20" xfId="49" applyFont="1" applyBorder="1" applyAlignment="1">
      <alignment horizontal="center" vertical="top"/>
    </xf>
    <xf numFmtId="0" fontId="3" fillId="0" borderId="21" xfId="49" applyFont="1" applyBorder="1" applyAlignment="1">
      <alignment horizontal="center" vertical="top"/>
    </xf>
    <xf numFmtId="0" fontId="1" fillId="0" borderId="22" xfId="0" applyFont="1" applyFill="1" applyBorder="1" applyAlignment="1">
      <alignment horizontal="center"/>
    </xf>
    <xf numFmtId="0" fontId="0" fillId="0" borderId="0" xfId="0" applyFill="1" applyBorder="1" applyAlignment="1">
      <alignment horizontal="center"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5" fillId="0" borderId="0" xfId="0" applyFont="1" applyFill="1" applyAlignment="1">
      <alignment horizontal="center" vertical="center"/>
    </xf>
    <xf numFmtId="0" fontId="6" fillId="0" borderId="0" xfId="0" applyFont="1" applyFill="1" applyAlignment="1">
      <alignment horizontal="left" vertical="center"/>
    </xf>
    <xf numFmtId="0" fontId="7" fillId="0" borderId="0" xfId="0" applyFont="1" applyFill="1" applyAlignment="1">
      <alignment horizontal="left" vertical="center"/>
    </xf>
    <xf numFmtId="0" fontId="0" fillId="0" borderId="0" xfId="0" applyFill="1" applyAlignment="1">
      <alignment horizontal="center" vertical="center"/>
    </xf>
    <xf numFmtId="0" fontId="0" fillId="2" borderId="0" xfId="0" applyFill="1" applyAlignment="1">
      <alignment horizontal="center" vertical="center"/>
    </xf>
    <xf numFmtId="0" fontId="0" fillId="0" borderId="20" xfId="0" applyFill="1" applyBorder="1" applyAlignment="1">
      <alignment horizontal="center" vertical="center"/>
    </xf>
    <xf numFmtId="0" fontId="0" fillId="0" borderId="0" xfId="0" applyNumberFormat="1" applyFill="1" applyAlignment="1">
      <alignment horizontal="center" vertical="center" wrapText="1"/>
    </xf>
    <xf numFmtId="0" fontId="8" fillId="0" borderId="0" xfId="0" applyNumberFormat="1" applyFont="1" applyFill="1" applyAlignment="1">
      <alignment horizontal="left" vertical="center" wrapText="1"/>
    </xf>
    <xf numFmtId="0" fontId="0" fillId="0" borderId="0" xfId="0" applyFill="1" applyAlignment="1">
      <alignment vertical="center"/>
    </xf>
    <xf numFmtId="0" fontId="9" fillId="0" borderId="0" xfId="0" applyFont="1" applyFill="1" applyAlignment="1">
      <alignment horizontal="center" vertical="center"/>
    </xf>
    <xf numFmtId="0" fontId="4" fillId="0" borderId="23" xfId="0" applyFont="1" applyFill="1" applyBorder="1" applyAlignment="1">
      <alignment horizontal="center" vertical="center"/>
    </xf>
    <xf numFmtId="0" fontId="4" fillId="0" borderId="24" xfId="0" applyFont="1" applyFill="1" applyBorder="1" applyAlignment="1">
      <alignment horizontal="center" vertical="center"/>
    </xf>
    <xf numFmtId="0" fontId="4" fillId="0" borderId="25" xfId="0" applyFont="1" applyFill="1" applyBorder="1" applyAlignment="1">
      <alignment horizontal="center" vertical="center"/>
    </xf>
    <xf numFmtId="0" fontId="10" fillId="0" borderId="5" xfId="0" applyNumberFormat="1" applyFont="1" applyFill="1" applyBorder="1" applyAlignment="1">
      <alignment vertical="center"/>
    </xf>
    <xf numFmtId="0" fontId="10" fillId="0" borderId="6" xfId="0" applyNumberFormat="1" applyFont="1" applyFill="1" applyBorder="1" applyAlignment="1">
      <alignment vertical="center"/>
    </xf>
    <xf numFmtId="0" fontId="4" fillId="3" borderId="26" xfId="0" applyFont="1" applyFill="1" applyBorder="1" applyAlignment="1">
      <alignment horizontal="center" vertical="center" wrapText="1"/>
    </xf>
    <xf numFmtId="0" fontId="11" fillId="3" borderId="27" xfId="0" applyFont="1" applyFill="1" applyBorder="1" applyAlignment="1">
      <alignment horizontal="center" vertical="center"/>
    </xf>
    <xf numFmtId="0" fontId="11" fillId="3" borderId="28" xfId="0" applyFont="1" applyFill="1" applyBorder="1" applyAlignment="1">
      <alignment horizontal="center" vertical="center"/>
    </xf>
    <xf numFmtId="0" fontId="11" fillId="3" borderId="29" xfId="0" applyFont="1" applyFill="1" applyBorder="1" applyAlignment="1">
      <alignment horizontal="center" vertical="center"/>
    </xf>
    <xf numFmtId="0" fontId="4" fillId="3" borderId="30" xfId="0" applyNumberFormat="1" applyFont="1" applyFill="1" applyBorder="1" applyAlignment="1">
      <alignment horizontal="center" vertical="center" wrapText="1"/>
    </xf>
    <xf numFmtId="0" fontId="4" fillId="3" borderId="31" xfId="0" applyNumberFormat="1" applyFont="1" applyFill="1" applyBorder="1" applyAlignment="1">
      <alignment horizontal="center" vertical="center" wrapText="1"/>
    </xf>
    <xf numFmtId="0" fontId="4" fillId="3" borderId="32" xfId="0" applyNumberFormat="1" applyFont="1" applyFill="1" applyBorder="1" applyAlignment="1">
      <alignment horizontal="center" vertical="center" wrapText="1"/>
    </xf>
    <xf numFmtId="0" fontId="4" fillId="3" borderId="33" xfId="0" applyFont="1" applyFill="1" applyBorder="1" applyAlignment="1">
      <alignment horizontal="center" vertical="center" wrapText="1"/>
    </xf>
    <xf numFmtId="0" fontId="11" fillId="3" borderId="5" xfId="0" applyFont="1" applyFill="1" applyBorder="1" applyAlignment="1">
      <alignment horizontal="center" vertical="center"/>
    </xf>
    <xf numFmtId="0" fontId="11" fillId="3" borderId="6" xfId="0" applyFont="1" applyFill="1" applyBorder="1" applyAlignment="1">
      <alignment horizontal="center" vertical="center"/>
    </xf>
    <xf numFmtId="0" fontId="4" fillId="3" borderId="34" xfId="0" applyNumberFormat="1" applyFont="1" applyFill="1" applyBorder="1" applyAlignment="1">
      <alignment horizontal="center" vertical="center" wrapText="1"/>
    </xf>
    <xf numFmtId="0" fontId="4" fillId="3" borderId="1" xfId="0" applyNumberFormat="1" applyFont="1" applyFill="1" applyBorder="1" applyAlignment="1">
      <alignment horizontal="center" vertical="center" wrapText="1"/>
    </xf>
    <xf numFmtId="0" fontId="4" fillId="3" borderId="35" xfId="0" applyFont="1" applyFill="1" applyBorder="1" applyAlignment="1">
      <alignment horizontal="center" vertical="center" wrapText="1"/>
    </xf>
    <xf numFmtId="0" fontId="11" fillId="3" borderId="36" xfId="0" applyFont="1" applyFill="1" applyBorder="1" applyAlignment="1">
      <alignment horizontal="center" vertical="center"/>
    </xf>
    <xf numFmtId="0" fontId="11" fillId="3" borderId="11" xfId="0" applyFont="1" applyFill="1" applyBorder="1" applyAlignment="1">
      <alignment horizontal="center" vertical="center"/>
    </xf>
    <xf numFmtId="0" fontId="11" fillId="3" borderId="7" xfId="0" applyFont="1" applyFill="1" applyBorder="1" applyAlignment="1">
      <alignment horizontal="center" vertical="center"/>
    </xf>
    <xf numFmtId="0" fontId="12" fillId="3" borderId="37" xfId="0" applyNumberFormat="1" applyFont="1" applyFill="1" applyBorder="1" applyAlignment="1">
      <alignment horizontal="center" vertical="center" wrapText="1"/>
    </xf>
    <xf numFmtId="0" fontId="13" fillId="3" borderId="38" xfId="0" applyNumberFormat="1" applyFont="1" applyFill="1" applyBorder="1" applyAlignment="1">
      <alignment horizontal="center" vertical="center" wrapText="1"/>
    </xf>
    <xf numFmtId="0" fontId="6" fillId="2" borderId="39" xfId="0" applyFont="1" applyFill="1" applyBorder="1" applyAlignment="1">
      <alignment horizontal="left" vertical="center"/>
    </xf>
    <xf numFmtId="0" fontId="14" fillId="2" borderId="11" xfId="0" applyFont="1" applyFill="1" applyBorder="1" applyAlignment="1">
      <alignment horizontal="left" vertical="center"/>
    </xf>
    <xf numFmtId="0" fontId="15" fillId="2" borderId="11" xfId="0" applyFont="1" applyFill="1" applyBorder="1" applyAlignment="1">
      <alignment horizontal="left" vertical="center"/>
    </xf>
    <xf numFmtId="0" fontId="6" fillId="2" borderId="40" xfId="0" applyNumberFormat="1" applyFont="1" applyFill="1" applyBorder="1" applyAlignment="1">
      <alignment horizontal="left" vertical="center" wrapText="1"/>
    </xf>
    <xf numFmtId="0" fontId="16" fillId="4" borderId="41" xfId="0" applyNumberFormat="1" applyFont="1" applyFill="1" applyBorder="1" applyAlignment="1">
      <alignment horizontal="left" vertical="center"/>
    </xf>
    <xf numFmtId="0" fontId="17" fillId="4" borderId="41" xfId="0" applyNumberFormat="1" applyFont="1" applyFill="1" applyBorder="1" applyAlignment="1">
      <alignment horizontal="left" vertical="center"/>
    </xf>
    <xf numFmtId="0" fontId="15" fillId="0" borderId="0" xfId="0" applyFont="1" applyAlignment="1">
      <alignment horizontal="left" vertical="center"/>
    </xf>
    <xf numFmtId="49" fontId="15" fillId="2" borderId="11" xfId="0" applyNumberFormat="1" applyFont="1" applyFill="1" applyBorder="1" applyAlignment="1">
      <alignment horizontal="left"/>
    </xf>
    <xf numFmtId="0" fontId="4" fillId="3" borderId="21" xfId="0" applyNumberFormat="1" applyFont="1" applyFill="1" applyBorder="1" applyAlignment="1">
      <alignment horizontal="center" vertical="center" wrapText="1"/>
    </xf>
    <xf numFmtId="0" fontId="4" fillId="3" borderId="42" xfId="0" applyNumberFormat="1" applyFont="1" applyFill="1" applyBorder="1" applyAlignment="1">
      <alignment horizontal="center" vertical="center" wrapText="1"/>
    </xf>
    <xf numFmtId="0" fontId="6" fillId="2" borderId="10" xfId="0" applyNumberFormat="1" applyFont="1" applyFill="1" applyBorder="1" applyAlignment="1">
      <alignment horizontal="left" vertical="center" wrapText="1"/>
    </xf>
    <xf numFmtId="0" fontId="6" fillId="2" borderId="41" xfId="0" applyNumberFormat="1" applyFont="1" applyFill="1" applyBorder="1" applyAlignment="1">
      <alignment horizontal="left" vertical="center"/>
    </xf>
    <xf numFmtId="0" fontId="6" fillId="0" borderId="10" xfId="0" applyNumberFormat="1" applyFont="1" applyFill="1" applyBorder="1" applyAlignment="1">
      <alignment horizontal="left" vertical="center" wrapText="1"/>
    </xf>
    <xf numFmtId="0" fontId="7" fillId="2" borderId="41" xfId="0" applyNumberFormat="1" applyFont="1" applyFill="1" applyBorder="1" applyAlignment="1">
      <alignment horizontal="left" vertical="center"/>
    </xf>
    <xf numFmtId="0" fontId="6" fillId="0" borderId="11" xfId="0" applyNumberFormat="1" applyFont="1" applyFill="1" applyBorder="1" applyAlignment="1">
      <alignment horizontal="left" vertical="center" wrapText="1"/>
    </xf>
    <xf numFmtId="0" fontId="0" fillId="0" borderId="0" xfId="0" applyFill="1" applyBorder="1" applyAlignment="1">
      <alignment vertical="center"/>
    </xf>
    <xf numFmtId="0" fontId="4" fillId="0" borderId="5" xfId="0" applyFont="1" applyFill="1" applyBorder="1" applyAlignment="1">
      <alignment vertical="center"/>
    </xf>
    <xf numFmtId="0" fontId="4" fillId="0" borderId="6" xfId="0" applyFont="1" applyFill="1" applyBorder="1" applyAlignment="1">
      <alignment vertical="center"/>
    </xf>
    <xf numFmtId="0" fontId="4" fillId="0" borderId="7" xfId="0" applyFont="1" applyFill="1" applyBorder="1" applyAlignment="1">
      <alignment vertical="center"/>
    </xf>
    <xf numFmtId="0" fontId="4" fillId="3" borderId="43" xfId="0" applyNumberFormat="1" applyFont="1" applyFill="1" applyBorder="1" applyAlignment="1">
      <alignment horizontal="center" vertical="center" wrapText="1"/>
    </xf>
    <xf numFmtId="0" fontId="4" fillId="3" borderId="16" xfId="0" applyNumberFormat="1" applyFont="1" applyFill="1" applyBorder="1" applyAlignment="1">
      <alignment horizontal="center" vertical="center" wrapText="1"/>
    </xf>
    <xf numFmtId="0" fontId="4" fillId="3" borderId="44" xfId="0" applyNumberFormat="1" applyFont="1" applyFill="1" applyBorder="1" applyAlignment="1">
      <alignment horizontal="center" vertical="center" wrapText="1"/>
    </xf>
    <xf numFmtId="0" fontId="4" fillId="3" borderId="44" xfId="0" applyFont="1" applyFill="1" applyBorder="1" applyAlignment="1">
      <alignment horizontal="center" vertical="center"/>
    </xf>
    <xf numFmtId="0" fontId="4" fillId="0" borderId="0" xfId="0" applyFont="1" applyFill="1" applyAlignment="1">
      <alignment vertical="center"/>
    </xf>
    <xf numFmtId="0" fontId="18" fillId="3" borderId="36" xfId="0" applyNumberFormat="1" applyFont="1" applyFill="1" applyBorder="1" applyAlignment="1">
      <alignment horizontal="center" vertical="center"/>
    </xf>
    <xf numFmtId="0" fontId="18" fillId="3" borderId="37" xfId="0" applyNumberFormat="1" applyFont="1" applyFill="1" applyBorder="1" applyAlignment="1">
      <alignment horizontal="center" vertical="center"/>
    </xf>
    <xf numFmtId="0" fontId="5" fillId="3" borderId="38" xfId="0" applyNumberFormat="1" applyFont="1" applyFill="1" applyBorder="1" applyAlignment="1">
      <alignment horizontal="center" vertical="center" wrapText="1"/>
    </xf>
    <xf numFmtId="0" fontId="5" fillId="3" borderId="45" xfId="0" applyNumberFormat="1" applyFont="1" applyFill="1" applyBorder="1" applyAlignment="1">
      <alignment horizontal="center" vertical="center" wrapText="1"/>
    </xf>
    <xf numFmtId="0" fontId="4" fillId="3" borderId="46" xfId="0" applyFont="1" applyFill="1" applyBorder="1" applyAlignment="1">
      <alignment horizontal="center" vertical="center"/>
    </xf>
    <xf numFmtId="0" fontId="5" fillId="0" borderId="0" xfId="0" applyFont="1" applyFill="1" applyAlignment="1">
      <alignment vertical="center"/>
    </xf>
    <xf numFmtId="0" fontId="6" fillId="0" borderId="16" xfId="0" applyNumberFormat="1" applyFont="1" applyFill="1" applyBorder="1" applyAlignment="1">
      <alignment horizontal="left" vertical="center" wrapText="1"/>
    </xf>
    <xf numFmtId="0" fontId="6" fillId="0" borderId="21" xfId="0" applyNumberFormat="1" applyFont="1" applyFill="1" applyBorder="1" applyAlignment="1">
      <alignment horizontal="left" vertical="center" wrapText="1"/>
    </xf>
    <xf numFmtId="14" fontId="6" fillId="0" borderId="10" xfId="0" applyNumberFormat="1" applyFont="1" applyFill="1" applyBorder="1" applyAlignment="1">
      <alignment horizontal="left" vertical="center" wrapText="1"/>
    </xf>
    <xf numFmtId="0" fontId="6" fillId="0" borderId="47" xfId="0" applyNumberFormat="1" applyFont="1" applyFill="1" applyBorder="1" applyAlignment="1">
      <alignment horizontal="left" vertical="center" wrapText="1"/>
    </xf>
    <xf numFmtId="0" fontId="6" fillId="0" borderId="44" xfId="0" applyFont="1" applyFill="1" applyBorder="1" applyAlignment="1">
      <alignment horizontal="left" vertical="center" wrapText="1"/>
    </xf>
    <xf numFmtId="14" fontId="6" fillId="2" borderId="10" xfId="0" applyNumberFormat="1" applyFont="1" applyFill="1" applyBorder="1" applyAlignment="1">
      <alignment horizontal="left" vertical="center" wrapText="1"/>
    </xf>
    <xf numFmtId="0" fontId="6" fillId="2" borderId="47" xfId="0" applyNumberFormat="1" applyFont="1" applyFill="1" applyBorder="1" applyAlignment="1">
      <alignment horizontal="left" vertical="center" wrapText="1"/>
    </xf>
    <xf numFmtId="49" fontId="14" fillId="2" borderId="11" xfId="0" applyNumberFormat="1" applyFont="1" applyFill="1" applyBorder="1" applyAlignment="1">
      <alignment horizontal="left"/>
    </xf>
    <xf numFmtId="49" fontId="7" fillId="2" borderId="4" xfId="0" applyNumberFormat="1" applyFont="1" applyFill="1" applyBorder="1" applyAlignment="1">
      <alignment horizontal="left"/>
    </xf>
    <xf numFmtId="49" fontId="7" fillId="2" borderId="11" xfId="0" applyNumberFormat="1" applyFont="1" applyFill="1" applyBorder="1" applyAlignment="1">
      <alignment horizontal="left"/>
    </xf>
    <xf numFmtId="49" fontId="13" fillId="2" borderId="11" xfId="0" applyNumberFormat="1" applyFont="1" applyFill="1" applyBorder="1" applyAlignment="1">
      <alignment horizontal="left"/>
    </xf>
    <xf numFmtId="49" fontId="7" fillId="2" borderId="11" xfId="0" applyNumberFormat="1" applyFont="1" applyFill="1" applyBorder="1" applyAlignment="1">
      <alignment horizontal="left" vertical="center"/>
    </xf>
    <xf numFmtId="49" fontId="15" fillId="2" borderId="11" xfId="0" applyNumberFormat="1" applyFont="1" applyFill="1" applyBorder="1" applyAlignment="1">
      <alignment horizontal="left" vertical="center"/>
    </xf>
    <xf numFmtId="0" fontId="14" fillId="0" borderId="11" xfId="0" applyFont="1" applyFill="1" applyBorder="1" applyAlignment="1">
      <alignment horizontal="left" vertical="center"/>
    </xf>
    <xf numFmtId="0" fontId="15" fillId="0" borderId="11" xfId="0" applyFont="1" applyFill="1" applyBorder="1" applyAlignment="1">
      <alignment horizontal="left" vertical="center"/>
    </xf>
    <xf numFmtId="0" fontId="19" fillId="2" borderId="11" xfId="0" applyFont="1" applyFill="1" applyBorder="1" applyAlignment="1">
      <alignment horizontal="left" vertical="center"/>
    </xf>
    <xf numFmtId="0" fontId="17" fillId="2" borderId="11" xfId="0" applyFont="1" applyFill="1" applyBorder="1" applyAlignment="1">
      <alignment horizontal="left" vertical="center"/>
    </xf>
    <xf numFmtId="0" fontId="19" fillId="2" borderId="11" xfId="0" applyFont="1" applyFill="1" applyBorder="1" applyAlignment="1">
      <alignment vertical="center"/>
    </xf>
    <xf numFmtId="0" fontId="13" fillId="2" borderId="11" xfId="0" applyFont="1" applyFill="1" applyBorder="1" applyAlignment="1">
      <alignment horizontal="left" vertical="center"/>
    </xf>
    <xf numFmtId="0" fontId="17" fillId="2" borderId="11" xfId="0" applyFont="1" applyFill="1" applyBorder="1" applyAlignment="1">
      <alignment horizontal="left"/>
    </xf>
    <xf numFmtId="49" fontId="15" fillId="2" borderId="4" xfId="0" applyNumberFormat="1" applyFont="1" applyFill="1" applyBorder="1" applyAlignment="1">
      <alignment horizontal="left"/>
    </xf>
    <xf numFmtId="49" fontId="17" fillId="2" borderId="11" xfId="0" applyNumberFormat="1" applyFont="1" applyFill="1" applyBorder="1" applyAlignment="1">
      <alignment horizontal="left"/>
    </xf>
    <xf numFmtId="0" fontId="15" fillId="0" borderId="11" xfId="0" applyFont="1" applyBorder="1" applyAlignment="1">
      <alignment horizontal="left" vertical="center"/>
    </xf>
    <xf numFmtId="49" fontId="19" fillId="2" borderId="11" xfId="0" applyNumberFormat="1" applyFont="1" applyFill="1" applyBorder="1" applyAlignment="1">
      <alignment horizontal="left"/>
    </xf>
    <xf numFmtId="0" fontId="17" fillId="0" borderId="11" xfId="0" applyFont="1" applyFill="1" applyBorder="1" applyAlignment="1">
      <alignment horizontal="left" vertical="center"/>
    </xf>
    <xf numFmtId="0" fontId="7" fillId="0" borderId="11" xfId="0" applyFont="1" applyFill="1" applyBorder="1" applyAlignment="1">
      <alignment vertical="center"/>
    </xf>
    <xf numFmtId="0" fontId="15" fillId="0" borderId="6" xfId="0" applyFont="1" applyFill="1" applyBorder="1" applyAlignment="1">
      <alignment horizontal="left" vertical="center"/>
    </xf>
    <xf numFmtId="0" fontId="6" fillId="2" borderId="11" xfId="0" applyNumberFormat="1" applyFont="1" applyFill="1" applyBorder="1" applyAlignment="1">
      <alignment horizontal="left" vertical="center" wrapText="1"/>
    </xf>
    <xf numFmtId="0" fontId="6" fillId="2" borderId="16" xfId="0" applyNumberFormat="1" applyFont="1" applyFill="1" applyBorder="1" applyAlignment="1">
      <alignment horizontal="left" vertical="center" wrapText="1"/>
    </xf>
    <xf numFmtId="0" fontId="6" fillId="2" borderId="21" xfId="0" applyNumberFormat="1" applyFont="1" applyFill="1" applyBorder="1" applyAlignment="1">
      <alignment horizontal="left" vertical="center" wrapText="1"/>
    </xf>
    <xf numFmtId="0" fontId="6" fillId="2" borderId="44" xfId="0" applyFont="1" applyFill="1" applyBorder="1" applyAlignment="1">
      <alignment horizontal="left" vertical="center" wrapText="1"/>
    </xf>
    <xf numFmtId="0" fontId="0" fillId="2" borderId="0" xfId="0" applyFill="1" applyAlignment="1">
      <alignment vertical="center"/>
    </xf>
    <xf numFmtId="0" fontId="13" fillId="0" borderId="11" xfId="0" applyFont="1" applyFill="1" applyBorder="1" applyAlignment="1">
      <alignment horizontal="left" vertical="center"/>
    </xf>
    <xf numFmtId="0" fontId="17" fillId="0" borderId="5" xfId="0" applyFont="1" applyFill="1" applyBorder="1" applyAlignment="1">
      <alignment horizontal="left" vertical="center"/>
    </xf>
    <xf numFmtId="0" fontId="16" fillId="4" borderId="48" xfId="0" applyNumberFormat="1" applyFont="1" applyFill="1" applyBorder="1" applyAlignment="1">
      <alignment horizontal="left" vertical="center"/>
    </xf>
    <xf numFmtId="0" fontId="7" fillId="0" borderId="11" xfId="0" applyFont="1" applyFill="1" applyBorder="1" applyAlignment="1">
      <alignment horizontal="left" vertical="center"/>
    </xf>
    <xf numFmtId="0" fontId="16" fillId="4" borderId="49" xfId="0" applyNumberFormat="1" applyFont="1" applyFill="1" applyBorder="1" applyAlignment="1">
      <alignment horizontal="left" vertical="center"/>
    </xf>
    <xf numFmtId="0" fontId="20" fillId="4" borderId="41" xfId="0" applyFont="1" applyFill="1" applyBorder="1" applyAlignment="1" applyProtection="1">
      <alignment horizontal="left" vertical="top" wrapText="1"/>
    </xf>
    <xf numFmtId="0" fontId="17" fillId="4" borderId="48" xfId="0" applyNumberFormat="1" applyFont="1" applyFill="1" applyBorder="1" applyAlignment="1">
      <alignment horizontal="left" vertical="center"/>
    </xf>
    <xf numFmtId="0" fontId="0" fillId="0" borderId="11" xfId="0" applyFill="1" applyBorder="1" applyAlignment="1">
      <alignment horizontal="center" vertical="center"/>
    </xf>
    <xf numFmtId="0" fontId="21" fillId="4" borderId="41" xfId="0" applyFont="1" applyFill="1" applyBorder="1" applyAlignment="1" applyProtection="1">
      <alignment horizontal="left" vertical="top" wrapText="1"/>
    </xf>
    <xf numFmtId="0" fontId="6" fillId="2" borderId="34" xfId="0" applyNumberFormat="1" applyFont="1" applyFill="1" applyBorder="1" applyAlignment="1">
      <alignment horizontal="left" vertical="center" wrapText="1"/>
    </xf>
    <xf numFmtId="0" fontId="17" fillId="4" borderId="49" xfId="0" applyNumberFormat="1" applyFont="1" applyFill="1" applyBorder="1" applyAlignment="1">
      <alignment horizontal="left" vertical="center"/>
    </xf>
    <xf numFmtId="0" fontId="6" fillId="4" borderId="41" xfId="0" applyNumberFormat="1" applyFont="1" applyFill="1" applyBorder="1" applyAlignment="1">
      <alignment horizontal="center" vertical="center"/>
    </xf>
    <xf numFmtId="0" fontId="13" fillId="4" borderId="41" xfId="0" applyNumberFormat="1" applyFont="1" applyFill="1" applyBorder="1" applyAlignment="1">
      <alignment horizontal="left" vertical="center"/>
    </xf>
    <xf numFmtId="58" fontId="6" fillId="2" borderId="10" xfId="0" applyNumberFormat="1" applyFont="1" applyFill="1" applyBorder="1" applyAlignment="1">
      <alignment horizontal="left" vertical="center" wrapText="1"/>
    </xf>
    <xf numFmtId="0" fontId="22" fillId="4" borderId="41" xfId="0" applyNumberFormat="1" applyFont="1" applyFill="1" applyBorder="1" applyAlignment="1">
      <alignment horizontal="left" vertical="center"/>
    </xf>
    <xf numFmtId="0" fontId="17" fillId="0" borderId="0" xfId="0" applyFont="1" applyFill="1" applyAlignment="1">
      <alignment horizontal="left" vertical="center"/>
    </xf>
    <xf numFmtId="0" fontId="17" fillId="4" borderId="41" xfId="0" applyNumberFormat="1" applyFont="1" applyFill="1" applyBorder="1" applyAlignment="1">
      <alignment vertical="center"/>
    </xf>
    <xf numFmtId="0" fontId="17" fillId="4" borderId="41" xfId="0" applyNumberFormat="1" applyFont="1" applyFill="1" applyBorder="1" applyAlignment="1">
      <alignment horizontal="center" vertical="center"/>
    </xf>
    <xf numFmtId="0" fontId="23" fillId="4" borderId="41" xfId="0" applyFont="1" applyFill="1" applyBorder="1" applyAlignment="1" applyProtection="1">
      <alignment horizontal="left" vertical="top" wrapText="1"/>
    </xf>
    <xf numFmtId="0" fontId="24" fillId="4" borderId="41" xfId="0" applyFont="1" applyFill="1" applyBorder="1" applyAlignment="1" applyProtection="1">
      <alignment horizontal="center" vertical="top" wrapText="1"/>
    </xf>
    <xf numFmtId="0" fontId="6" fillId="4" borderId="41" xfId="0" applyNumberFormat="1" applyFont="1" applyFill="1" applyBorder="1" applyAlignment="1">
      <alignment horizontal="left" vertical="center"/>
    </xf>
    <xf numFmtId="0" fontId="25" fillId="4" borderId="41" xfId="0" applyNumberFormat="1" applyFont="1" applyFill="1" applyBorder="1" applyAlignment="1">
      <alignment horizontal="left" vertical="center"/>
    </xf>
    <xf numFmtId="0" fontId="25" fillId="4" borderId="41" xfId="0" applyNumberFormat="1" applyFont="1" applyFill="1" applyBorder="1" applyAlignment="1">
      <alignment horizontal="center" vertical="center"/>
    </xf>
    <xf numFmtId="0" fontId="25" fillId="4" borderId="41" xfId="0" applyNumberFormat="1" applyFont="1" applyFill="1" applyBorder="1" applyAlignment="1">
      <alignment vertical="center"/>
    </xf>
    <xf numFmtId="0" fontId="26" fillId="4" borderId="41" xfId="0" applyNumberFormat="1" applyFont="1" applyFill="1" applyBorder="1" applyAlignment="1">
      <alignment horizontal="center" vertical="center"/>
    </xf>
    <xf numFmtId="0" fontId="27" fillId="4" borderId="41" xfId="0" applyFont="1" applyFill="1" applyBorder="1" applyAlignment="1" applyProtection="1">
      <alignment horizontal="center" vertical="top" wrapText="1"/>
    </xf>
    <xf numFmtId="0" fontId="6" fillId="2" borderId="4" xfId="0" applyNumberFormat="1" applyFont="1" applyFill="1" applyBorder="1" applyAlignment="1">
      <alignment horizontal="left" vertical="center" wrapText="1"/>
    </xf>
    <xf numFmtId="0" fontId="7" fillId="2" borderId="48" xfId="0" applyNumberFormat="1" applyFont="1" applyFill="1" applyBorder="1" applyAlignment="1">
      <alignment horizontal="left" vertical="center"/>
    </xf>
    <xf numFmtId="0" fontId="6" fillId="0" borderId="14" xfId="0" applyNumberFormat="1" applyFont="1" applyFill="1" applyBorder="1" applyAlignment="1">
      <alignment horizontal="left" vertical="center" wrapText="1"/>
    </xf>
    <xf numFmtId="0" fontId="6" fillId="0" borderId="15" xfId="0" applyNumberFormat="1" applyFont="1" applyFill="1" applyBorder="1" applyAlignment="1">
      <alignment horizontal="left" vertical="center" wrapText="1"/>
    </xf>
    <xf numFmtId="0" fontId="6" fillId="0" borderId="20" xfId="0" applyNumberFormat="1" applyFont="1" applyFill="1" applyBorder="1" applyAlignment="1">
      <alignment horizontal="left" vertical="center" wrapText="1"/>
    </xf>
    <xf numFmtId="0" fontId="7" fillId="2" borderId="11" xfId="0" applyNumberFormat="1" applyFont="1" applyFill="1" applyBorder="1" applyAlignment="1">
      <alignment horizontal="left" vertical="center"/>
    </xf>
    <xf numFmtId="0" fontId="0" fillId="0" borderId="0" xfId="0" applyNumberFormat="1" applyFill="1" applyBorder="1" applyAlignment="1">
      <alignment horizontal="center" vertical="center" wrapText="1"/>
    </xf>
    <xf numFmtId="0" fontId="7" fillId="2" borderId="0" xfId="0" applyNumberFormat="1" applyFont="1" applyFill="1" applyBorder="1" applyAlignment="1">
      <alignment horizontal="left" vertical="center"/>
    </xf>
    <xf numFmtId="0" fontId="6" fillId="0" borderId="0" xfId="0" applyNumberFormat="1" applyFont="1" applyFill="1" applyBorder="1" applyAlignment="1">
      <alignment horizontal="left" vertical="center" wrapText="1"/>
    </xf>
    <xf numFmtId="0" fontId="8" fillId="0" borderId="0" xfId="0" applyNumberFormat="1" applyFont="1" applyFill="1" applyBorder="1" applyAlignment="1">
      <alignment horizontal="left" vertical="center" wrapText="1"/>
    </xf>
    <xf numFmtId="0" fontId="0" fillId="0" borderId="11" xfId="0" applyFont="1" applyFill="1" applyBorder="1" applyAlignment="1">
      <alignment vertical="center"/>
    </xf>
    <xf numFmtId="0" fontId="5" fillId="0" borderId="11" xfId="0" applyFont="1" applyFill="1" applyBorder="1" applyAlignment="1">
      <alignment horizontal="left" vertical="center"/>
    </xf>
    <xf numFmtId="58" fontId="6" fillId="0" borderId="10" xfId="0" applyNumberFormat="1" applyFont="1" applyFill="1"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8" Type="http://schemas.openxmlformats.org/officeDocument/2006/relationships/sharedStrings" Target="sharedStrings.xml"/><Relationship Id="rId87" Type="http://schemas.openxmlformats.org/officeDocument/2006/relationships/styles" Target="styles.xml"/><Relationship Id="rId86" Type="http://schemas.openxmlformats.org/officeDocument/2006/relationships/theme" Target="theme/theme1.xml"/><Relationship Id="rId85" Type="http://schemas.openxmlformats.org/officeDocument/2006/relationships/externalLink" Target="externalLinks/externalLink52.xml"/><Relationship Id="rId84" Type="http://schemas.openxmlformats.org/officeDocument/2006/relationships/externalLink" Target="externalLinks/externalLink51.xml"/><Relationship Id="rId83" Type="http://schemas.openxmlformats.org/officeDocument/2006/relationships/externalLink" Target="externalLinks/externalLink50.xml"/><Relationship Id="rId82" Type="http://schemas.openxmlformats.org/officeDocument/2006/relationships/externalLink" Target="externalLinks/externalLink49.xml"/><Relationship Id="rId81" Type="http://schemas.openxmlformats.org/officeDocument/2006/relationships/externalLink" Target="externalLinks/externalLink48.xml"/><Relationship Id="rId80" Type="http://schemas.openxmlformats.org/officeDocument/2006/relationships/externalLink" Target="externalLinks/externalLink47.xml"/><Relationship Id="rId8" Type="http://schemas.openxmlformats.org/officeDocument/2006/relationships/worksheet" Target="worksheets/sheet8.xml"/><Relationship Id="rId79" Type="http://schemas.openxmlformats.org/officeDocument/2006/relationships/externalLink" Target="externalLinks/externalLink46.xml"/><Relationship Id="rId78" Type="http://schemas.openxmlformats.org/officeDocument/2006/relationships/externalLink" Target="externalLinks/externalLink45.xml"/><Relationship Id="rId77" Type="http://schemas.openxmlformats.org/officeDocument/2006/relationships/externalLink" Target="externalLinks/externalLink44.xml"/><Relationship Id="rId76" Type="http://schemas.openxmlformats.org/officeDocument/2006/relationships/externalLink" Target="externalLinks/externalLink43.xml"/><Relationship Id="rId75" Type="http://schemas.openxmlformats.org/officeDocument/2006/relationships/externalLink" Target="externalLinks/externalLink42.xml"/><Relationship Id="rId74" Type="http://schemas.openxmlformats.org/officeDocument/2006/relationships/externalLink" Target="externalLinks/externalLink41.xml"/><Relationship Id="rId73" Type="http://schemas.openxmlformats.org/officeDocument/2006/relationships/externalLink" Target="externalLinks/externalLink40.xml"/><Relationship Id="rId72" Type="http://schemas.openxmlformats.org/officeDocument/2006/relationships/externalLink" Target="externalLinks/externalLink39.xml"/><Relationship Id="rId71" Type="http://schemas.openxmlformats.org/officeDocument/2006/relationships/externalLink" Target="externalLinks/externalLink38.xml"/><Relationship Id="rId70" Type="http://schemas.openxmlformats.org/officeDocument/2006/relationships/externalLink" Target="externalLinks/externalLink37.xml"/><Relationship Id="rId7" Type="http://schemas.openxmlformats.org/officeDocument/2006/relationships/worksheet" Target="worksheets/sheet7.xml"/><Relationship Id="rId69" Type="http://schemas.openxmlformats.org/officeDocument/2006/relationships/externalLink" Target="externalLinks/externalLink36.xml"/><Relationship Id="rId68" Type="http://schemas.openxmlformats.org/officeDocument/2006/relationships/externalLink" Target="externalLinks/externalLink35.xml"/><Relationship Id="rId67" Type="http://schemas.openxmlformats.org/officeDocument/2006/relationships/externalLink" Target="externalLinks/externalLink34.xml"/><Relationship Id="rId66" Type="http://schemas.openxmlformats.org/officeDocument/2006/relationships/externalLink" Target="externalLinks/externalLink33.xml"/><Relationship Id="rId65" Type="http://schemas.openxmlformats.org/officeDocument/2006/relationships/externalLink" Target="externalLinks/externalLink32.xml"/><Relationship Id="rId64" Type="http://schemas.openxmlformats.org/officeDocument/2006/relationships/externalLink" Target="externalLinks/externalLink31.xml"/><Relationship Id="rId63" Type="http://schemas.openxmlformats.org/officeDocument/2006/relationships/externalLink" Target="externalLinks/externalLink30.xml"/><Relationship Id="rId62" Type="http://schemas.openxmlformats.org/officeDocument/2006/relationships/externalLink" Target="externalLinks/externalLink29.xml"/><Relationship Id="rId61" Type="http://schemas.openxmlformats.org/officeDocument/2006/relationships/externalLink" Target="externalLinks/externalLink28.xml"/><Relationship Id="rId60" Type="http://schemas.openxmlformats.org/officeDocument/2006/relationships/externalLink" Target="externalLinks/externalLink27.xml"/><Relationship Id="rId6" Type="http://schemas.openxmlformats.org/officeDocument/2006/relationships/worksheet" Target="worksheets/sheet6.xml"/><Relationship Id="rId59" Type="http://schemas.openxmlformats.org/officeDocument/2006/relationships/externalLink" Target="externalLinks/externalLink26.xml"/><Relationship Id="rId58" Type="http://schemas.openxmlformats.org/officeDocument/2006/relationships/externalLink" Target="externalLinks/externalLink25.xml"/><Relationship Id="rId57" Type="http://schemas.openxmlformats.org/officeDocument/2006/relationships/externalLink" Target="externalLinks/externalLink24.xml"/><Relationship Id="rId56" Type="http://schemas.openxmlformats.org/officeDocument/2006/relationships/externalLink" Target="externalLinks/externalLink23.xml"/><Relationship Id="rId55" Type="http://schemas.openxmlformats.org/officeDocument/2006/relationships/externalLink" Target="externalLinks/externalLink22.xml"/><Relationship Id="rId54" Type="http://schemas.openxmlformats.org/officeDocument/2006/relationships/externalLink" Target="externalLinks/externalLink21.xml"/><Relationship Id="rId53" Type="http://schemas.openxmlformats.org/officeDocument/2006/relationships/externalLink" Target="externalLinks/externalLink20.xml"/><Relationship Id="rId52" Type="http://schemas.openxmlformats.org/officeDocument/2006/relationships/externalLink" Target="externalLinks/externalLink19.xml"/><Relationship Id="rId51" Type="http://schemas.openxmlformats.org/officeDocument/2006/relationships/externalLink" Target="externalLinks/externalLink18.xml"/><Relationship Id="rId50" Type="http://schemas.openxmlformats.org/officeDocument/2006/relationships/externalLink" Target="externalLinks/externalLink17.xml"/><Relationship Id="rId5" Type="http://schemas.openxmlformats.org/officeDocument/2006/relationships/worksheet" Target="worksheets/sheet5.xml"/><Relationship Id="rId49" Type="http://schemas.openxmlformats.org/officeDocument/2006/relationships/externalLink" Target="externalLinks/externalLink16.xml"/><Relationship Id="rId48" Type="http://schemas.openxmlformats.org/officeDocument/2006/relationships/externalLink" Target="externalLinks/externalLink15.xml"/><Relationship Id="rId47" Type="http://schemas.openxmlformats.org/officeDocument/2006/relationships/externalLink" Target="externalLinks/externalLink14.xml"/><Relationship Id="rId46" Type="http://schemas.openxmlformats.org/officeDocument/2006/relationships/externalLink" Target="externalLinks/externalLink13.xml"/><Relationship Id="rId45" Type="http://schemas.openxmlformats.org/officeDocument/2006/relationships/externalLink" Target="externalLinks/externalLink12.xml"/><Relationship Id="rId44" Type="http://schemas.openxmlformats.org/officeDocument/2006/relationships/externalLink" Target="externalLinks/externalLink11.xml"/><Relationship Id="rId43" Type="http://schemas.openxmlformats.org/officeDocument/2006/relationships/externalLink" Target="externalLinks/externalLink10.xml"/><Relationship Id="rId42" Type="http://schemas.openxmlformats.org/officeDocument/2006/relationships/externalLink" Target="externalLinks/externalLink9.xml"/><Relationship Id="rId41" Type="http://schemas.openxmlformats.org/officeDocument/2006/relationships/externalLink" Target="externalLinks/externalLink8.xml"/><Relationship Id="rId40" Type="http://schemas.openxmlformats.org/officeDocument/2006/relationships/externalLink" Target="externalLinks/externalLink7.xml"/><Relationship Id="rId4" Type="http://schemas.openxmlformats.org/officeDocument/2006/relationships/worksheet" Target="worksheets/sheet4.xml"/><Relationship Id="rId39" Type="http://schemas.openxmlformats.org/officeDocument/2006/relationships/externalLink" Target="externalLinks/externalLink6.xml"/><Relationship Id="rId38" Type="http://schemas.openxmlformats.org/officeDocument/2006/relationships/externalLink" Target="externalLinks/externalLink5.xml"/><Relationship Id="rId37" Type="http://schemas.openxmlformats.org/officeDocument/2006/relationships/externalLink" Target="externalLinks/externalLink4.xml"/><Relationship Id="rId36" Type="http://schemas.openxmlformats.org/officeDocument/2006/relationships/externalLink" Target="externalLinks/externalLink3.xml"/><Relationship Id="rId35" Type="http://schemas.openxmlformats.org/officeDocument/2006/relationships/externalLink" Target="externalLinks/externalLink2.xml"/><Relationship Id="rId34" Type="http://schemas.openxmlformats.org/officeDocument/2006/relationships/externalLink" Target="externalLinks/externalLink1.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P\AppData\Local\Temp\&#20840;&#37096;&#25253;&#35686;19070313494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P\AppData\Local\Temp\1&#214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P\AppData\Local\Temp\&#20840;&#37096;&#25253;&#35686;1907031354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353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HP\AppData\Local\Temp\&#20840;&#37096;&#25253;&#35686;19070409421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365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HP\AppData\Local\Temp\&#20840;&#37096;&#25253;&#35686;19070811491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375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HP\AppData\Local\Temp\&#20840;&#37096;&#25253;&#35686;19070811522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385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P\AppData\Local\Temp\&#20840;&#37096;&#25253;&#35686;19070811543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395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HP\AppData\Local\Temp\&#20840;&#37096;&#25253;&#35686;190708115643.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4247.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HP\AppData\Local\Temp\&#20840;&#37096;&#25253;&#35686;19070914185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434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HP\AppData\Local\Temp\&#20840;&#37096;&#25253;&#35686;19071009194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45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Administrator\AppData\Local\kingsoft\WPS%20Cloud%20Files\userdata\qing\filecache\&#33459;&#22993;&#23064;&#30340;&#20113;&#25991;&#26723;\&#23448;&#21381;7-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475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Administrator\AppData\Local\Microsoft\Windows\Temporary%20Internet%20Files\Content.IE5\965WD2HV\&#20840;&#37096;&#25253;&#35686;1906111025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Administrator\AppData\Local\kingsoft\WPS%20Cloud%20Files\userdata\qing\filecache\&#33459;&#22993;&#23064;&#30340;&#20113;&#25991;&#26723;\&#23448;&#21381;7-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503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Administrator\AppData\Local\Microsoft\Windows\Temporary%20Internet%20Files\Content.IE5\226UV6VC\&#20840;&#37096;&#25253;&#35686;19061209183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Administrator\AppData\Local\kingsoft\WPS%20Cloud%20Files\userdata\qing\filecache\&#33459;&#22993;&#23064;&#30340;&#20113;&#25991;&#26723;\&#23448;&#21381;12(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514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Administrator\AppData\Local\Microsoft\Windows\Temporary%20Internet%20Files\Content.IE5\I97H54IW\&#20840;&#37096;&#25253;&#35686;19061309113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Administrator\AppData\Local\kingsoft\WPS%20Cloud%20Files\userdata\qing\filecache\&#33459;&#22993;&#23064;&#30340;&#20113;&#25991;&#26723;\&#23448;&#21381;1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532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Administrator\AppData\Local\Microsoft\Windows\Temporary%20Internet%20Files\Content.IE5\19L1FY7T\&#20840;&#37096;&#25253;&#35686;19061408485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Administrator\AppData\Local\kingsoft\WPS%20Cloud%20Files\userdata\qing\filecache\&#33459;&#22993;&#23064;&#30340;&#20113;&#25991;&#26723;\&#23448;&#21381;1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545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Administrator\AppData\Local\Microsoft\Windows\Temporary%20Internet%20Files\Content.IE5\9XLS0BY3\&#20840;&#37096;&#25253;&#35686;19061415190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HP\AppData\Local\Temp\&#20840;&#37096;&#25253;&#35686;190715163923.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HP\AppData\Local\Temp\&#34892;&#39542;&#25253;&#34920;&#32479;&#35745;&#25968;&#25454;190715175633.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Administrator\AppData\Local\Microsoft\Windows\Temporary%20Internet%20Files\Content.IE5\9XLS0BY3\&#20840;&#37096;&#25253;&#35686;19061714444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HP\AppData\Local\Temp\&#20840;&#37096;&#25253;&#35686;19071710495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Administrator\Downloads\&#20840;&#37096;&#25253;&#35686;190724141026.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Administrator\Downloads\&#20840;&#37096;&#25253;&#35686;190724161153.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Administrator\Downloads\&#20840;&#37096;&#25253;&#35686;19072510260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Administrator\Downloads\&#20840;&#37096;&#25253;&#35686;19072511210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Administrator\Downloads\&#20840;&#37096;&#25253;&#35686;19072513105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Administrator\Downloads\&#20840;&#37096;&#25253;&#35686;19072516101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Administrator\Downloads\&#20840;&#37096;&#25253;&#35686;1907291135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Administrator\Downloads\&#20840;&#37096;&#25253;&#35686;190729164121.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Administrator\Downloads\&#20840;&#37096;&#25253;&#35686;190730170620.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Administrator\Downloads\&#20840;&#37096;&#25253;&#35686;190731091103.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Administrator\Downloads\&#20840;&#37096;&#25253;&#35686;190731120007.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Administrator\Downloads\&#20840;&#37096;&#25253;&#35686;19073113415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Administrator\Downloads\&#20840;&#37096;&#25253;&#35686;19073115133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Administrator\Downloads\&#20840;&#37096;&#25253;&#35686;190731155658.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Administrator\Downloads\&#20840;&#37096;&#25253;&#35686;190731163408.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全部报警"/>
    </sheetNames>
    <sheetDataSet>
      <sheetData sheetId="0" refreshError="1">
        <row r="2">
          <cell r="A2" t="str">
            <v>云G44971</v>
          </cell>
          <cell r="B2" t="str">
            <v>2019-07-01 23:12:13</v>
          </cell>
          <cell r="C2" t="str">
            <v>掉线报警</v>
          </cell>
          <cell r="D2" t="str">
            <v>云南省红河哈尼族彝族自治州建水县临安镇214省道建水县华腾钢化玻璃有限公司南62米</v>
          </cell>
        </row>
        <row r="3">
          <cell r="A3" t="str">
            <v>云G52048</v>
          </cell>
          <cell r="B3" t="str">
            <v>2019-07-01 15:46:51</v>
          </cell>
          <cell r="C3" t="str">
            <v>停车超时报警(30分)ACC点火卫星(17)GSM(31)</v>
          </cell>
          <cell r="D3" t="str">
            <v>云南省红河哈尼族彝族自治州建水县南庄镇仁和药店(南庄卫生院西南)南147米</v>
          </cell>
        </row>
        <row r="4">
          <cell r="A4" t="str">
            <v>云G52290</v>
          </cell>
          <cell r="B4" t="str">
            <v>2019-07-01 15:01:39</v>
          </cell>
          <cell r="C4" t="str">
            <v>掉线报警</v>
          </cell>
          <cell r="D4" t="str">
            <v>云南省红河哈尼族彝族自治州建水县南庄镇214省道哨脚东北377米</v>
          </cell>
        </row>
        <row r="5">
          <cell r="A5" t="str">
            <v>云G56737</v>
          </cell>
          <cell r="B5" t="str">
            <v>2019-07-01 23:55:48</v>
          </cell>
          <cell r="C5" t="str">
            <v>掉线报警</v>
          </cell>
          <cell r="D5" t="str">
            <v>云南省曲靖市陆良县陆良华侨管理区112乡道农场医院(098乡道)南1621米</v>
          </cell>
        </row>
        <row r="6">
          <cell r="A6" t="str">
            <v>云G65155</v>
          </cell>
          <cell r="B6" t="str">
            <v>2019-07-01 22:27:53</v>
          </cell>
          <cell r="C6" t="str">
            <v>停车超时报警(30分)ACC点火卫星(20)GSM(20)</v>
          </cell>
          <cell r="D6" t="str">
            <v>云南省昆明市寻甸回族彝族自治县倘甸镇马大段鲁嘎完小北250米</v>
          </cell>
        </row>
        <row r="7">
          <cell r="A7" t="str">
            <v>云G65156</v>
          </cell>
          <cell r="B7" t="str">
            <v>2019-07-01 18:11:07</v>
          </cell>
          <cell r="C7" t="str">
            <v>停车超时报警(1天0时43分)卫星(20)GSM(16)</v>
          </cell>
          <cell r="D7" t="str">
            <v>云南省西双版纳傣族自治州勐海县勐宋乡勐海县众恒良种场茶厂(西南门)东249米</v>
          </cell>
        </row>
        <row r="8">
          <cell r="A8" t="str">
            <v>云G65188</v>
          </cell>
          <cell r="B8" t="str">
            <v>2019-07-01 21:29:05</v>
          </cell>
          <cell r="C8" t="str">
            <v>停车超时报警(1天0时36分)ACC点火无效定位(8时34分)GSM(16)</v>
          </cell>
          <cell r="D8" t="str">
            <v>云南省西双版纳傣族自治州勐海县勐宋乡勐海县众恒良种场茶厂(西南门)东237米</v>
          </cell>
        </row>
        <row r="9">
          <cell r="A9" t="str">
            <v>云G66002</v>
          </cell>
          <cell r="B9" t="str">
            <v>2019-07-01 19:40:31</v>
          </cell>
          <cell r="C9" t="str">
            <v>掉线报警</v>
          </cell>
          <cell r="D9" t="str">
            <v>云南省红河哈尼族彝族自治州个旧市锡城镇个金公路仙人洞东147米</v>
          </cell>
        </row>
        <row r="10">
          <cell r="A10" t="str">
            <v>云G68191</v>
          </cell>
          <cell r="B10" t="str">
            <v>2019-07-01 18:21:52</v>
          </cell>
          <cell r="C10" t="str">
            <v>停车超时报警(31分)无效定位(31分)</v>
          </cell>
          <cell r="D10" t="str">
            <v>云南省西双版纳傣族自治州勐腊县关累镇关累公路红塔宾馆西107米</v>
          </cell>
        </row>
        <row r="11">
          <cell r="A11" t="str">
            <v>云G68208</v>
          </cell>
          <cell r="B11" t="str">
            <v>2019-07-01 03:58:05</v>
          </cell>
          <cell r="C11" t="str">
            <v>掉线报警</v>
          </cell>
          <cell r="D11" t="str">
            <v>云南省西双版纳傣族自治州勐海县勐宋乡勐海县众恒良种场茶厂(西南门)东255米</v>
          </cell>
        </row>
        <row r="12">
          <cell r="A12" t="str">
            <v>云G68245</v>
          </cell>
          <cell r="B12" t="str">
            <v>2019-07-01 23:20:32</v>
          </cell>
          <cell r="C12" t="str">
            <v>ACC点火(1时33分)记录仪速度(83.0)卫星(19)GSM(14)超速报警(软)</v>
          </cell>
          <cell r="D12" t="str">
            <v>云南省红河哈尼族彝族自治州河口瑶族自治县莲花滩乡102县道马卡邑东北467米</v>
          </cell>
        </row>
        <row r="13">
          <cell r="A13" t="str">
            <v>云G68279</v>
          </cell>
          <cell r="B13" t="str">
            <v>2019-07-01 23:57:39</v>
          </cell>
          <cell r="C13" t="str">
            <v>停车超时报警(30分)ACC熄火卫星(12)GSM(14)</v>
          </cell>
          <cell r="D13" t="str">
            <v>云南省红河哈尼族彝族自治州蒙自市雨过铺镇032乡道新光村委会东南321米</v>
          </cell>
        </row>
        <row r="14">
          <cell r="A14" t="str">
            <v>云G68333</v>
          </cell>
          <cell r="B14" t="str">
            <v>2019-07-01 22:34:13</v>
          </cell>
          <cell r="C14" t="str">
            <v>超速报警ACC点火(4时3分)记录仪速度(102.0)卫星(15)GSM(15)</v>
          </cell>
          <cell r="D14" t="str">
            <v>云南省红河哈尼族彝族自治州建水县曲江镇马大段马家营西275米</v>
          </cell>
        </row>
        <row r="15">
          <cell r="A15" t="str">
            <v>云G68655</v>
          </cell>
          <cell r="B15" t="str">
            <v>2019-07-01 22:52:24</v>
          </cell>
          <cell r="C15" t="str">
            <v>停车超时报警(3天6时58分)ACC熄火卫星(22)GSM(31)</v>
          </cell>
          <cell r="D15" t="str">
            <v>云南省红河哈尼族彝族自治州建水县临安镇214省道鸿达驾校西南368米</v>
          </cell>
        </row>
        <row r="16">
          <cell r="A16" t="str">
            <v>云G68811</v>
          </cell>
          <cell r="B16" t="str">
            <v>2019-07-01 13:03:34</v>
          </cell>
          <cell r="C16" t="str">
            <v>停车超时报警(30分)ACC点火(8分)卫星(16)GSM(8)</v>
          </cell>
          <cell r="D16" t="str">
            <v>云南省昭通市绥江县中城镇田坝村东南400米</v>
          </cell>
        </row>
        <row r="17">
          <cell r="A17" t="str">
            <v>云G68819</v>
          </cell>
          <cell r="B17" t="str">
            <v>2019-07-01 23:49:37</v>
          </cell>
          <cell r="C17" t="str">
            <v>掉线报警</v>
          </cell>
          <cell r="D17" t="str">
            <v>云南省怒江傈僳族自治州泸水市称杆乡228省道腊门嘎东南175米</v>
          </cell>
        </row>
        <row r="18">
          <cell r="A18" t="str">
            <v>云G68941</v>
          </cell>
          <cell r="B18" t="str">
            <v>2019-07-01 13:29:13</v>
          </cell>
          <cell r="C18" t="str">
            <v>停车超时报警(31分)ACC熄火卫星(16)GSM(24)</v>
          </cell>
          <cell r="D18" t="str">
            <v>云南省昆明市石林彝族自治县西街口镇绿寨段大塘子北560米</v>
          </cell>
        </row>
        <row r="19">
          <cell r="A19" t="str">
            <v>云G69360</v>
          </cell>
          <cell r="B19" t="str">
            <v>2019-07-01 22:37:26</v>
          </cell>
          <cell r="C19" t="str">
            <v>掉线报警</v>
          </cell>
          <cell r="D19" t="str">
            <v>云南省文山壮族苗族自治州砚山县平远镇H14县道五联农资商贸开发有限责任公司东北55米</v>
          </cell>
        </row>
        <row r="20">
          <cell r="A20" t="str">
            <v>云G69391</v>
          </cell>
          <cell r="B20" t="str">
            <v>2019-07-01 18:43:27</v>
          </cell>
          <cell r="C20" t="str">
            <v>掉线报警</v>
          </cell>
          <cell r="D20" t="str">
            <v>云南省红河哈尼族彝族自治州绿春县大兴镇老庙巷78号214省道中国农业银行(绿春县支行营业室)北1651米</v>
          </cell>
        </row>
        <row r="21">
          <cell r="A21" t="str">
            <v>云G69406</v>
          </cell>
          <cell r="B21" t="str">
            <v>2019-07-01 23:56:19</v>
          </cell>
          <cell r="C21" t="str">
            <v>停车超时报警(2天4时41分)ACC熄火卫星(19)GSM(23)</v>
          </cell>
          <cell r="D21" t="str">
            <v>云南省红河哈尼族彝族自治州建水县临安镇培德段中国石化加油站(培德段)西65米</v>
          </cell>
        </row>
        <row r="22">
          <cell r="A22" t="str">
            <v>云G69497</v>
          </cell>
          <cell r="B22" t="str">
            <v>2019-07-01 23:01:46</v>
          </cell>
          <cell r="C22" t="str">
            <v>掉线报警</v>
          </cell>
          <cell r="D22" t="str">
            <v>云南省红河哈尼族彝族自治州弥勒市弥阳镇双桥路82双桥路万豪园小区东南99米</v>
          </cell>
        </row>
        <row r="23">
          <cell r="A23" t="str">
            <v>云G70053</v>
          </cell>
          <cell r="B23" t="str">
            <v>2019-07-01 17:53:03</v>
          </cell>
          <cell r="C23" t="str">
            <v>停车超时报警(35分)无效定位(16分)</v>
          </cell>
          <cell r="D23" t="str">
            <v>云南省玉溪市通海县河西镇319省道云南雨燕教育设备有限公司(东北门)东99米</v>
          </cell>
        </row>
        <row r="24">
          <cell r="A24" t="str">
            <v>云G70054</v>
          </cell>
          <cell r="B24" t="str">
            <v>2019-07-01 09:45:51</v>
          </cell>
          <cell r="C24" t="str">
            <v>掉线报警</v>
          </cell>
          <cell r="D24" t="str">
            <v>云南省红河哈尼族彝族自治州泸西县金马镇华西段大华西西952米</v>
          </cell>
        </row>
        <row r="25">
          <cell r="A25" t="str">
            <v>云G70058</v>
          </cell>
          <cell r="B25" t="str">
            <v>2019-07-01 04:34:03</v>
          </cell>
          <cell r="C25" t="str">
            <v>掉线报警</v>
          </cell>
          <cell r="D25" t="str">
            <v>云南省文山壮族苗族自治州砚山县平远镇323国道清香园西南66米</v>
          </cell>
        </row>
        <row r="26">
          <cell r="A26" t="str">
            <v>云G70086</v>
          </cell>
          <cell r="B26" t="str">
            <v>2019-07-01 20:33:43</v>
          </cell>
          <cell r="C26" t="str">
            <v>掉线报警</v>
          </cell>
          <cell r="D26" t="str">
            <v>云南省红河哈尼族彝族自治州开远市乐白道街道市西北路开远华丰机电机械工贸有限公司东南34米</v>
          </cell>
        </row>
        <row r="27">
          <cell r="A27" t="str">
            <v>云G70588</v>
          </cell>
          <cell r="B27" t="str">
            <v>2019-07-01 09:19:03</v>
          </cell>
          <cell r="C27" t="str">
            <v>掉线报警</v>
          </cell>
          <cell r="D27" t="str">
            <v>云南省红河哈尼族彝族自治州元阳县南沙镇慢腊公路102县102县道桃园村卫生所东1298米</v>
          </cell>
        </row>
        <row r="28">
          <cell r="A28" t="str">
            <v>云G70788</v>
          </cell>
          <cell r="B28" t="str">
            <v>2019-07-01 19:50:23</v>
          </cell>
          <cell r="C28" t="str">
            <v>掉线报警</v>
          </cell>
          <cell r="D28" t="str">
            <v>云南省红河哈尼族彝族自治州个旧市锡城镇个金公路云兴驾驶员城北98米</v>
          </cell>
        </row>
        <row r="29">
          <cell r="A29" t="str">
            <v>云G70932</v>
          </cell>
          <cell r="B29" t="str">
            <v>2019-07-01 17:19:50</v>
          </cell>
          <cell r="C29" t="str">
            <v>停车超时报警(32分)无效定位(21分)</v>
          </cell>
          <cell r="D29" t="str">
            <v>云南省玉溪市通海县里山乡034乡道芭蕉村委会东北1712米</v>
          </cell>
        </row>
        <row r="30">
          <cell r="A30" t="str">
            <v>云G72097</v>
          </cell>
          <cell r="B30" t="str">
            <v>2019-07-01 13:14:23</v>
          </cell>
          <cell r="C30" t="str">
            <v>停车超时报警(30分)ACC熄火无效定位(10分)GSM(23)</v>
          </cell>
          <cell r="D30" t="str">
            <v>云南省红河哈尼族彝族自治州河口瑶族自治县河口镇中国石化(北山停车区加油站)东42米</v>
          </cell>
        </row>
        <row r="31">
          <cell r="A31" t="str">
            <v>云G72281</v>
          </cell>
          <cell r="B31" t="str">
            <v>2019-07-01 15:15:50</v>
          </cell>
          <cell r="C31" t="str">
            <v>掉线报警</v>
          </cell>
          <cell r="D31" t="str">
            <v>云南省红河哈尼族彝族自治州个旧市贾沙乡个元公路普洒河新寨西北242米</v>
          </cell>
        </row>
        <row r="32">
          <cell r="A32" t="str">
            <v>云G72469</v>
          </cell>
          <cell r="B32" t="str">
            <v>2019-07-01 09:06:14</v>
          </cell>
          <cell r="C32" t="str">
            <v>掉线报警</v>
          </cell>
          <cell r="D32" t="str">
            <v>云南省红河哈尼族彝族自治州石屏县异龙镇216省道石屏县汽车驾驶员培训学校东35米</v>
          </cell>
        </row>
        <row r="33">
          <cell r="A33" t="str">
            <v>云G73503</v>
          </cell>
          <cell r="B33" t="str">
            <v>2019-07-01 17:14:54</v>
          </cell>
          <cell r="C33" t="str">
            <v>掉线报警</v>
          </cell>
          <cell r="D33" t="str">
            <v>云南省红河哈尼族彝族自治州红河县迤萨镇Z007水井东1115米</v>
          </cell>
        </row>
        <row r="34">
          <cell r="A34" t="str">
            <v>云G73567</v>
          </cell>
          <cell r="B34" t="str">
            <v>2019-07-01 19:44:23</v>
          </cell>
          <cell r="C34" t="str">
            <v>掉线报警</v>
          </cell>
          <cell r="D34" t="str">
            <v>云南省红河哈尼族彝族自治州金平苗族瑶族傣族自治县金河镇106县道红河哈尼族彝族自治州公路管理总段双金桥管理所东187米</v>
          </cell>
        </row>
        <row r="35">
          <cell r="A35" t="str">
            <v>云G73881</v>
          </cell>
          <cell r="B35" t="str">
            <v>2019-07-01 15:47:22</v>
          </cell>
          <cell r="C35" t="str">
            <v>掉线报警</v>
          </cell>
          <cell r="D35" t="str">
            <v>云南省昆明市宜良县北古城镇G5601昆明绕城高速马鞍山东北331米</v>
          </cell>
        </row>
        <row r="36">
          <cell r="A36" t="str">
            <v>云G73908</v>
          </cell>
          <cell r="B36" t="str">
            <v>2019-07-01 16:22:08</v>
          </cell>
          <cell r="C36" t="str">
            <v>停车超时报警(30分)</v>
          </cell>
          <cell r="D36" t="str">
            <v>云南省红河哈尼族彝族自治州泸西县午街铺镇服务区南168米</v>
          </cell>
        </row>
        <row r="37">
          <cell r="A37" t="str">
            <v>云G74007</v>
          </cell>
          <cell r="B37" t="str">
            <v>2019-07-01 13:35:20</v>
          </cell>
          <cell r="C37" t="str">
            <v>掉线报警</v>
          </cell>
          <cell r="D37" t="str">
            <v>云南省红河哈尼族彝族自治州蒙自市文澜镇护国路22号护国路红建佳苑南80米</v>
          </cell>
        </row>
        <row r="38">
          <cell r="A38" t="str">
            <v>云G74358</v>
          </cell>
          <cell r="B38" t="str">
            <v>2019-07-01 14:57:23</v>
          </cell>
          <cell r="C38" t="str">
            <v>掉线报警</v>
          </cell>
          <cell r="D38" t="str">
            <v>云南省昆明市安宁市禄脿街道320国道专业电工电喷维修南99米</v>
          </cell>
        </row>
        <row r="39">
          <cell r="A39" t="str">
            <v>云G74660</v>
          </cell>
          <cell r="B39" t="str">
            <v>2019-07-01 07:40:38</v>
          </cell>
          <cell r="C39" t="str">
            <v>掉线报警</v>
          </cell>
          <cell r="D39" t="str">
            <v>云南省红河哈尼族彝族自治州元阳县南沙镇214省道依焕来家常菜西166米</v>
          </cell>
        </row>
        <row r="40">
          <cell r="A40" t="str">
            <v>云G74663</v>
          </cell>
          <cell r="B40" t="str">
            <v>2019-07-01 23:51:11</v>
          </cell>
          <cell r="C40" t="str">
            <v>掉线报警</v>
          </cell>
          <cell r="D40" t="str">
            <v>云南省红河哈尼族彝族自治州元阳县逢春岭乡南蛮段蛮板大桥东南177米</v>
          </cell>
        </row>
        <row r="41">
          <cell r="A41" t="str">
            <v>云G74671</v>
          </cell>
          <cell r="B41" t="str">
            <v>2019-07-01 18:02:35</v>
          </cell>
          <cell r="C41" t="str">
            <v>掉线报警</v>
          </cell>
          <cell r="D41" t="str">
            <v>云南省昆明市安宁市禄脿街道213省道馨安酒店西243米</v>
          </cell>
        </row>
        <row r="42">
          <cell r="A42" t="str">
            <v>云G74730</v>
          </cell>
          <cell r="B42" t="str">
            <v>2019-07-01 23:52:55</v>
          </cell>
          <cell r="C42" t="str">
            <v>停车超时报警(1天3时12分)ACC熄火卫星(11)GSM(24)</v>
          </cell>
          <cell r="D42" t="str">
            <v>云南省红河哈尼族彝族自治州建水县坡头乡214省道红河大桥东北343米</v>
          </cell>
        </row>
        <row r="43">
          <cell r="A43" t="str">
            <v>云G74732</v>
          </cell>
          <cell r="B43" t="str">
            <v>2019-07-01 23:27:57</v>
          </cell>
          <cell r="C43" t="str">
            <v>停车超时报警(2天5时45分)ACC熄火卫星(6)GSM(24)</v>
          </cell>
          <cell r="D43" t="str">
            <v>云南省红河哈尼族彝族自治州个旧市大屯镇个大段小屯西149米</v>
          </cell>
        </row>
        <row r="44">
          <cell r="A44" t="str">
            <v>云G74741</v>
          </cell>
          <cell r="B44" t="str">
            <v>2019-07-01 07:39:09</v>
          </cell>
          <cell r="C44" t="str">
            <v>掉线报警</v>
          </cell>
          <cell r="D44" t="str">
            <v>云南省红河哈尼族彝族自治州元阳县南沙镇102县道元红双飞粉北158米</v>
          </cell>
        </row>
        <row r="45">
          <cell r="A45" t="str">
            <v>云G74743</v>
          </cell>
          <cell r="B45" t="str">
            <v>2019-07-01 23:44:19</v>
          </cell>
          <cell r="C45" t="str">
            <v>掉线报警</v>
          </cell>
          <cell r="D45" t="str">
            <v>云南省昆明市官渡区金马街道金生源大酒店西北40米</v>
          </cell>
        </row>
        <row r="46">
          <cell r="A46" t="str">
            <v>云G74893</v>
          </cell>
          <cell r="B46" t="str">
            <v>2019-07-01 12:05:23</v>
          </cell>
          <cell r="C46" t="str">
            <v>停车超时报警(30分)ACC熄火卫星(14)GSM(10)</v>
          </cell>
          <cell r="D46" t="str">
            <v>326国道130滨河中路中国农业银行(滨河路分理处)西南760米</v>
          </cell>
        </row>
        <row r="47">
          <cell r="A47" t="str">
            <v>云G74968</v>
          </cell>
          <cell r="B47" t="str">
            <v>2019-07-01 22:16:55</v>
          </cell>
          <cell r="C47" t="str">
            <v>掉线报警</v>
          </cell>
          <cell r="D47" t="str">
            <v>云南省昭通市彝良县洛泽河镇侯毛段蚂蝗沟小学东1291米</v>
          </cell>
        </row>
        <row r="48">
          <cell r="A48" t="str">
            <v>云G75018</v>
          </cell>
          <cell r="B48" t="str">
            <v>2019-07-01 23:34:38</v>
          </cell>
          <cell r="C48" t="str">
            <v>掉线报警</v>
          </cell>
          <cell r="D48" t="str">
            <v>云南省红河哈尼族彝族自治州河口瑶族自治县河口镇326国道曼漆西北236米</v>
          </cell>
        </row>
        <row r="49">
          <cell r="A49" t="str">
            <v>云G75117</v>
          </cell>
          <cell r="B49" t="str">
            <v>2019-07-01 23:29:17</v>
          </cell>
          <cell r="C49" t="str">
            <v>停车超时报警(12时24分)ACC熄火无效定位(11时7分)GSM(31)</v>
          </cell>
          <cell r="D49" t="str">
            <v>云南省红河哈尼族彝族自治州建水县青龙镇青他线建水文笔塔南1699米</v>
          </cell>
        </row>
        <row r="50">
          <cell r="A50" t="str">
            <v>云G75199</v>
          </cell>
          <cell r="B50" t="str">
            <v>2019-07-01 18:00:44</v>
          </cell>
          <cell r="C50" t="str">
            <v>掉线报警</v>
          </cell>
          <cell r="D50" t="str">
            <v>云南省红河哈尼族彝族自治州建水县坡头乡大石洞段大石洞小学西南1152米</v>
          </cell>
        </row>
        <row r="51">
          <cell r="A51" t="str">
            <v>云G75205</v>
          </cell>
          <cell r="B51" t="str">
            <v>2019-07-01 23:32:59</v>
          </cell>
          <cell r="C51" t="str">
            <v>停车超时报警(3时10分)ACC点火卫星(13)GSM(16)</v>
          </cell>
          <cell r="D51" t="str">
            <v>云南省红河哈尼族彝族自治州绿春县平河乡113县道平河中心小学西219米</v>
          </cell>
        </row>
        <row r="52">
          <cell r="A52" t="str">
            <v>云G75885</v>
          </cell>
          <cell r="B52" t="str">
            <v>2019-07-01 07:56:41</v>
          </cell>
          <cell r="C52" t="str">
            <v>停车超时报警(1天21时22分)ACC熄火无效定位(1天21时15分)GSM(20)</v>
          </cell>
          <cell r="D52" t="str">
            <v>云南省红河哈尼族彝族自治州元阳县南沙镇慢腊公路102县102县道桃园村卫生所东1267米</v>
          </cell>
        </row>
        <row r="53">
          <cell r="A53" t="str">
            <v>云G76051</v>
          </cell>
          <cell r="B53" t="str">
            <v>2019-07-01 20:31:43</v>
          </cell>
          <cell r="C53" t="str">
            <v>掉线报警</v>
          </cell>
          <cell r="D53" t="str">
            <v/>
          </cell>
        </row>
        <row r="54">
          <cell r="A54" t="str">
            <v>云G76116</v>
          </cell>
          <cell r="B54" t="str">
            <v>2019-07-01 23:49:28</v>
          </cell>
          <cell r="C54" t="str">
            <v>停车超时报警(2天13时3分)ACC熄火卫星(10)GSM(11)</v>
          </cell>
          <cell r="D54" t="str">
            <v>云南省红河哈尼族彝族自治州元阳县上新城乡元蔓高速芒铁西南374米</v>
          </cell>
        </row>
        <row r="55">
          <cell r="A55" t="str">
            <v>云G76531</v>
          </cell>
          <cell r="B55" t="str">
            <v>2019-07-01 23:23:05</v>
          </cell>
          <cell r="C55" t="str">
            <v>停车超时报警(13时9分)ACC熄火GSM(21)</v>
          </cell>
          <cell r="D55" t="str">
            <v>云南省红河哈尼族彝族自治州弥勒市弥阳镇双桥路弥勒县水泥制品厂(双桥路)西96米</v>
          </cell>
        </row>
        <row r="56">
          <cell r="A56" t="str">
            <v>云G76546</v>
          </cell>
          <cell r="B56" t="str">
            <v>2019-07-01 23:44:24</v>
          </cell>
          <cell r="C56" t="str">
            <v>停车超时报警(5时6分)ACC熄火GSM(31)</v>
          </cell>
          <cell r="D56" t="str">
            <v>云南省红河哈尼族彝族自治州建水县西庄镇金色维也纳(建设中)南134米</v>
          </cell>
        </row>
        <row r="57">
          <cell r="A57" t="str">
            <v>云G76758</v>
          </cell>
          <cell r="B57" t="str">
            <v>2019-07-01 23:45:10</v>
          </cell>
          <cell r="C57" t="str">
            <v>疲劳驾驶报警ACC点火(4时57分)记录仪速度(60.0)卫星(9)GSM(6)</v>
          </cell>
          <cell r="D57" t="str">
            <v>云南省昆明市五华区普吉街道S0501昆明绕城高速石盆寺公园东北468米</v>
          </cell>
        </row>
        <row r="58">
          <cell r="A58" t="str">
            <v>云G76889</v>
          </cell>
          <cell r="B58" t="str">
            <v>2019-07-01 03:04:12</v>
          </cell>
          <cell r="C58" t="str">
            <v>停车超时报警(14天5时54分)无效定位(7天16时1分)</v>
          </cell>
          <cell r="D58" t="str">
            <v>云南省红河哈尼族彝族自治州个旧市鸡街镇212省道舘驿清真餐厅北86米</v>
          </cell>
        </row>
        <row r="59">
          <cell r="A59" t="str">
            <v>云G77285</v>
          </cell>
          <cell r="B59" t="str">
            <v>2019-07-01 18:39:15</v>
          </cell>
          <cell r="C59" t="str">
            <v>掉线报警</v>
          </cell>
          <cell r="D59" t="str">
            <v>云南省红河哈尼族彝族自治州蒙自市文澜镇安宁街32号安宁街兴荣餐馆(龙井路店)南49米</v>
          </cell>
        </row>
        <row r="60">
          <cell r="A60" t="str">
            <v>云G77465</v>
          </cell>
          <cell r="B60" t="str">
            <v>2019-07-01 17:13:18</v>
          </cell>
          <cell r="C60" t="str">
            <v>掉线报警</v>
          </cell>
          <cell r="D60" t="str">
            <v>滨河路金水河乡劳动保障局东171米</v>
          </cell>
        </row>
        <row r="61">
          <cell r="A61" t="str">
            <v>云G78128</v>
          </cell>
          <cell r="B61" t="str">
            <v>2019-07-01 10:56:49</v>
          </cell>
          <cell r="C61" t="str">
            <v>停车超时报警(30分)ACC点火(4时24分)卫星(12)GSM(26)</v>
          </cell>
          <cell r="D61" t="str">
            <v>云南省红河哈尼族彝族自治州红河县浪堤镇浪堤烟草监督管理所东北370米</v>
          </cell>
        </row>
        <row r="62">
          <cell r="A62" t="str">
            <v>云G78261</v>
          </cell>
          <cell r="B62" t="str">
            <v>2019-07-01 17:13:31</v>
          </cell>
          <cell r="C62" t="str">
            <v>停车超时报警(1天2时6分)无效定位(8时13分)</v>
          </cell>
          <cell r="D62" t="str">
            <v>云南省红河哈尼族彝族自治州开远市乐白道街道323国道开远市鸿展生态农业开发有限公司南96米</v>
          </cell>
        </row>
        <row r="63">
          <cell r="A63" t="str">
            <v>云G78266</v>
          </cell>
          <cell r="B63" t="str">
            <v>2019-07-01 21:53:48</v>
          </cell>
          <cell r="C63" t="str">
            <v>停车超时报警(30分)ACC点火卫星(12)GSM(25)</v>
          </cell>
          <cell r="D63" t="str">
            <v>云南省文山壮族苗族自治州文山市平坝镇344县道平坝客运站北64米</v>
          </cell>
        </row>
        <row r="64">
          <cell r="A64" t="str">
            <v>云G78469</v>
          </cell>
          <cell r="B64" t="str">
            <v>2019-07-01 21:40:01</v>
          </cell>
          <cell r="C64" t="str">
            <v>停车超时报警(30分)ACC点火(9时34分)卫星(12)GSM(26)</v>
          </cell>
          <cell r="D64" t="str">
            <v>云南省曲靖市麒麟区白石江街道官坡寺街116官坡寺街曲靖市麒麟区第十一中学西南161米</v>
          </cell>
        </row>
        <row r="65">
          <cell r="A65" t="str">
            <v>云G78483</v>
          </cell>
          <cell r="B65" t="str">
            <v>2019-07-01 23:01:32</v>
          </cell>
          <cell r="C65" t="str">
            <v>记录仪速度(92.0)卫星(15)GSM(22)超速报警(软)</v>
          </cell>
          <cell r="D65" t="str">
            <v>云南省大理白族自治州祥云县祥城镇G56杭瑞高速何官营东北466米</v>
          </cell>
        </row>
        <row r="66">
          <cell r="A66" t="str">
            <v>云G78522</v>
          </cell>
          <cell r="B66" t="str">
            <v>2019-07-01 23:53:53</v>
          </cell>
          <cell r="C66" t="str">
            <v>停车超时报警(12时23分)ACC熄火GSM(21)</v>
          </cell>
          <cell r="D66" t="str">
            <v>云南省红河哈尼族彝族自治州金平苗族瑶族傣族自治县沙依坡乡蛮金公路那拉博南955米</v>
          </cell>
        </row>
        <row r="67">
          <cell r="A67" t="str">
            <v>云G78570</v>
          </cell>
          <cell r="B67" t="str">
            <v>2019-07-01 23:29:15</v>
          </cell>
          <cell r="C67" t="str">
            <v>掉线报警</v>
          </cell>
          <cell r="D67" t="str">
            <v>云南省文山壮族苗族自治州广南县莲城镇那忠东490米</v>
          </cell>
        </row>
        <row r="68">
          <cell r="A68" t="str">
            <v>云G78583</v>
          </cell>
          <cell r="B68" t="str">
            <v>2019-07-01 23:09:04</v>
          </cell>
          <cell r="C68" t="str">
            <v>停车超时报警(2时4分)ACC熄火GSM(27)</v>
          </cell>
          <cell r="D68" t="str">
            <v>云南省昆明市呈贡区洛羊街道平安物流园西北53米</v>
          </cell>
        </row>
        <row r="69">
          <cell r="A69" t="str">
            <v>云G78769</v>
          </cell>
          <cell r="B69" t="str">
            <v>2019-07-01 23:08:30</v>
          </cell>
          <cell r="C69" t="str">
            <v>掉线报警</v>
          </cell>
          <cell r="D69" t="str">
            <v>云南省昆明市晋宁区昆阳街道普达段通亮汽车修理厂东北89米</v>
          </cell>
        </row>
        <row r="70">
          <cell r="A70" t="str">
            <v>云G78968</v>
          </cell>
          <cell r="B70" t="str">
            <v>2019-07-01 07:00:37</v>
          </cell>
          <cell r="C70" t="str">
            <v>停车超时报警(30分)ACC点火(1时5分)卫星(15)GSM(22)</v>
          </cell>
          <cell r="D70" t="str">
            <v>云南省昆明市安宁市金方街道安海路恒稼独一创鱼火锅南99米</v>
          </cell>
        </row>
        <row r="71">
          <cell r="A71" t="str">
            <v>云G79211</v>
          </cell>
          <cell r="B71" t="str">
            <v>2019-07-01 20:42:25</v>
          </cell>
          <cell r="C71" t="str">
            <v>停车超时报警(51分)ACC点火(30分)无效定位(30分)卫星(3)GSM(26)</v>
          </cell>
          <cell r="D71" t="str">
            <v>云南省玉溪市通海县河西镇319省道红林饭店(131乡道)北16米</v>
          </cell>
        </row>
        <row r="72">
          <cell r="A72" t="str">
            <v>云G79229</v>
          </cell>
          <cell r="B72" t="str">
            <v>2019-07-01 19:03:10</v>
          </cell>
          <cell r="C72" t="str">
            <v>停车超时报警(30分)ACC熄火卫星(7)GSM(25)</v>
          </cell>
          <cell r="D72" t="str">
            <v>云南省昭通市镇雄县坪上镇背牛段湾子东南147米</v>
          </cell>
        </row>
        <row r="73">
          <cell r="A73" t="str">
            <v>云G79546</v>
          </cell>
          <cell r="B73" t="str">
            <v>2019-07-01 20:56:37</v>
          </cell>
          <cell r="C73" t="str">
            <v>停车超时报警(30分)ACC熄火卫星(11)GSM(14)</v>
          </cell>
          <cell r="D73" t="str">
            <v>云南省临沧市双江拉祜族佤族布朗族傣族自治县沙河乡允景路邦老新寨北2239米</v>
          </cell>
        </row>
        <row r="74">
          <cell r="A74" t="str">
            <v>云G79684</v>
          </cell>
          <cell r="B74" t="str">
            <v>2019-07-01 22:43:41</v>
          </cell>
          <cell r="C74" t="str">
            <v>停车超时报警(30分)ACC点火(2分)记录仪速度(2.7)无效定位(30分)GSM(19)</v>
          </cell>
          <cell r="D74" t="str">
            <v>云南省玉溪市元江哈尼族彝族傣族自治县澧江街道永发路澧江镇派出所永发执勤点东南135米</v>
          </cell>
        </row>
        <row r="75">
          <cell r="A75" t="str">
            <v>云G79701</v>
          </cell>
          <cell r="B75" t="str">
            <v>2019-07-01 23:19:15</v>
          </cell>
          <cell r="C75" t="str">
            <v>停车超时报警(4时34分)ACC熄火GSM(9)</v>
          </cell>
          <cell r="D75" t="str">
            <v>云南省红河哈尼族彝族自治州个旧市贾沙乡芦柴冲西北438米</v>
          </cell>
        </row>
        <row r="76">
          <cell r="A76" t="str">
            <v>云G79736</v>
          </cell>
          <cell r="B76" t="str">
            <v>2019-07-01 13:40:48</v>
          </cell>
          <cell r="C76" t="str">
            <v>停车超时报警(2天1时33分)ACC熄火卫星(9)GSM(23)</v>
          </cell>
          <cell r="D76" t="str">
            <v>云南省红河哈尼族彝族自治州建水县临安镇大哨头东88米</v>
          </cell>
        </row>
        <row r="77">
          <cell r="A77" t="str">
            <v>云G79750</v>
          </cell>
          <cell r="B77" t="str">
            <v>2019-07-01 23:47:08</v>
          </cell>
          <cell r="C77" t="str">
            <v>停车超时报警(5时4分)ACC熄火GSM(18)</v>
          </cell>
          <cell r="D77" t="str">
            <v>云南省红河哈尼族彝族自治州个旧市贾沙乡芦柴冲西435米</v>
          </cell>
        </row>
        <row r="78">
          <cell r="A78" t="str">
            <v>云G79777</v>
          </cell>
          <cell r="B78" t="str">
            <v>2019-07-01 23:17:57</v>
          </cell>
          <cell r="C78" t="str">
            <v>掉线报警</v>
          </cell>
          <cell r="D78" t="str">
            <v>云南省昆明市呈贡区马金铺街道202省道四川饭店(马金铺街道办事处西)东南43米</v>
          </cell>
        </row>
        <row r="79">
          <cell r="A79" t="str">
            <v>云G79894</v>
          </cell>
          <cell r="B79" t="str">
            <v>2019-07-01 23:04:33</v>
          </cell>
          <cell r="C79" t="str">
            <v>疲劳驾驶报警ACC点火(2时5分)记录仪速度(33.8)卫星(20)GSM(19)</v>
          </cell>
          <cell r="D79" t="str">
            <v>云南省文山壮族苗族自治州砚山县维末彝族乡323国道白沙坡新寨东南269米</v>
          </cell>
        </row>
        <row r="80">
          <cell r="A80" t="str">
            <v>云G79926</v>
          </cell>
          <cell r="B80" t="str">
            <v>2019-07-01 23:07:59</v>
          </cell>
          <cell r="C80" t="str">
            <v>停车超时报警(30分)停车ACC熄火GSM(26)</v>
          </cell>
          <cell r="D80" t="str">
            <v>云南省红河哈尼族彝族自治州绿春县大兴镇大寨公路绿春县人大常委会西南141米</v>
          </cell>
        </row>
        <row r="81">
          <cell r="A81" t="str">
            <v>云G84638</v>
          </cell>
          <cell r="B81" t="str">
            <v>2019-07-01 16:55:54</v>
          </cell>
          <cell r="C81" t="str">
            <v>停车超时报警(30分)ACC熄火卫星(19)GSM(31)</v>
          </cell>
          <cell r="D81" t="str">
            <v>云南省红河哈尼族彝族自治州蒙自市芷村镇芷白线芷村镇中学东109米</v>
          </cell>
        </row>
        <row r="82">
          <cell r="A82" t="str">
            <v>云G85305</v>
          </cell>
          <cell r="B82" t="str">
            <v>2019-07-01 14:13:11</v>
          </cell>
          <cell r="C82" t="str">
            <v>掉线报警</v>
          </cell>
          <cell r="D82" t="str">
            <v>云南省红河哈尼族彝族自治州开远市小龙潭镇开培线安桶寨西383米</v>
          </cell>
        </row>
        <row r="83">
          <cell r="A83" t="str">
            <v>云G87740</v>
          </cell>
          <cell r="B83" t="str">
            <v>2019-07-01 03:04:12</v>
          </cell>
          <cell r="C83" t="str">
            <v>停车超时报警(87天16时59分)ACC熄火卫星(11)GSM(12)</v>
          </cell>
          <cell r="D83" t="str">
            <v>凤凰路河口人民小学北231米</v>
          </cell>
        </row>
        <row r="84">
          <cell r="A84" t="str">
            <v>云G87927</v>
          </cell>
          <cell r="B84" t="str">
            <v>2019-07-01 23:33:43</v>
          </cell>
          <cell r="C84" t="str">
            <v>掉线报警</v>
          </cell>
          <cell r="D84" t="str">
            <v>云南省文山壮族苗族自治州文山市平坝镇344县道平坝客运站北56米</v>
          </cell>
        </row>
        <row r="85">
          <cell r="A85" t="str">
            <v>云G89057</v>
          </cell>
          <cell r="B85" t="str">
            <v>2019-07-01 23:52:14</v>
          </cell>
          <cell r="C85" t="str">
            <v>掉线报警</v>
          </cell>
          <cell r="D85" t="str">
            <v>云南省红河哈尼族彝族自治州建水县临安镇214省道万达修理厂东南81米</v>
          </cell>
        </row>
        <row r="86">
          <cell r="A86" t="str">
            <v>云G89259</v>
          </cell>
          <cell r="B86" t="str">
            <v>2019-07-01 23:39:05</v>
          </cell>
          <cell r="C86" t="str">
            <v>停车超时报警(1时54分)上线报警</v>
          </cell>
          <cell r="D86" t="str">
            <v>云南省红河哈尼族彝族自治州河口瑶族自治县河口镇326国道湘回家菜馆北52米</v>
          </cell>
        </row>
        <row r="87">
          <cell r="A87" t="str">
            <v>云G89767</v>
          </cell>
          <cell r="B87" t="str">
            <v>2019-07-01 22:55:01</v>
          </cell>
          <cell r="C87" t="str">
            <v>停车超时报警(30分)当天累计驾驶超时ACC点火(4时41分)卫星(12)GSM(18)</v>
          </cell>
          <cell r="D87" t="str">
            <v>云南省红河哈尼族彝族自治州建水县坡头乡214省道回元村东北1468米</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云G74660</v>
          </cell>
          <cell r="B2" t="str">
            <v>1.98</v>
          </cell>
        </row>
        <row r="3">
          <cell r="A3" t="str">
            <v>云G72281</v>
          </cell>
          <cell r="B3" t="str">
            <v>33.00</v>
          </cell>
        </row>
        <row r="4">
          <cell r="A4" t="str">
            <v>云G78968</v>
          </cell>
          <cell r="B4" t="str">
            <v>19.08</v>
          </cell>
        </row>
        <row r="5">
          <cell r="A5" t="str">
            <v>云G77465</v>
          </cell>
          <cell r="B5" t="str">
            <v>18.71</v>
          </cell>
        </row>
        <row r="6">
          <cell r="A6" t="str">
            <v>云G79777</v>
          </cell>
          <cell r="B6" t="str">
            <v>18.40</v>
          </cell>
        </row>
        <row r="7">
          <cell r="A7" t="str">
            <v>云G78522</v>
          </cell>
          <cell r="B7" t="str">
            <v>17.41</v>
          </cell>
        </row>
        <row r="8">
          <cell r="A8" t="str">
            <v>云G70058</v>
          </cell>
          <cell r="B8" t="str">
            <v>22.56</v>
          </cell>
        </row>
        <row r="9">
          <cell r="A9" t="str">
            <v>云G68191</v>
          </cell>
          <cell r="B9" t="str">
            <v>0.78</v>
          </cell>
        </row>
        <row r="10">
          <cell r="A10" t="str">
            <v>云G72469</v>
          </cell>
          <cell r="B10" t="str">
            <v>40.95</v>
          </cell>
        </row>
        <row r="11">
          <cell r="A11" t="str">
            <v>云G76758</v>
          </cell>
          <cell r="B11" t="str">
            <v>63.21</v>
          </cell>
        </row>
        <row r="12">
          <cell r="A12" t="str">
            <v>云G74671</v>
          </cell>
          <cell r="B12" t="str">
            <v>19.55</v>
          </cell>
        </row>
        <row r="13">
          <cell r="A13" t="str">
            <v>云G78469</v>
          </cell>
          <cell r="B13" t="str">
            <v>40.25</v>
          </cell>
        </row>
        <row r="14">
          <cell r="A14" t="str">
            <v>云G44971</v>
          </cell>
          <cell r="B14" t="str">
            <v>20.82</v>
          </cell>
        </row>
        <row r="15">
          <cell r="A15" t="str">
            <v>云G68245</v>
          </cell>
          <cell r="B15" t="str">
            <v>52.39</v>
          </cell>
        </row>
        <row r="16">
          <cell r="A16" t="str">
            <v>云G68941</v>
          </cell>
          <cell r="B16" t="str">
            <v>31.98</v>
          </cell>
        </row>
        <row r="17">
          <cell r="A17" t="str">
            <v>云G79894</v>
          </cell>
          <cell r="B17" t="str">
            <v>32.86</v>
          </cell>
        </row>
        <row r="18">
          <cell r="A18" t="str">
            <v>云G84638</v>
          </cell>
          <cell r="B18" t="str">
            <v>44.33</v>
          </cell>
        </row>
        <row r="19">
          <cell r="A19" t="str">
            <v>云G76051</v>
          </cell>
          <cell r="B19" t="str">
            <v>10.85</v>
          </cell>
        </row>
        <row r="20">
          <cell r="A20" t="str">
            <v>云G73908</v>
          </cell>
          <cell r="B20" t="str">
            <v>15.63</v>
          </cell>
        </row>
        <row r="21">
          <cell r="A21" t="str">
            <v>云G68811</v>
          </cell>
          <cell r="B21" t="str">
            <v>16.01</v>
          </cell>
        </row>
        <row r="22">
          <cell r="A22" t="str">
            <v>云G79229</v>
          </cell>
          <cell r="B22" t="str">
            <v>6.99</v>
          </cell>
        </row>
        <row r="23">
          <cell r="A23" t="str">
            <v>云G70932</v>
          </cell>
          <cell r="B23" t="str">
            <v>27.67</v>
          </cell>
        </row>
        <row r="24">
          <cell r="A24" t="str">
            <v>云G76546</v>
          </cell>
          <cell r="B24" t="str">
            <v>15.28</v>
          </cell>
        </row>
        <row r="25">
          <cell r="A25" t="str">
            <v>云G68279</v>
          </cell>
          <cell r="B25" t="str">
            <v>20.55</v>
          </cell>
        </row>
        <row r="26">
          <cell r="A26" t="str">
            <v>云G75205</v>
          </cell>
          <cell r="B26" t="str">
            <v>11.92</v>
          </cell>
        </row>
        <row r="27">
          <cell r="A27" t="str">
            <v>云G70788</v>
          </cell>
          <cell r="B27" t="str">
            <v>26.43</v>
          </cell>
        </row>
        <row r="28">
          <cell r="A28" t="str">
            <v>云G69360</v>
          </cell>
          <cell r="B28" t="str">
            <v>10.87</v>
          </cell>
        </row>
        <row r="29">
          <cell r="A29" t="str">
            <v>云G85305</v>
          </cell>
          <cell r="B29" t="str">
            <v>23.08</v>
          </cell>
        </row>
        <row r="30">
          <cell r="A30" t="str">
            <v>云G65155</v>
          </cell>
          <cell r="B30" t="str">
            <v>17.89</v>
          </cell>
        </row>
        <row r="31">
          <cell r="A31" t="str">
            <v>云G70053</v>
          </cell>
          <cell r="B31" t="str">
            <v>22.38</v>
          </cell>
        </row>
        <row r="32">
          <cell r="A32" t="str">
            <v>云G78583</v>
          </cell>
          <cell r="B32" t="str">
            <v>42.54</v>
          </cell>
        </row>
        <row r="33">
          <cell r="A33" t="str">
            <v>云G74663</v>
          </cell>
          <cell r="B33" t="str">
            <v>15.51</v>
          </cell>
        </row>
        <row r="34">
          <cell r="A34" t="str">
            <v>云G74743</v>
          </cell>
          <cell r="B34" t="str">
            <v>51.93</v>
          </cell>
        </row>
        <row r="35">
          <cell r="A35" t="str">
            <v>云G79701</v>
          </cell>
          <cell r="B35" t="str">
            <v>6.08</v>
          </cell>
        </row>
        <row r="36">
          <cell r="A36" t="str">
            <v>云G75117</v>
          </cell>
          <cell r="B36" t="str">
            <v>34.05</v>
          </cell>
        </row>
        <row r="37">
          <cell r="A37" t="str">
            <v>云G78769</v>
          </cell>
          <cell r="B37" t="str">
            <v>32.15</v>
          </cell>
        </row>
        <row r="38">
          <cell r="A38" t="str">
            <v>云G74741</v>
          </cell>
          <cell r="B38" t="str">
            <v>2.47</v>
          </cell>
        </row>
        <row r="39">
          <cell r="A39" t="str">
            <v>云G73567</v>
          </cell>
          <cell r="B39" t="str">
            <v>15.76</v>
          </cell>
        </row>
        <row r="40">
          <cell r="A40" t="str">
            <v>云G79926</v>
          </cell>
          <cell r="B40" t="str">
            <v>36.83</v>
          </cell>
        </row>
        <row r="41">
          <cell r="A41" t="str">
            <v>云G78128</v>
          </cell>
          <cell r="B41" t="str">
            <v>10.00</v>
          </cell>
        </row>
        <row r="42">
          <cell r="A42" t="str">
            <v>云G70086</v>
          </cell>
          <cell r="B42" t="str">
            <v>13.93</v>
          </cell>
        </row>
        <row r="43">
          <cell r="A43" t="str">
            <v>云G79211</v>
          </cell>
          <cell r="B43" t="str">
            <v>23.87</v>
          </cell>
        </row>
        <row r="44">
          <cell r="A44" t="str">
            <v>云G68819</v>
          </cell>
          <cell r="B44" t="str">
            <v>27.57</v>
          </cell>
        </row>
        <row r="45">
          <cell r="A45" t="str">
            <v>云G79546</v>
          </cell>
          <cell r="B45" t="str">
            <v>24.88</v>
          </cell>
        </row>
        <row r="46">
          <cell r="A46" t="str">
            <v>云G52048</v>
          </cell>
          <cell r="B46" t="str">
            <v>20.11</v>
          </cell>
        </row>
        <row r="47">
          <cell r="A47" t="str">
            <v>云G79750</v>
          </cell>
          <cell r="B47" t="str">
            <v>8.42</v>
          </cell>
        </row>
        <row r="48">
          <cell r="A48" t="str">
            <v>云G79684</v>
          </cell>
          <cell r="B48" t="str">
            <v>37.05</v>
          </cell>
        </row>
        <row r="49">
          <cell r="A49" t="str">
            <v>云G66002</v>
          </cell>
          <cell r="B49" t="str">
            <v>19.21</v>
          </cell>
        </row>
        <row r="50">
          <cell r="A50" t="str">
            <v>云G74968</v>
          </cell>
          <cell r="B50" t="str">
            <v>14.68</v>
          </cell>
        </row>
        <row r="51">
          <cell r="A51" t="str">
            <v>云G78266</v>
          </cell>
          <cell r="B51" t="str">
            <v>25.31</v>
          </cell>
        </row>
        <row r="52">
          <cell r="A52" t="str">
            <v>云G68333</v>
          </cell>
          <cell r="B52" t="str">
            <v>46.15</v>
          </cell>
        </row>
        <row r="53">
          <cell r="A53" t="str">
            <v>云G76531</v>
          </cell>
          <cell r="B53" t="str">
            <v>8.88</v>
          </cell>
        </row>
        <row r="54">
          <cell r="A54" t="str">
            <v>云G78570</v>
          </cell>
          <cell r="B54" t="str">
            <v>3.07</v>
          </cell>
        </row>
        <row r="55">
          <cell r="A55" t="str">
            <v>云G78483</v>
          </cell>
          <cell r="B55" t="str">
            <v>31.77</v>
          </cell>
        </row>
        <row r="56">
          <cell r="A56" t="str">
            <v>云G74893</v>
          </cell>
          <cell r="B56" t="str">
            <v>44.33</v>
          </cell>
        </row>
        <row r="57">
          <cell r="A57" t="str">
            <v>云G87927</v>
          </cell>
          <cell r="B57" t="str">
            <v>25.14</v>
          </cell>
        </row>
        <row r="58">
          <cell r="A58" t="str">
            <v>云G69497</v>
          </cell>
          <cell r="B58" t="str">
            <v>5.61</v>
          </cell>
        </row>
        <row r="59">
          <cell r="A59" t="str">
            <v>云G72097</v>
          </cell>
          <cell r="B59" t="str">
            <v>3.60</v>
          </cell>
        </row>
        <row r="60">
          <cell r="A60" t="str">
            <v>云G89767</v>
          </cell>
          <cell r="B60" t="str">
            <v>22.40</v>
          </cell>
        </row>
        <row r="61">
          <cell r="A61" t="str">
            <v>云G89259</v>
          </cell>
          <cell r="B61" t="str">
            <v>36.09</v>
          </cell>
        </row>
        <row r="62">
          <cell r="A62" t="str">
            <v>云G89057</v>
          </cell>
          <cell r="B62" t="str">
            <v>31.31</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全部报警"/>
    </sheetNames>
    <sheetDataSet>
      <sheetData sheetId="0" refreshError="1">
        <row r="2">
          <cell r="A2" t="str">
            <v>云G44971</v>
          </cell>
          <cell r="B2" t="str">
            <v>2019-07-02 17:11:54</v>
          </cell>
          <cell r="C2" t="str">
            <v>掉线报警</v>
          </cell>
          <cell r="D2" t="str">
            <v>云南省红河哈尼族彝族自治州建水县利民乡幕阳段厂房西426米</v>
          </cell>
        </row>
        <row r="3">
          <cell r="A3" t="str">
            <v>云G56737</v>
          </cell>
          <cell r="B3" t="str">
            <v>2019-07-02 23:25:58</v>
          </cell>
          <cell r="C3" t="str">
            <v>停车超时报警(89天14时24分)</v>
          </cell>
          <cell r="D3" t="str">
            <v>云南省曲靖市陆良县陆良华侨管理区112乡道农场医院(098乡道)南1621米</v>
          </cell>
        </row>
        <row r="4">
          <cell r="A4" t="str">
            <v>云G65155</v>
          </cell>
          <cell r="B4" t="str">
            <v>2019-07-02 18:00:03</v>
          </cell>
          <cell r="C4" t="str">
            <v>停车超时报警(30分)ACC点火卫星(21)GSM(17)</v>
          </cell>
          <cell r="D4" t="str">
            <v>云南省昆明市寻甸回族彝族自治县倘甸镇马大段山杂西260米</v>
          </cell>
        </row>
        <row r="5">
          <cell r="A5" t="str">
            <v>云G65156</v>
          </cell>
          <cell r="B5" t="str">
            <v>2019-07-02 20:19:19</v>
          </cell>
          <cell r="C5" t="str">
            <v>停车超时报警(30分)卫星(20)GSM(18)</v>
          </cell>
          <cell r="D5" t="str">
            <v>云南省西双版纳傣族自治州勐海县勐宋乡勐海县众恒良种场茶厂(西南门)东342米</v>
          </cell>
        </row>
        <row r="6">
          <cell r="A6" t="str">
            <v>云G65188</v>
          </cell>
          <cell r="B6" t="str">
            <v>2019-07-02 21:11:31</v>
          </cell>
          <cell r="C6" t="str">
            <v>停车超时报警(2天0时18分)ACC点火卫星(21)GSM(17)</v>
          </cell>
          <cell r="D6" t="str">
            <v>云南省西双版纳傣族自治州勐海县勐宋乡勐海县众恒良种场茶厂(西南门)东237米</v>
          </cell>
        </row>
        <row r="7">
          <cell r="A7" t="str">
            <v>云G66002</v>
          </cell>
          <cell r="B7" t="str">
            <v>2019-07-02 23:33:05</v>
          </cell>
          <cell r="C7" t="str">
            <v>掉线报警</v>
          </cell>
          <cell r="D7" t="str">
            <v>云南省红河哈尼族彝族自治州个旧市锡城镇新石段安达汽修厂西南63米</v>
          </cell>
        </row>
        <row r="8">
          <cell r="A8" t="str">
            <v>云G66361</v>
          </cell>
          <cell r="B8" t="str">
            <v>2019-07-02 19:48:07</v>
          </cell>
          <cell r="C8" t="str">
            <v>停车超时报警(31分)ACC熄火卫星(13)GSM(19)</v>
          </cell>
          <cell r="D8" t="str">
            <v>云南省红河哈尼族彝族自治州石屏县异龙镇216省道石屏县辣云红食品有限公司东北27米</v>
          </cell>
        </row>
        <row r="9">
          <cell r="A9" t="str">
            <v>云G67014</v>
          </cell>
          <cell r="B9" t="str">
            <v>2019-07-02 14:59:44</v>
          </cell>
          <cell r="C9" t="str">
            <v>停车超时报警(30分)ACC点火卫星(5)GSM(20)</v>
          </cell>
          <cell r="D9" t="str">
            <v>云南省曲靖市麒麟区建宁街道长征路1307号六六红风味餐厅东北150米</v>
          </cell>
        </row>
        <row r="10">
          <cell r="A10" t="str">
            <v>云G68132</v>
          </cell>
          <cell r="B10" t="str">
            <v>2019-07-02 16:59:06</v>
          </cell>
          <cell r="C10" t="str">
            <v>停车超时报警(30分)ACC熄火卫星(6)GSM(23)</v>
          </cell>
          <cell r="D10" t="str">
            <v>309省道那呼科山南2465米</v>
          </cell>
        </row>
        <row r="11">
          <cell r="A11" t="str">
            <v>云G68191</v>
          </cell>
          <cell r="B11" t="str">
            <v>2019-07-02 23:21:07</v>
          </cell>
          <cell r="C11" t="str">
            <v>停车超时报警(33分)无效定位(26分)</v>
          </cell>
          <cell r="D11" t="str">
            <v>云南省普洱市墨江哈尼族自治县联珠镇双胞大道50G8511昆磨高速墨江回归商城酒店西北90米</v>
          </cell>
        </row>
        <row r="12">
          <cell r="A12" t="str">
            <v>云G68208</v>
          </cell>
          <cell r="B12" t="str">
            <v>2019-07-02 22:53:48</v>
          </cell>
          <cell r="C12" t="str">
            <v>掉线报警</v>
          </cell>
          <cell r="D12" t="str">
            <v>云南省西双版纳傣族自治州勐海县勐宋乡勐海县众恒良种场茶厂(西南门)东290米</v>
          </cell>
        </row>
        <row r="13">
          <cell r="A13" t="str">
            <v>云G68245</v>
          </cell>
          <cell r="B13" t="str">
            <v>2019-07-02 11:30:23</v>
          </cell>
          <cell r="C13" t="str">
            <v>停车超时报警(1时1分)ACC点火(32分)卫星(24)GSM(21)</v>
          </cell>
          <cell r="D13" t="str">
            <v>云南省红河哈尼族彝族自治州建水县临安镇迎晖路331迎晖路元叶家具店北111米</v>
          </cell>
        </row>
        <row r="14">
          <cell r="A14" t="str">
            <v>云G68279</v>
          </cell>
          <cell r="B14" t="str">
            <v>2019-07-02 23:03:35</v>
          </cell>
          <cell r="C14" t="str">
            <v>ACC点火(42分)记录仪速度(27.5)卫星(13)GSM(14)疲劳驾驶报警(4时0分)</v>
          </cell>
          <cell r="D14" t="str">
            <v>云南省玉溪市江川区江城镇214省道左卫小学南445米</v>
          </cell>
        </row>
        <row r="15">
          <cell r="A15" t="str">
            <v>云G68333</v>
          </cell>
          <cell r="B15" t="str">
            <v>2019-07-02 19:23:15</v>
          </cell>
          <cell r="C15" t="str">
            <v>掉线报警</v>
          </cell>
          <cell r="D15" t="str">
            <v>云南省红河哈尼族彝族自治州河口瑶族自治县河口镇中国石化(北山停车区加油站)东北62米</v>
          </cell>
        </row>
        <row r="16">
          <cell r="A16" t="str">
            <v>云G68655</v>
          </cell>
          <cell r="B16" t="str">
            <v>2019-07-02 23:43:45</v>
          </cell>
          <cell r="C16" t="str">
            <v>掉线报警</v>
          </cell>
          <cell r="D16" t="str">
            <v>云南省红河哈尼族彝族自治州建水县临安镇214省道鸿达驾校西南287米</v>
          </cell>
        </row>
        <row r="17">
          <cell r="A17" t="str">
            <v>云G68817</v>
          </cell>
          <cell r="B17" t="str">
            <v>2019-07-02 18:13:36</v>
          </cell>
          <cell r="C17" t="str">
            <v>掉线报警</v>
          </cell>
          <cell r="D17" t="str">
            <v>云南省红河哈尼族彝族自治州建水县南庄镇214省道白龙树西北404米</v>
          </cell>
        </row>
        <row r="18">
          <cell r="A18" t="str">
            <v>云G68819</v>
          </cell>
          <cell r="B18" t="str">
            <v>2019-07-02 23:53:33</v>
          </cell>
          <cell r="C18" t="str">
            <v>停车(19分)疲劳驾驶报警ACC点火(17分)</v>
          </cell>
          <cell r="D18" t="str">
            <v>云南省怒江傈僳族自治州泸水市称杆乡228省道腊门嘎东南199米</v>
          </cell>
        </row>
        <row r="19">
          <cell r="A19" t="str">
            <v>云G68941</v>
          </cell>
          <cell r="B19" t="str">
            <v>2019-07-02 16:25:23</v>
          </cell>
          <cell r="C19" t="str">
            <v>停车超时报警(30分)</v>
          </cell>
          <cell r="D19" t="str">
            <v>云南省红河哈尼族彝族自治州弥勒市弥阳镇王炽路45号友信教育培训学校东86米</v>
          </cell>
        </row>
        <row r="20">
          <cell r="A20" t="str">
            <v>云G69360</v>
          </cell>
          <cell r="B20" t="str">
            <v>2019-07-02 23:54:15</v>
          </cell>
          <cell r="C20" t="str">
            <v>停车超时报警(7时31分)ACC点火记录仪速度(8.0)无效定位(1时14分)</v>
          </cell>
          <cell r="D20" t="str">
            <v>云南省文山壮族苗族自治州砚山县平远镇商贸大街153商贸大街阳光钢铝门窗东21米</v>
          </cell>
        </row>
        <row r="21">
          <cell r="A21" t="str">
            <v>云G69363</v>
          </cell>
          <cell r="B21" t="str">
            <v>2019-07-02 19:02:19</v>
          </cell>
          <cell r="C21" t="str">
            <v>掉线报警</v>
          </cell>
          <cell r="D21" t="str">
            <v>云南省迪庆藏族自治州维西傈僳族自治县永春乡维通公路岩房东南566米</v>
          </cell>
        </row>
        <row r="22">
          <cell r="A22" t="str">
            <v>云G69391</v>
          </cell>
          <cell r="B22" t="str">
            <v>2019-07-02 22:22:54</v>
          </cell>
          <cell r="C22" t="str">
            <v>疲劳驾驶报警ACC点火(2时7分)记录仪速度(29.0)卫星(6)GSM(16)</v>
          </cell>
          <cell r="D22" t="str">
            <v>云南省红河哈尼族彝族自治州红河县迤萨镇102县道曼冒东722米</v>
          </cell>
        </row>
        <row r="23">
          <cell r="A23" t="str">
            <v>云G69406</v>
          </cell>
          <cell r="B23" t="str">
            <v>2019-07-02 22:06:17</v>
          </cell>
          <cell r="C23" t="str">
            <v>停车超时报警(30分)ACC点火(1分)卫星(21)GSM(30)</v>
          </cell>
          <cell r="D23" t="str">
            <v>云南省红河哈尼族彝族自治州建水县李浩寨乡214省道新安哨西北587米</v>
          </cell>
        </row>
        <row r="24">
          <cell r="A24" t="str">
            <v>云G69497</v>
          </cell>
          <cell r="B24" t="str">
            <v>2019-07-02 13:48:44</v>
          </cell>
          <cell r="C24" t="str">
            <v>掉线报警</v>
          </cell>
          <cell r="D24" t="str">
            <v>云南省红河哈尼族彝族自治州弥勒市弥阳镇双桥路120号双桥路柴油电喷汽车维修联盟东北47米</v>
          </cell>
        </row>
        <row r="25">
          <cell r="A25" t="str">
            <v>云G70053</v>
          </cell>
          <cell r="B25" t="str">
            <v>2019-07-02 19:32:47</v>
          </cell>
          <cell r="C25" t="str">
            <v>停车超时报警(30分)ACC熄火卫星(18)GSM(27)</v>
          </cell>
          <cell r="D25" t="str">
            <v>云南省玉溪市通海县河西镇319省道云南雨燕教育设备有限公司(东北门)东南66米</v>
          </cell>
        </row>
        <row r="26">
          <cell r="A26" t="str">
            <v>云G70054</v>
          </cell>
          <cell r="B26" t="str">
            <v>2019-07-02 18:40:35</v>
          </cell>
          <cell r="C26" t="str">
            <v>掉线报警</v>
          </cell>
          <cell r="D26" t="str">
            <v>云南省红河哈尼族彝族自治州泸西县金马镇华西段大华西西北957米</v>
          </cell>
        </row>
        <row r="27">
          <cell r="A27" t="str">
            <v>云G70058</v>
          </cell>
          <cell r="B27" t="str">
            <v>2019-07-02 22:21:20</v>
          </cell>
          <cell r="C27" t="str">
            <v>掉线报警</v>
          </cell>
          <cell r="D27" t="str">
            <v>云南省文山壮族苗族自治州砚山县平远镇平车段62平车段砚山县平远大型灌区管理局西83米</v>
          </cell>
        </row>
        <row r="28">
          <cell r="A28" t="str">
            <v>云G70068</v>
          </cell>
          <cell r="B28" t="str">
            <v>2019-07-02 18:01:50</v>
          </cell>
          <cell r="C28" t="str">
            <v>掉线报警</v>
          </cell>
          <cell r="D28" t="str">
            <v>云南省红河哈尼族彝族自治州蒙自市文澜镇护国路22号护国路红河州公务员小区东255米</v>
          </cell>
        </row>
        <row r="29">
          <cell r="A29" t="str">
            <v>云G70086</v>
          </cell>
          <cell r="B29" t="str">
            <v>2019-07-02 20:51:35</v>
          </cell>
          <cell r="C29" t="str">
            <v>掉线报警</v>
          </cell>
          <cell r="D29" t="str">
            <v>云南省红河哈尼族彝族自治州开远市乐白道街道市西北路馆驿清真饭店南47米</v>
          </cell>
        </row>
        <row r="30">
          <cell r="A30" t="str">
            <v>云G70424</v>
          </cell>
          <cell r="B30" t="str">
            <v>2019-07-02 23:33:24</v>
          </cell>
          <cell r="C30" t="str">
            <v>掉线报警</v>
          </cell>
          <cell r="D30" t="str">
            <v>云南省普洱市思茅区南屏镇G8511昆磨高速普洱服务区缅甸玉石东北143米</v>
          </cell>
        </row>
        <row r="31">
          <cell r="A31" t="str">
            <v>云G70588</v>
          </cell>
          <cell r="B31" t="str">
            <v>2019-07-02 17:02:23</v>
          </cell>
          <cell r="C31" t="str">
            <v>停车超时报警(30分)ACC熄火卫星(15)GSM(8)</v>
          </cell>
          <cell r="D31" t="str">
            <v>云南省红河哈尼族彝族自治州元阳县南沙镇慢腊公路102县102县道桃园村卫生所东1281米</v>
          </cell>
        </row>
        <row r="32">
          <cell r="A32" t="str">
            <v>云G70788</v>
          </cell>
          <cell r="B32" t="str">
            <v>2019-07-02 19:31:19</v>
          </cell>
          <cell r="C32" t="str">
            <v>掉线报警</v>
          </cell>
          <cell r="D32" t="str">
            <v>云南省红河哈尼族彝族自治州个旧市锡城镇个金公路滑嘴狗肉馆北44米</v>
          </cell>
        </row>
        <row r="33">
          <cell r="A33" t="str">
            <v>云G70932</v>
          </cell>
          <cell r="B33" t="str">
            <v>2019-07-02 20:23:26</v>
          </cell>
          <cell r="C33" t="str">
            <v>停车超时报警(30分)无效定位(12分)</v>
          </cell>
          <cell r="D33" t="str">
            <v>云南省红河哈尼族彝族自治州建水县坡头乡214省道下白沙水东南841米</v>
          </cell>
        </row>
        <row r="34">
          <cell r="A34" t="str">
            <v>云G72097</v>
          </cell>
          <cell r="B34" t="str">
            <v>2019-07-02 16:47:57</v>
          </cell>
          <cell r="C34" t="str">
            <v>停车超时报警(30分)ACC熄火无效定位(10分)GSM(28)</v>
          </cell>
          <cell r="D34" t="str">
            <v>云南省红河哈尼族彝族自治州河口瑶族自治县河口镇中国石化(北山停车区加油站)东73米</v>
          </cell>
        </row>
        <row r="35">
          <cell r="A35" t="str">
            <v>云G72281</v>
          </cell>
          <cell r="B35" t="str">
            <v>2019-07-02 14:06:56</v>
          </cell>
          <cell r="C35" t="str">
            <v>停车超时报警(30分)ACC点火(1时41分)无效定位(27分)GSM(24)</v>
          </cell>
          <cell r="D35" t="str">
            <v>云南省红河哈尼族彝族自治州个旧市鸡街镇212省道红春苗圃西北38米</v>
          </cell>
        </row>
        <row r="36">
          <cell r="A36" t="str">
            <v>云G72469</v>
          </cell>
          <cell r="B36" t="str">
            <v>2019-07-02 18:27:32</v>
          </cell>
          <cell r="C36" t="str">
            <v>掉线报警</v>
          </cell>
          <cell r="D36" t="str">
            <v>云南省普洱市思茅区思茅镇普洱大道曼窝村西北168米</v>
          </cell>
        </row>
        <row r="37">
          <cell r="A37" t="str">
            <v>云G72798</v>
          </cell>
          <cell r="B37" t="str">
            <v>2019-07-02 18:21:26</v>
          </cell>
          <cell r="C37" t="str">
            <v>掉线报警</v>
          </cell>
          <cell r="D37" t="str">
            <v>云南省红河哈尼族彝族自治州建水县临安镇钟灵路鑫源居西南89米</v>
          </cell>
        </row>
        <row r="38">
          <cell r="A38" t="str">
            <v>云G73503</v>
          </cell>
          <cell r="B38" t="str">
            <v>2019-07-02 22:33:45</v>
          </cell>
          <cell r="C38" t="str">
            <v>掉线报警</v>
          </cell>
          <cell r="D38" t="str">
            <v>云南省红河哈尼族彝族自治州红河县迤萨镇Z007水井东1115米</v>
          </cell>
        </row>
        <row r="39">
          <cell r="A39" t="str">
            <v>云G73567</v>
          </cell>
          <cell r="B39" t="str">
            <v>2019-07-02 20:08:47</v>
          </cell>
          <cell r="C39" t="str">
            <v>掉线报警</v>
          </cell>
          <cell r="D39" t="str">
            <v>云南省红河哈尼族彝族自治州金平苗族瑶族傣族自治县金河镇蛮金公路双金桥湘香小吃店东39米</v>
          </cell>
        </row>
        <row r="40">
          <cell r="A40" t="str">
            <v>云G73584</v>
          </cell>
          <cell r="B40" t="str">
            <v>2019-07-02 23:50:53</v>
          </cell>
          <cell r="C40" t="str">
            <v>掉线报警</v>
          </cell>
          <cell r="D40" t="str">
            <v>云南省西双版纳傣族自治州景洪市允景洪街道澜沧江路6附2东181县道景洪市文化馆东北1307米</v>
          </cell>
        </row>
        <row r="41">
          <cell r="A41" t="str">
            <v>云G73590</v>
          </cell>
          <cell r="B41" t="str">
            <v>2019-07-02 23:42:48</v>
          </cell>
          <cell r="C41" t="str">
            <v>掉线报警</v>
          </cell>
          <cell r="D41" t="str">
            <v>云南省红河哈尼族彝族自治州个旧市鸡街镇个大段松树寨东347米</v>
          </cell>
        </row>
        <row r="42">
          <cell r="A42" t="str">
            <v>云G73908</v>
          </cell>
          <cell r="B42" t="str">
            <v>2019-07-02 19:26:01</v>
          </cell>
          <cell r="C42" t="str">
            <v>停车超时报警(31分)ACC熄火卫星(18)GSM(24)</v>
          </cell>
          <cell r="D42" t="str">
            <v>云南省红河哈尼族彝族自治州泸西县午街铺镇服务区南140米</v>
          </cell>
        </row>
        <row r="43">
          <cell r="A43" t="str">
            <v>云G74297</v>
          </cell>
          <cell r="B43" t="str">
            <v>2019-07-02 22:08:46</v>
          </cell>
          <cell r="C43" t="str">
            <v>停车超时报警(2时1分)ACC熄火无效定位(2时0分)卫星(16)GSM(31)</v>
          </cell>
          <cell r="D43" t="str">
            <v>云南省红河哈尼族彝族自治州建水县临安镇G5615天猴高速建水县汽车驾驶员城西北184米</v>
          </cell>
        </row>
        <row r="44">
          <cell r="A44" t="str">
            <v>云G74339</v>
          </cell>
          <cell r="B44" t="str">
            <v>2019-07-02 21:49:37</v>
          </cell>
          <cell r="C44" t="str">
            <v>疲劳驾驶报警ACC点火(4时42分)记录仪速度(25.0)卫星(15)GSM(29)</v>
          </cell>
          <cell r="D44" t="str">
            <v>云南省玉溪市江川区九溪镇玉江高速九溪河口小学西1550米</v>
          </cell>
        </row>
        <row r="45">
          <cell r="A45" t="str">
            <v>云G74392</v>
          </cell>
          <cell r="B45" t="str">
            <v>2019-07-02 20:07:37</v>
          </cell>
          <cell r="C45" t="str">
            <v>停车超时报警(31分)ACC熄火卫星(9)GSM(14)</v>
          </cell>
          <cell r="D45" t="str">
            <v>云南省红河哈尼族彝族自治州建水县临安镇建水大道550建水大道云南典实送变电工程有限公司西68米</v>
          </cell>
        </row>
        <row r="46">
          <cell r="A46" t="str">
            <v>云G74660</v>
          </cell>
          <cell r="B46" t="str">
            <v>2019-07-02 23:51:16</v>
          </cell>
          <cell r="C46" t="str">
            <v>停车超时报警(1时10分)ACC点火(57分)卫星(15)GSM(22)</v>
          </cell>
          <cell r="D46" t="str">
            <v>云南省红河哈尼族彝族自治州元阳县新街镇罐头厂段箐口梯田景区西北3226米</v>
          </cell>
        </row>
        <row r="47">
          <cell r="A47" t="str">
            <v>云G74663</v>
          </cell>
          <cell r="B47" t="str">
            <v>2019-07-02 23:37:24</v>
          </cell>
          <cell r="C47" t="str">
            <v>掉线报警</v>
          </cell>
          <cell r="D47" t="str">
            <v>云南省红河哈尼族彝族自治州个旧市蔓耗镇212省道开远公路管理总段黄草坝管理所东北139米</v>
          </cell>
        </row>
        <row r="48">
          <cell r="A48" t="str">
            <v>云G74671</v>
          </cell>
          <cell r="B48" t="str">
            <v>2019-07-02 22:30:43</v>
          </cell>
          <cell r="C48" t="str">
            <v>掉线报警</v>
          </cell>
          <cell r="D48" t="str">
            <v>云南省红河哈尼族彝族自治州建水县临安镇G5615天猴高速中共建水公路分局建水所支部委员会西北126米</v>
          </cell>
        </row>
        <row r="49">
          <cell r="A49" t="str">
            <v>云G74730</v>
          </cell>
          <cell r="B49" t="str">
            <v>2019-07-02 23:09:56</v>
          </cell>
          <cell r="C49" t="str">
            <v>停车超时报警(1时4分)ACC熄火卫星(11)GSM(15)</v>
          </cell>
          <cell r="D49" t="str">
            <v>云南省红河哈尼族彝族自治州元阳县小新街乡元蔓高速石膏矿大桥西1923米</v>
          </cell>
        </row>
        <row r="50">
          <cell r="A50" t="str">
            <v>云G74732</v>
          </cell>
          <cell r="B50" t="str">
            <v>2019-07-02 23:41:42</v>
          </cell>
          <cell r="C50" t="str">
            <v>停车超时报警(5时2分)ACC熄火卫星(8)GSM(21)</v>
          </cell>
          <cell r="D50" t="str">
            <v>云南省红河哈尼族彝族自治州个旧市大屯镇个大段小屯西126米</v>
          </cell>
        </row>
        <row r="51">
          <cell r="A51" t="str">
            <v>云G74741</v>
          </cell>
          <cell r="B51" t="str">
            <v>2019-07-02 12:08:49</v>
          </cell>
          <cell r="C51" t="str">
            <v>掉线报警</v>
          </cell>
          <cell r="D51" t="str">
            <v>云南省红河哈尼族彝族自治州元阳县南沙镇102县道元红双飞粉北152米</v>
          </cell>
        </row>
        <row r="52">
          <cell r="A52" t="str">
            <v>云G74743</v>
          </cell>
          <cell r="B52" t="str">
            <v>2019-07-02 23:01:03</v>
          </cell>
          <cell r="C52" t="str">
            <v>掉线报警</v>
          </cell>
          <cell r="D52" t="str">
            <v>云南省昆明市官渡区金马街道云南深山菌业有限公司西北93米</v>
          </cell>
        </row>
        <row r="53">
          <cell r="A53" t="str">
            <v>云G74893</v>
          </cell>
          <cell r="B53" t="str">
            <v>2019-07-02 19:04:22</v>
          </cell>
          <cell r="C53" t="str">
            <v>停车超时报警(3时47分)ACC熄火卫星(18)GSM(29)</v>
          </cell>
          <cell r="D53" t="str">
            <v>云南省文山壮族苗族自治州文山市平坝镇吗哩北387米</v>
          </cell>
        </row>
        <row r="54">
          <cell r="A54" t="str">
            <v>云G74968</v>
          </cell>
          <cell r="B54" t="str">
            <v>2019-07-02 23:10:29</v>
          </cell>
          <cell r="C54" t="str">
            <v>停车(15分)电瓶拆除报警ACC熄火GSM(14)</v>
          </cell>
          <cell r="D54" t="str">
            <v>云南省昭通市彝良县洛泽河镇201省道王大段加油站东86米</v>
          </cell>
        </row>
        <row r="55">
          <cell r="A55" t="str">
            <v>云G74969</v>
          </cell>
          <cell r="B55" t="str">
            <v>2019-07-02 19:11:39</v>
          </cell>
          <cell r="C55" t="str">
            <v>掉线报警</v>
          </cell>
          <cell r="D55" t="str">
            <v>云南省红河哈尼族彝族自治州个旧市沙甸镇323国道穆斯林餐厅西北98米</v>
          </cell>
        </row>
        <row r="56">
          <cell r="A56" t="str">
            <v>云G74972</v>
          </cell>
          <cell r="B56" t="str">
            <v>2019-07-02 20:27:29</v>
          </cell>
          <cell r="C56" t="str">
            <v>掉线报警</v>
          </cell>
          <cell r="D56" t="str">
            <v>云南省红河哈尼族彝族自治州建水县西庄镇永祯路1015号马蒋段乡会桥站东1814米</v>
          </cell>
        </row>
        <row r="57">
          <cell r="A57" t="str">
            <v>云G75010</v>
          </cell>
          <cell r="B57" t="str">
            <v>2019-07-02 23:40:49</v>
          </cell>
          <cell r="C57" t="str">
            <v>停车超时报警(30分)ACC点火(8分)记录仪速度(2.0)卫星(20)GSM(30)</v>
          </cell>
          <cell r="D57" t="str">
            <v>云南省红河哈尼族彝族自治州建水县李浩寨乡214省道新安哨北337米</v>
          </cell>
        </row>
        <row r="58">
          <cell r="A58" t="str">
            <v>云G75018</v>
          </cell>
          <cell r="B58" t="str">
            <v>2019-07-02 23:22:10</v>
          </cell>
          <cell r="C58" t="str">
            <v>停车超时报警(62天15时59分)ACC熄火无效定位(9天12时18分)GSM(19)</v>
          </cell>
          <cell r="D58" t="str">
            <v>云南省红河哈尼族彝族自治州河口瑶族自治县河口镇326国道曼漆西北236米</v>
          </cell>
        </row>
        <row r="59">
          <cell r="A59" t="str">
            <v>云G75117</v>
          </cell>
          <cell r="B59" t="str">
            <v>2019-07-02 23:19:28</v>
          </cell>
          <cell r="C59" t="str">
            <v>掉线报警</v>
          </cell>
          <cell r="D59" t="str">
            <v>云南省红河哈尼族彝族自治州建水县西庄镇芦子沟段麦粮地东135米</v>
          </cell>
        </row>
        <row r="60">
          <cell r="A60" t="str">
            <v>云G75205</v>
          </cell>
          <cell r="B60" t="str">
            <v>2019-07-02 18:16:27</v>
          </cell>
          <cell r="C60" t="str">
            <v>掉线报警</v>
          </cell>
          <cell r="D60" t="str">
            <v>云南省红河哈尼族彝族自治州绿春县平河乡113县道平河中心小学西217米</v>
          </cell>
        </row>
        <row r="61">
          <cell r="A61" t="str">
            <v>云G75662</v>
          </cell>
          <cell r="B61" t="str">
            <v>2019-07-02 18:01:58</v>
          </cell>
          <cell r="C61" t="str">
            <v>掉线报警</v>
          </cell>
          <cell r="D61" t="str">
            <v>云南省红河哈尼族彝族自治州蒙自市文澜镇护国路22号护国路红建广场西79米</v>
          </cell>
        </row>
        <row r="62">
          <cell r="A62" t="str">
            <v>云G76029</v>
          </cell>
          <cell r="B62" t="str">
            <v>2019-07-02 22:49:12</v>
          </cell>
          <cell r="C62" t="str">
            <v>停车超时报警(30分)ACC点火(15分)卫星(21)GSM(31)</v>
          </cell>
          <cell r="D62" t="str">
            <v>云南省昆明市呈贡区七甸街道三铝公路云南铝业股份有限公司东南234米</v>
          </cell>
        </row>
        <row r="63">
          <cell r="A63" t="str">
            <v>云G76051</v>
          </cell>
          <cell r="B63" t="str">
            <v>2019-07-02 21:14:56</v>
          </cell>
          <cell r="C63" t="str">
            <v>掉线报警</v>
          </cell>
          <cell r="D63" t="str">
            <v/>
          </cell>
        </row>
        <row r="64">
          <cell r="A64" t="str">
            <v>云G76116</v>
          </cell>
          <cell r="B64" t="str">
            <v>2019-07-02 22:59:51</v>
          </cell>
          <cell r="C64" t="str">
            <v>停车超时报警(13时7分)ACC熄火卫星(8)GSM(11)</v>
          </cell>
          <cell r="D64" t="str">
            <v>云南省红河哈尼族彝族自治州元阳县上新城乡元蔓高速芒铁西429米</v>
          </cell>
        </row>
        <row r="65">
          <cell r="A65" t="str">
            <v>云G76531</v>
          </cell>
          <cell r="B65" t="str">
            <v>2019-07-02 23:31:17</v>
          </cell>
          <cell r="C65" t="str">
            <v>停车超时报警(2时2分)ACC熄火GSM(26)</v>
          </cell>
          <cell r="D65" t="str">
            <v>云南省昆明市宜良县匡远街道学府路宜良县第一中学西南250米</v>
          </cell>
        </row>
        <row r="66">
          <cell r="A66" t="str">
            <v>云G76546</v>
          </cell>
          <cell r="B66" t="str">
            <v>2019-07-02 23:04:56</v>
          </cell>
          <cell r="C66" t="str">
            <v>掉线报警</v>
          </cell>
          <cell r="D66" t="str">
            <v>云南省红河哈尼族彝族自治州建水县西庄镇金色维也纳(建设中)南138米</v>
          </cell>
        </row>
        <row r="67">
          <cell r="A67" t="str">
            <v>云G76758</v>
          </cell>
          <cell r="B67" t="str">
            <v>2019-07-02 21:37:16</v>
          </cell>
          <cell r="C67" t="str">
            <v>停车超时报警(30分)ACC熄火卫星(8)GSM(30)</v>
          </cell>
          <cell r="D67" t="str">
            <v>四川省攀枝花市仁和区平地镇G5京昆高速瓦厂北82米</v>
          </cell>
        </row>
        <row r="68">
          <cell r="A68" t="str">
            <v>云G77285</v>
          </cell>
          <cell r="B68" t="str">
            <v>2019-07-02 18:48:56</v>
          </cell>
          <cell r="C68" t="str">
            <v>掉线报警</v>
          </cell>
          <cell r="D68" t="str">
            <v>云南省红河哈尼族彝族自治州蒙自市文澜镇安宁街32号安宁街兴荣餐馆(龙井路店)南46米</v>
          </cell>
        </row>
        <row r="69">
          <cell r="A69" t="str">
            <v>云G78128</v>
          </cell>
          <cell r="B69" t="str">
            <v>2019-07-02 21:35:00</v>
          </cell>
          <cell r="C69" t="str">
            <v>停车超时报警(30分)无效定位(27分)</v>
          </cell>
          <cell r="D69" t="str">
            <v>云南省红河哈尼族彝族自治州红河县迤萨镇216省道红河县国侨酒店东南62米</v>
          </cell>
        </row>
        <row r="70">
          <cell r="A70" t="str">
            <v>云G78261</v>
          </cell>
          <cell r="B70" t="str">
            <v>2019-07-02 12:50:43</v>
          </cell>
          <cell r="C70" t="str">
            <v>停车超时报警(35分)无效定位(33分)</v>
          </cell>
          <cell r="D70" t="str">
            <v>云南省红河哈尼族彝族自治州开远市灵泉街道人民北路204明阳小区西66米</v>
          </cell>
        </row>
        <row r="71">
          <cell r="A71" t="str">
            <v>云G78266</v>
          </cell>
          <cell r="B71" t="str">
            <v>2019-07-02 20:36:36</v>
          </cell>
          <cell r="C71" t="str">
            <v>停车超时报警(30分)ACC熄火卫星(12)GSM(30)</v>
          </cell>
          <cell r="D71" t="str">
            <v>云南省红河哈尼族彝族自治州河口瑶族自治县南溪镇209省道新世纪水天丽景园西北59米</v>
          </cell>
        </row>
        <row r="72">
          <cell r="A72" t="str">
            <v>云G78469</v>
          </cell>
          <cell r="B72" t="str">
            <v>2019-07-02 15:22:01</v>
          </cell>
          <cell r="C72" t="str">
            <v>停车超时报警(30分)ACC点火(1天3时16分)卫星(18)GSM(21)</v>
          </cell>
          <cell r="D72" t="str">
            <v>云南省红河哈尼族彝族自治州建水县南庄镇214省道桥头北159米</v>
          </cell>
        </row>
        <row r="73">
          <cell r="A73" t="str">
            <v>云G78483</v>
          </cell>
          <cell r="B73" t="str">
            <v>2019-07-02 22:49:10</v>
          </cell>
          <cell r="C73" t="str">
            <v>停车超时报警(1时42分)当天累计驾驶超时GSM(6)</v>
          </cell>
          <cell r="D73" t="str">
            <v>云南省红河哈尼族彝族自治州个旧市鸡街镇323国道新鲜鱼庄西南12米</v>
          </cell>
        </row>
        <row r="74">
          <cell r="A74" t="str">
            <v>云G78522</v>
          </cell>
          <cell r="B74" t="str">
            <v>2019-07-02 23:54:11</v>
          </cell>
          <cell r="C74" t="str">
            <v>停车超时报警(1时52分)ACC熄火GSM(21)</v>
          </cell>
          <cell r="D74" t="str">
            <v>云南省红河哈尼族彝族自治州金平苗族瑶族傣族自治县沙依坡乡蛮金公路那拉博南959米</v>
          </cell>
        </row>
        <row r="75">
          <cell r="A75" t="str">
            <v>云G78528</v>
          </cell>
          <cell r="B75" t="str">
            <v>2019-07-02 15:53:07</v>
          </cell>
          <cell r="C75" t="str">
            <v>停车超时报警(30分)ACC点火(3时17分)卫星(20)GSM(28)</v>
          </cell>
          <cell r="D75" t="str">
            <v>云南省红河哈尼族彝族自治州建水县临安镇青他线建水文笔塔西南847米</v>
          </cell>
        </row>
        <row r="76">
          <cell r="A76" t="str">
            <v>云G78570</v>
          </cell>
          <cell r="B76" t="str">
            <v>2019-07-02 23:36:58</v>
          </cell>
          <cell r="C76" t="str">
            <v>掉线报警</v>
          </cell>
          <cell r="D76" t="str">
            <v>云南省文山壮族苗族自治州广南县莲城镇那忠东493米</v>
          </cell>
        </row>
        <row r="77">
          <cell r="A77" t="str">
            <v>云G78583</v>
          </cell>
          <cell r="B77" t="str">
            <v>2019-07-02 23:25:34</v>
          </cell>
          <cell r="C77" t="str">
            <v>掉线报警</v>
          </cell>
          <cell r="D77" t="str">
            <v>云南省昆明市呈贡区洛羊街道春漫时光东299米</v>
          </cell>
        </row>
        <row r="78">
          <cell r="A78" t="str">
            <v>云G78769</v>
          </cell>
          <cell r="B78" t="str">
            <v>2019-07-02 23:49:54</v>
          </cell>
          <cell r="C78" t="str">
            <v>停车超时报警(2时0分)ACC点火(54分)卫星(22)GSM(26)</v>
          </cell>
          <cell r="D78" t="str">
            <v>云南省红河哈尼族彝族自治州建水县临安镇G5615天猴高速中共建水公路分局建水所支部委员会西北111米</v>
          </cell>
        </row>
        <row r="79">
          <cell r="A79" t="str">
            <v>云G78968</v>
          </cell>
          <cell r="B79" t="str">
            <v>2019-07-02 20:26:46</v>
          </cell>
          <cell r="C79" t="str">
            <v>停车超时报警(30分)ACC点火(1天14时31分)卫星(15)GSM(21)</v>
          </cell>
          <cell r="D79" t="str">
            <v>云南省玉溪市红塔区研和街道玉通路刺桐关老牌绍华饭店西南31米</v>
          </cell>
        </row>
        <row r="80">
          <cell r="A80" t="str">
            <v>云G79211</v>
          </cell>
          <cell r="B80" t="str">
            <v>2019-07-02 23:15:41</v>
          </cell>
          <cell r="C80" t="str">
            <v>掉线报警</v>
          </cell>
          <cell r="D80" t="str">
            <v>云南省玉溪市红塔区研和街道朝阳路玉溪新兴钢铁有限公司南199米</v>
          </cell>
        </row>
        <row r="81">
          <cell r="A81" t="str">
            <v>云G79229</v>
          </cell>
          <cell r="B81" t="str">
            <v>2019-07-02 20:01:24</v>
          </cell>
          <cell r="C81" t="str">
            <v>停车超时报警(30分)ACC熄火卫星(7)GSM(22)</v>
          </cell>
          <cell r="D81" t="str">
            <v>云南省昭通市镇雄县坪上镇背牛段湾子东南167米</v>
          </cell>
        </row>
        <row r="82">
          <cell r="A82" t="str">
            <v>云G79546</v>
          </cell>
          <cell r="B82" t="str">
            <v>2019-07-02 22:03:22</v>
          </cell>
          <cell r="C82" t="str">
            <v>停车超时报警(32分)ACC熄火卫星(16)GSM(13)</v>
          </cell>
          <cell r="D82" t="str">
            <v>云南省西双版纳傣族自治州景洪市嘎洒镇允大公路南木窝西南178米</v>
          </cell>
        </row>
        <row r="83">
          <cell r="A83" t="str">
            <v>云G79684</v>
          </cell>
          <cell r="B83" t="str">
            <v>2019-07-02 18:38:10</v>
          </cell>
          <cell r="C83" t="str">
            <v>停车超时报警(1时10分)无效定位(21分)</v>
          </cell>
          <cell r="D83" t="str">
            <v>云南省红河哈尼族彝族自治州绿春县大兴镇214省道绿春县开山工矿机电经营部西57米</v>
          </cell>
        </row>
        <row r="84">
          <cell r="A84" t="str">
            <v>云G79701</v>
          </cell>
          <cell r="B84" t="str">
            <v>2019-07-02 23:17:59</v>
          </cell>
          <cell r="C84" t="str">
            <v>停车超时报警(5时15分)ACC熄火GSM(6)</v>
          </cell>
          <cell r="D84" t="str">
            <v>云南省红河哈尼族彝族自治州个旧市贾沙乡芦柴冲西北427米</v>
          </cell>
        </row>
        <row r="85">
          <cell r="A85" t="str">
            <v>云G79736</v>
          </cell>
          <cell r="B85" t="str">
            <v>2019-07-02 00:22:36</v>
          </cell>
          <cell r="C85" t="str">
            <v>停车超时报警(2天12时15分)ACC熄火卫星(10)GSM(24)</v>
          </cell>
          <cell r="D85" t="str">
            <v>云南省红河哈尼族彝族自治州建水县临安镇大哨头东100米</v>
          </cell>
        </row>
        <row r="86">
          <cell r="A86" t="str">
            <v>云G79750</v>
          </cell>
          <cell r="B86" t="str">
            <v>2019-07-02 23:36:44</v>
          </cell>
          <cell r="C86" t="str">
            <v>停车超时报警(5时25分)ACC熄火GSM(20)</v>
          </cell>
          <cell r="D86" t="str">
            <v>云南省红河哈尼族彝族自治州个旧市贾沙乡芦柴冲西446米</v>
          </cell>
        </row>
        <row r="87">
          <cell r="A87" t="str">
            <v>云G79777</v>
          </cell>
          <cell r="B87" t="str">
            <v>2019-07-02 23:19:09</v>
          </cell>
          <cell r="C87" t="str">
            <v>停车超时报警(2时6分)ACC熄火GSM(31)</v>
          </cell>
          <cell r="D87" t="str">
            <v>云南省昆明市呈贡区马金铺街道202省道四川饭店(马金铺街道办事处西)西南37米</v>
          </cell>
        </row>
        <row r="88">
          <cell r="A88" t="str">
            <v>云G79877</v>
          </cell>
          <cell r="B88" t="str">
            <v>2019-07-02 19:07:46</v>
          </cell>
          <cell r="C88" t="str">
            <v>停车超时报警(30分)ACC熄火卫星(15)GSM(21)</v>
          </cell>
          <cell r="D88" t="str">
            <v>云南省红河哈尼族彝族自治州建水县南庄镇坝埂脚中队东北479米</v>
          </cell>
        </row>
        <row r="89">
          <cell r="A89" t="str">
            <v>云G79894</v>
          </cell>
          <cell r="B89" t="str">
            <v>2019-07-02 22:51:48</v>
          </cell>
          <cell r="C89" t="str">
            <v>ACC点火(2时1分)记录仪速度(50.1)疲劳驾驶报警(4时0分)卫星(17)GSM(17)</v>
          </cell>
          <cell r="D89" t="str">
            <v>广西壮族自治区崇左市江州区罗白乡213省道崇左生态公园西北374米</v>
          </cell>
        </row>
        <row r="90">
          <cell r="A90" t="str">
            <v>云G79926</v>
          </cell>
          <cell r="B90" t="str">
            <v>2019-07-02 20:51:48</v>
          </cell>
          <cell r="C90" t="str">
            <v>停车超时报警(30分)</v>
          </cell>
          <cell r="D90" t="str">
            <v>云南省红河哈尼族彝族自治州元阳县新街镇元绿二级公路永安寨东北393米</v>
          </cell>
        </row>
        <row r="91">
          <cell r="A91" t="str">
            <v>云G84638</v>
          </cell>
          <cell r="B91" t="str">
            <v>2019-07-02 19:29:22</v>
          </cell>
          <cell r="C91" t="str">
            <v>停车超时报警(34分)ACC熄火卫星(20)GSM(21)</v>
          </cell>
          <cell r="D91" t="str">
            <v>云南省红河哈尼族彝族自治州开远市羊街乡羊街集镇段g8011开河王丫段宽寨小学东650米</v>
          </cell>
        </row>
        <row r="92">
          <cell r="A92" t="str">
            <v>云G85305</v>
          </cell>
          <cell r="B92" t="str">
            <v>2019-07-02 12:24:02</v>
          </cell>
          <cell r="C92" t="str">
            <v>掉线报警</v>
          </cell>
          <cell r="D92" t="str">
            <v>云南省红河哈尼族彝族自治州开远市小龙潭镇开培线棬槽寨南280米</v>
          </cell>
        </row>
        <row r="93">
          <cell r="A93" t="str">
            <v>云G87927</v>
          </cell>
          <cell r="B93" t="str">
            <v>2019-07-02 21:06:43</v>
          </cell>
          <cell r="C93" t="str">
            <v>停车超时报警(1时3分)ACC点火(58分)卫星(18)GSM(23)</v>
          </cell>
          <cell r="D93" t="str">
            <v>云南省文山壮族苗族自治州文山市平坝镇下小段平坝寨西北456米</v>
          </cell>
        </row>
        <row r="94">
          <cell r="A94" t="str">
            <v>云G89057</v>
          </cell>
          <cell r="B94" t="str">
            <v>2019-07-02 23:55:15</v>
          </cell>
          <cell r="C94" t="str">
            <v>停车超时报警(45分)ACC点火无效定位(16分)GSM(23)</v>
          </cell>
          <cell r="D94" t="str">
            <v>云南省红河哈尼族彝族自治州建水县南庄镇羊街农场段羊街农场客运站南1346米</v>
          </cell>
        </row>
        <row r="95">
          <cell r="A95" t="str">
            <v>云G89259</v>
          </cell>
          <cell r="B95" t="str">
            <v>2019-07-02 21:13:39</v>
          </cell>
          <cell r="C95" t="str">
            <v>停车超时报警(30分)</v>
          </cell>
          <cell r="D95" t="str">
            <v>云南省红河哈尼族彝族自治州建水县坡头乡214省道下白沙水东南748米</v>
          </cell>
        </row>
        <row r="96">
          <cell r="A96" t="str">
            <v>云G89767</v>
          </cell>
          <cell r="B96" t="str">
            <v>2019-07-02 23:43:26</v>
          </cell>
          <cell r="C96" t="str">
            <v>停车超时报警(1时11分)ACC熄火卫星(17)GSM(27)</v>
          </cell>
          <cell r="D96" t="str">
            <v>云南省玉溪市新平彝族傣族自治县扬武镇213国道新平彝族傣族自治县林业综合行政执法大队木材检查中队北163米</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云G74339</v>
          </cell>
          <cell r="B2" t="str">
            <v>17.49</v>
          </cell>
        </row>
        <row r="3">
          <cell r="A3" t="str">
            <v>云G76029</v>
          </cell>
          <cell r="B3" t="str">
            <v>27.36</v>
          </cell>
        </row>
        <row r="4">
          <cell r="A4" t="str">
            <v>云G74660</v>
          </cell>
          <cell r="B4" t="str">
            <v>15.85</v>
          </cell>
        </row>
        <row r="5">
          <cell r="A5" t="str">
            <v>云G68132</v>
          </cell>
          <cell r="B5" t="str">
            <v>13.47</v>
          </cell>
        </row>
        <row r="6">
          <cell r="A6" t="str">
            <v>云G78968</v>
          </cell>
          <cell r="B6" t="str">
            <v>27.14</v>
          </cell>
        </row>
        <row r="7">
          <cell r="A7" t="str">
            <v>云G79777</v>
          </cell>
          <cell r="B7" t="str">
            <v>16.86</v>
          </cell>
        </row>
        <row r="8">
          <cell r="A8" t="str">
            <v>云G78522</v>
          </cell>
          <cell r="B8" t="str">
            <v>15.73</v>
          </cell>
        </row>
        <row r="9">
          <cell r="A9" t="str">
            <v>云G70058</v>
          </cell>
          <cell r="B9" t="str">
            <v>21.95</v>
          </cell>
        </row>
        <row r="10">
          <cell r="A10" t="str">
            <v>云G68191</v>
          </cell>
          <cell r="B10" t="str">
            <v>34.31</v>
          </cell>
        </row>
        <row r="11">
          <cell r="A11" t="str">
            <v>云G72469</v>
          </cell>
          <cell r="B11" t="str">
            <v>36.52</v>
          </cell>
        </row>
        <row r="12">
          <cell r="A12" t="str">
            <v>云G76758</v>
          </cell>
          <cell r="B12" t="str">
            <v>42.77</v>
          </cell>
        </row>
        <row r="13">
          <cell r="A13" t="str">
            <v>云G74671</v>
          </cell>
          <cell r="B13" t="str">
            <v>22.90</v>
          </cell>
        </row>
        <row r="14">
          <cell r="A14" t="str">
            <v>云G68208</v>
          </cell>
          <cell r="B14" t="str">
            <v>9.96</v>
          </cell>
        </row>
        <row r="15">
          <cell r="A15" t="str">
            <v>云G78469</v>
          </cell>
          <cell r="B15" t="str">
            <v>50.28</v>
          </cell>
        </row>
        <row r="16">
          <cell r="A16" t="str">
            <v>云G65156</v>
          </cell>
          <cell r="B16" t="str">
            <v>13.95</v>
          </cell>
        </row>
        <row r="17">
          <cell r="A17" t="str">
            <v>云G44971</v>
          </cell>
          <cell r="B17" t="str">
            <v>19.83</v>
          </cell>
        </row>
        <row r="18">
          <cell r="A18" t="str">
            <v>云G68245</v>
          </cell>
          <cell r="B18" t="str">
            <v>56.48</v>
          </cell>
        </row>
        <row r="19">
          <cell r="A19" t="str">
            <v>云G68941</v>
          </cell>
          <cell r="B19" t="str">
            <v>33.01</v>
          </cell>
        </row>
        <row r="20">
          <cell r="A20" t="str">
            <v>云G79894</v>
          </cell>
          <cell r="B20" t="str">
            <v>31.28</v>
          </cell>
        </row>
        <row r="21">
          <cell r="A21" t="str">
            <v>云G84638</v>
          </cell>
          <cell r="B21" t="str">
            <v>52.96</v>
          </cell>
        </row>
        <row r="22">
          <cell r="A22" t="str">
            <v>云G76051</v>
          </cell>
          <cell r="B22" t="str">
            <v>6.64</v>
          </cell>
        </row>
        <row r="23">
          <cell r="A23" t="str">
            <v>云G73908</v>
          </cell>
          <cell r="B23" t="str">
            <v>12.59</v>
          </cell>
        </row>
        <row r="24">
          <cell r="A24" t="str">
            <v>云G79229</v>
          </cell>
          <cell r="B24" t="str">
            <v>11.67</v>
          </cell>
        </row>
        <row r="25">
          <cell r="A25" t="str">
            <v>云G70932</v>
          </cell>
          <cell r="B25" t="str">
            <v>19.03</v>
          </cell>
        </row>
        <row r="26">
          <cell r="A26" t="str">
            <v>云G70588</v>
          </cell>
          <cell r="B26" t="str">
            <v>15.09</v>
          </cell>
        </row>
        <row r="27">
          <cell r="A27" t="str">
            <v>云G69406</v>
          </cell>
          <cell r="B27" t="str">
            <v>23.56</v>
          </cell>
        </row>
        <row r="28">
          <cell r="A28" t="str">
            <v>云G76546</v>
          </cell>
          <cell r="B28" t="str">
            <v>21.42</v>
          </cell>
        </row>
        <row r="29">
          <cell r="A29" t="str">
            <v>云G78261</v>
          </cell>
          <cell r="B29" t="str">
            <v>12.99</v>
          </cell>
        </row>
        <row r="30">
          <cell r="A30" t="str">
            <v>云G79877</v>
          </cell>
          <cell r="B30" t="str">
            <v>21.19</v>
          </cell>
        </row>
        <row r="31">
          <cell r="A31" t="str">
            <v>云G68279</v>
          </cell>
          <cell r="B31" t="str">
            <v>16.95</v>
          </cell>
        </row>
        <row r="32">
          <cell r="A32" t="str">
            <v>云G75205</v>
          </cell>
          <cell r="B32" t="str">
            <v>12.23</v>
          </cell>
        </row>
        <row r="33">
          <cell r="A33" t="str">
            <v>云G70788</v>
          </cell>
          <cell r="B33" t="str">
            <v>16.97</v>
          </cell>
        </row>
        <row r="34">
          <cell r="A34" t="str">
            <v>云G69360</v>
          </cell>
          <cell r="B34" t="str">
            <v>25.38</v>
          </cell>
        </row>
        <row r="35">
          <cell r="A35" t="str">
            <v>云G73590</v>
          </cell>
          <cell r="B35" t="str">
            <v>8.24</v>
          </cell>
        </row>
        <row r="36">
          <cell r="A36" t="str">
            <v>云G70424</v>
          </cell>
          <cell r="B36" t="str">
            <v>45.22</v>
          </cell>
        </row>
        <row r="37">
          <cell r="A37" t="str">
            <v>云G85305</v>
          </cell>
          <cell r="B37" t="str">
            <v>22.88</v>
          </cell>
        </row>
        <row r="38">
          <cell r="A38" t="str">
            <v>云G65155</v>
          </cell>
          <cell r="B38" t="str">
            <v>20.88</v>
          </cell>
        </row>
        <row r="39">
          <cell r="A39" t="str">
            <v>云G70053</v>
          </cell>
          <cell r="B39" t="str">
            <v>18.65</v>
          </cell>
        </row>
        <row r="40">
          <cell r="A40" t="str">
            <v>云G70054</v>
          </cell>
          <cell r="B40" t="str">
            <v>9.07</v>
          </cell>
        </row>
        <row r="41">
          <cell r="A41" t="str">
            <v>云G78583</v>
          </cell>
          <cell r="B41" t="str">
            <v>20.71</v>
          </cell>
        </row>
        <row r="42">
          <cell r="A42" t="str">
            <v>云G74663</v>
          </cell>
          <cell r="B42" t="str">
            <v>15.76</v>
          </cell>
        </row>
        <row r="43">
          <cell r="A43" t="str">
            <v>云G66361</v>
          </cell>
          <cell r="B43" t="str">
            <v>21.41</v>
          </cell>
        </row>
        <row r="44">
          <cell r="A44" t="str">
            <v>云G74743</v>
          </cell>
          <cell r="B44" t="str">
            <v>25.03</v>
          </cell>
        </row>
        <row r="45">
          <cell r="A45" t="str">
            <v>云G73584</v>
          </cell>
          <cell r="B45" t="str">
            <v>4.11</v>
          </cell>
        </row>
        <row r="46">
          <cell r="A46" t="str">
            <v>云G74297</v>
          </cell>
          <cell r="B46" t="str">
            <v>15.46</v>
          </cell>
        </row>
        <row r="47">
          <cell r="A47" t="str">
            <v>云G79701</v>
          </cell>
          <cell r="B47" t="str">
            <v>5.81</v>
          </cell>
        </row>
        <row r="48">
          <cell r="A48" t="str">
            <v>云G75117</v>
          </cell>
          <cell r="B48" t="str">
            <v>20.01</v>
          </cell>
        </row>
        <row r="49">
          <cell r="A49" t="str">
            <v>云G69391</v>
          </cell>
          <cell r="B49" t="str">
            <v>36.14</v>
          </cell>
        </row>
        <row r="50">
          <cell r="A50" t="str">
            <v>云G68817</v>
          </cell>
          <cell r="B50" t="str">
            <v>16.77</v>
          </cell>
        </row>
        <row r="51">
          <cell r="A51" t="str">
            <v>云G78769</v>
          </cell>
          <cell r="B51" t="str">
            <v>19.59</v>
          </cell>
        </row>
        <row r="52">
          <cell r="A52" t="str">
            <v>云G74741</v>
          </cell>
          <cell r="B52" t="str">
            <v>11.93</v>
          </cell>
        </row>
        <row r="53">
          <cell r="A53" t="str">
            <v>云G73567</v>
          </cell>
          <cell r="B53" t="str">
            <v>17.64</v>
          </cell>
        </row>
        <row r="54">
          <cell r="A54" t="str">
            <v>云G79926</v>
          </cell>
          <cell r="B54" t="str">
            <v>32.69</v>
          </cell>
        </row>
        <row r="55">
          <cell r="A55" t="str">
            <v>云G78128</v>
          </cell>
          <cell r="B55" t="str">
            <v>16.89</v>
          </cell>
        </row>
        <row r="56">
          <cell r="A56" t="str">
            <v>云G70086</v>
          </cell>
          <cell r="B56" t="str">
            <v>15.71</v>
          </cell>
        </row>
        <row r="57">
          <cell r="A57" t="str">
            <v>云G79211</v>
          </cell>
          <cell r="B57" t="str">
            <v>30.89</v>
          </cell>
        </row>
        <row r="58">
          <cell r="A58" t="str">
            <v>云G68819</v>
          </cell>
          <cell r="B58" t="str">
            <v>27.63</v>
          </cell>
        </row>
        <row r="59">
          <cell r="A59" t="str">
            <v>云G69363</v>
          </cell>
          <cell r="B59" t="str">
            <v>9.54</v>
          </cell>
        </row>
        <row r="60">
          <cell r="A60" t="str">
            <v>云G74392</v>
          </cell>
          <cell r="B60" t="str">
            <v>21.59</v>
          </cell>
        </row>
        <row r="61">
          <cell r="A61" t="str">
            <v>云G79546</v>
          </cell>
          <cell r="B61" t="str">
            <v>30.67</v>
          </cell>
        </row>
        <row r="62">
          <cell r="A62" t="str">
            <v>云G79750</v>
          </cell>
          <cell r="B62" t="str">
            <v>8.62</v>
          </cell>
        </row>
        <row r="63">
          <cell r="A63" t="str">
            <v>云G79684</v>
          </cell>
          <cell r="B63" t="str">
            <v>20.96</v>
          </cell>
        </row>
        <row r="64">
          <cell r="A64" t="str">
            <v>云G75010</v>
          </cell>
          <cell r="B64" t="str">
            <v>24.39</v>
          </cell>
        </row>
        <row r="65">
          <cell r="A65" t="str">
            <v>云G74968</v>
          </cell>
          <cell r="B65" t="str">
            <v>15.53</v>
          </cell>
        </row>
        <row r="66">
          <cell r="A66" t="str">
            <v>云G78266</v>
          </cell>
          <cell r="B66" t="str">
            <v>19.26</v>
          </cell>
        </row>
        <row r="67">
          <cell r="A67" t="str">
            <v>云G68333</v>
          </cell>
          <cell r="B67" t="str">
            <v>48.37</v>
          </cell>
        </row>
        <row r="68">
          <cell r="A68" t="str">
            <v>云G76116</v>
          </cell>
          <cell r="B68" t="str">
            <v>7.42</v>
          </cell>
        </row>
        <row r="69">
          <cell r="A69" t="str">
            <v>云G76531</v>
          </cell>
          <cell r="B69" t="str">
            <v>43.91</v>
          </cell>
        </row>
        <row r="70">
          <cell r="A70" t="str">
            <v>云G78570</v>
          </cell>
          <cell r="B70" t="str">
            <v>2.42</v>
          </cell>
        </row>
        <row r="71">
          <cell r="A71" t="str">
            <v>云G78483</v>
          </cell>
          <cell r="B71" t="str">
            <v>54.64</v>
          </cell>
        </row>
        <row r="72">
          <cell r="A72" t="str">
            <v>云G74893</v>
          </cell>
          <cell r="B72" t="str">
            <v>29.61</v>
          </cell>
        </row>
        <row r="73">
          <cell r="A73" t="str">
            <v>云G87927</v>
          </cell>
          <cell r="B73" t="str">
            <v>17.98</v>
          </cell>
        </row>
        <row r="74">
          <cell r="A74" t="str">
            <v>云G78528</v>
          </cell>
          <cell r="B74" t="str">
            <v>3.04</v>
          </cell>
        </row>
        <row r="75">
          <cell r="A75" t="str">
            <v>云G72097</v>
          </cell>
          <cell r="B75" t="str">
            <v>2.99</v>
          </cell>
        </row>
        <row r="76">
          <cell r="A76" t="str">
            <v>云G74730</v>
          </cell>
          <cell r="B76" t="str">
            <v>21.30</v>
          </cell>
        </row>
        <row r="77">
          <cell r="A77" t="str">
            <v>云G89767</v>
          </cell>
          <cell r="B77" t="str">
            <v>21.37</v>
          </cell>
        </row>
        <row r="78">
          <cell r="A78" t="str">
            <v>云G89259</v>
          </cell>
          <cell r="B78" t="str">
            <v>20.40</v>
          </cell>
        </row>
        <row r="79">
          <cell r="A79" t="str">
            <v>云G89057</v>
          </cell>
          <cell r="B79" t="str">
            <v>32.78</v>
          </cell>
        </row>
        <row r="80">
          <cell r="A80" t="str">
            <v>云G72798</v>
          </cell>
          <cell r="B80" t="str">
            <v>22.78</v>
          </cell>
        </row>
        <row r="81">
          <cell r="A81" t="str">
            <v>云G74732</v>
          </cell>
          <cell r="B81" t="str">
            <v>10.60</v>
          </cell>
        </row>
      </sheetData>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全部报警"/>
    </sheetNames>
    <sheetDataSet>
      <sheetData sheetId="0" refreshError="1">
        <row r="2">
          <cell r="A2" t="str">
            <v>云G56737</v>
          </cell>
          <cell r="B2" t="str">
            <v>2019-07-03 23:46:31</v>
          </cell>
          <cell r="C2" t="str">
            <v>掉线报警</v>
          </cell>
          <cell r="D2" t="str">
            <v>云南省曲靖市陆良县陆良华侨管理区112乡道农场医院(098乡道)南1600米</v>
          </cell>
        </row>
        <row r="3">
          <cell r="A3" t="str">
            <v>云G65155</v>
          </cell>
          <cell r="B3" t="str">
            <v>2019-07-03 23:00:47</v>
          </cell>
          <cell r="C3" t="str">
            <v>停车超时报警(30分)ACC点火卫星(20)GSM(15)</v>
          </cell>
          <cell r="D3" t="str">
            <v>云南省昆明市寻甸回族彝族自治县倘甸镇马大段山杂西276米</v>
          </cell>
        </row>
        <row r="4">
          <cell r="A4" t="str">
            <v>云G65188</v>
          </cell>
          <cell r="B4" t="str">
            <v>2019-07-03 19:33:58</v>
          </cell>
          <cell r="C4" t="str">
            <v>停车超时报警(7时51分)ACC点火无效定位(7时52分)GSM(12)</v>
          </cell>
          <cell r="D4" t="str">
            <v>云南省西双版纳傣族自治州勐海县格朗和乡214国道港埠驾校西北1934米</v>
          </cell>
        </row>
        <row r="5">
          <cell r="A5" t="str">
            <v>云G66002</v>
          </cell>
          <cell r="B5" t="str">
            <v>2019-07-03 16:38:35</v>
          </cell>
          <cell r="C5" t="str">
            <v>掉线报警</v>
          </cell>
          <cell r="D5" t="str">
            <v>云南省红河哈尼族彝族自治州个旧市锡城镇个金公路安达汽修厂南30米</v>
          </cell>
        </row>
        <row r="6">
          <cell r="A6" t="str">
            <v>云G66361</v>
          </cell>
          <cell r="B6" t="str">
            <v>2019-07-03 19:39:46</v>
          </cell>
          <cell r="C6" t="str">
            <v>停车超时报警(30分)ACC熄火卫星(13)GSM(18)</v>
          </cell>
          <cell r="D6" t="str">
            <v>云南省红河哈尼族彝族自治州石屏县异龙镇216省道石屏县辣云红食品有限公司南12米</v>
          </cell>
        </row>
        <row r="7">
          <cell r="A7" t="str">
            <v>云G67014</v>
          </cell>
          <cell r="B7" t="str">
            <v>2019-07-03 09:04:03</v>
          </cell>
          <cell r="C7" t="str">
            <v>掉线报警</v>
          </cell>
          <cell r="D7" t="str">
            <v>云南省曲靖市麒麟区建宁街道长征路1307号六六红风味餐厅东北150米</v>
          </cell>
        </row>
        <row r="8">
          <cell r="A8" t="str">
            <v>云G68191</v>
          </cell>
          <cell r="B8" t="str">
            <v>2019-07-03 19:44:52</v>
          </cell>
          <cell r="C8" t="str">
            <v>ACC点火(5时39分)记录仪速度(87.0)卫星(21)GSM(19)超速报警(软)</v>
          </cell>
          <cell r="D8" t="str">
            <v>云南省文山壮族苗族自治州文山市薄竹镇G5615天猴高速以腻资学校西1519米</v>
          </cell>
        </row>
        <row r="9">
          <cell r="A9" t="str">
            <v>云G68245</v>
          </cell>
          <cell r="B9" t="str">
            <v>2019-07-03 08:33:39</v>
          </cell>
          <cell r="C9" t="str">
            <v>停车超时报警(22时4分)无效定位(20时51分)</v>
          </cell>
          <cell r="D9" t="str">
            <v>云南省红河哈尼族彝族自治州建水县临安镇迎晖路331迎晖路元叶家具店北111米</v>
          </cell>
        </row>
        <row r="10">
          <cell r="A10" t="str">
            <v>云G68279</v>
          </cell>
          <cell r="B10" t="str">
            <v>2019-07-03 19:59:30</v>
          </cell>
          <cell r="C10" t="str">
            <v>停车超时报警(30分)</v>
          </cell>
          <cell r="D10" t="str">
            <v>云南省昆明市安宁市草铺街道吉新公路g56号吉新公路武钢集团昆明钢铁股份有限公司安宁公司新区分公司东南85米</v>
          </cell>
        </row>
        <row r="11">
          <cell r="A11" t="str">
            <v>云G68655</v>
          </cell>
          <cell r="B11" t="str">
            <v>2019-07-03 23:48:12</v>
          </cell>
          <cell r="C11" t="str">
            <v>掉线报警</v>
          </cell>
          <cell r="D11" t="str">
            <v>云南省红河哈尼族彝族自治州建水县临安镇214省道鸿达驾校西南287米</v>
          </cell>
        </row>
        <row r="12">
          <cell r="A12" t="str">
            <v>云G68809</v>
          </cell>
          <cell r="B12" t="str">
            <v>2019-07-03 19:19:02</v>
          </cell>
          <cell r="C12" t="str">
            <v>停车超时报警(30分)ACC熄火卫星(15)GSM(25)</v>
          </cell>
          <cell r="D12" t="str">
            <v>云南省红河哈尼族彝族自治州个旧市城区街道个金公路绿海小区东96米</v>
          </cell>
        </row>
        <row r="13">
          <cell r="A13" t="str">
            <v>云G68810</v>
          </cell>
          <cell r="B13" t="str">
            <v>2019-07-03 17:23:00</v>
          </cell>
          <cell r="C13" t="str">
            <v>掉线报警</v>
          </cell>
          <cell r="D13" t="str">
            <v>云南省红河哈尼族彝族自治州开远市乐白道街道323国道云南玉云种业有限责任公司西南30米</v>
          </cell>
        </row>
        <row r="14">
          <cell r="A14" t="str">
            <v>云G68817</v>
          </cell>
          <cell r="B14" t="str">
            <v>2019-07-03 13:49:48</v>
          </cell>
          <cell r="C14" t="str">
            <v>掉线报警</v>
          </cell>
          <cell r="D14" t="str">
            <v>云南省红河哈尼族彝族自治州建水县临安镇214省道王桥头西262米</v>
          </cell>
        </row>
        <row r="15">
          <cell r="A15" t="str">
            <v>云G68819</v>
          </cell>
          <cell r="B15" t="str">
            <v>2019-07-03 23:31:44</v>
          </cell>
          <cell r="C15" t="str">
            <v>停车超时报警(30分)ACC点火(3时15分)卫星(24)GSM(30)</v>
          </cell>
          <cell r="D15" t="str">
            <v>云南省怒江傈僳族自治州泸水市六库镇穿城路登埂完小东南370米</v>
          </cell>
        </row>
        <row r="16">
          <cell r="A16" t="str">
            <v>云G68941</v>
          </cell>
          <cell r="B16" t="str">
            <v>2019-07-03 00:10:42</v>
          </cell>
          <cell r="C16" t="str">
            <v>掉线报警</v>
          </cell>
          <cell r="D16" t="str">
            <v>云南省红河哈尼族彝族自治州弥勒市弥阳镇王炽路45号友信教育培训学校东85米</v>
          </cell>
        </row>
        <row r="17">
          <cell r="A17" t="str">
            <v>云G69360</v>
          </cell>
          <cell r="B17" t="str">
            <v>2019-07-03 17:55:15</v>
          </cell>
          <cell r="C17" t="str">
            <v>掉线报警</v>
          </cell>
          <cell r="D17" t="str">
            <v>云南省文山壮族苗族自治州砚山县平远镇商贸大街171号H14县道五联农资商贸开发有限责任公司东105米</v>
          </cell>
        </row>
        <row r="18">
          <cell r="A18" t="str">
            <v>云G69363</v>
          </cell>
          <cell r="B18" t="str">
            <v>2019-07-03 19:37:24</v>
          </cell>
          <cell r="C18" t="str">
            <v>掉线报警</v>
          </cell>
          <cell r="D18" t="str">
            <v>云南省迪庆藏族自治州维西傈僳族自治县永春乡维通公路岩房东南572米</v>
          </cell>
        </row>
        <row r="19">
          <cell r="A19" t="str">
            <v>云G69391</v>
          </cell>
          <cell r="B19" t="str">
            <v>2019-07-03 11:14:03</v>
          </cell>
          <cell r="C19" t="str">
            <v>停车超时报警(9时46分)无效定位(9时43分)无效定位(9时43分)GSM(21)</v>
          </cell>
          <cell r="D19" t="str">
            <v>云南省普洱市墨江哈尼族自治县联珠镇G8511昆磨高速下布龙阱东北356米</v>
          </cell>
        </row>
        <row r="20">
          <cell r="A20" t="str">
            <v>云G69406</v>
          </cell>
          <cell r="B20" t="str">
            <v>2019-07-03 22:21:50</v>
          </cell>
          <cell r="C20" t="str">
            <v>停车超时报警(4时29分)ACC熄火卫星(17)GSM(24)</v>
          </cell>
          <cell r="D20" t="str">
            <v>云南省红河哈尼族彝族自治州建水县临安镇214省道中国石化加油站(培德段)西北63米</v>
          </cell>
        </row>
        <row r="21">
          <cell r="A21" t="str">
            <v>云G69497</v>
          </cell>
          <cell r="B21" t="str">
            <v>2019-07-03 23:20:44</v>
          </cell>
          <cell r="C21" t="str">
            <v>ACC点火(4时7分)记录仪速度(76.0)疲劳驾驶报警(4时8分)卫星(16)GSM(23)</v>
          </cell>
          <cell r="D21" t="str">
            <v>云南省红河哈尼族彝族自治州蒙自市水田乡G8011开河高速弯田东1697米</v>
          </cell>
        </row>
        <row r="22">
          <cell r="A22" t="str">
            <v>云G69957</v>
          </cell>
          <cell r="B22" t="str">
            <v>2019-07-03 09:42:09</v>
          </cell>
          <cell r="C22" t="str">
            <v>停车超时报警(18天22时35分)上线报警</v>
          </cell>
          <cell r="D22" t="str">
            <v>云南省红河哈尼族彝族自治州开远市小龙潭镇城子东北86米</v>
          </cell>
        </row>
        <row r="23">
          <cell r="A23" t="str">
            <v>云G70053</v>
          </cell>
          <cell r="B23" t="str">
            <v>2019-07-03 21:28:50</v>
          </cell>
          <cell r="C23" t="str">
            <v>停车超时报警(32分)</v>
          </cell>
          <cell r="D23" t="str">
            <v>云南省玉溪市峨山彝族自治县双江街道嶍峨路a55213国道安常村木材检查站东14米</v>
          </cell>
        </row>
        <row r="24">
          <cell r="A24" t="str">
            <v>云G70054</v>
          </cell>
          <cell r="B24" t="str">
            <v>2019-07-03 22:30:26</v>
          </cell>
          <cell r="C24" t="str">
            <v>掉线报警</v>
          </cell>
          <cell r="D24" t="str">
            <v>云南省红河哈尼族彝族自治州泸西县旧城镇松乐段三家村东南331米</v>
          </cell>
        </row>
        <row r="25">
          <cell r="A25" t="str">
            <v>云G70058</v>
          </cell>
          <cell r="B25" t="str">
            <v>2019-07-03 06:18:24</v>
          </cell>
          <cell r="C25" t="str">
            <v>掉线报警</v>
          </cell>
          <cell r="D25" t="str">
            <v>云南省文山壮族苗族自治州砚山县平远镇210省道自家人饭店(平车段)西南24米</v>
          </cell>
        </row>
        <row r="26">
          <cell r="A26" t="str">
            <v>云G70068</v>
          </cell>
          <cell r="B26" t="str">
            <v>2019-07-03 18:01:30</v>
          </cell>
          <cell r="C26" t="str">
            <v>掉线报警</v>
          </cell>
          <cell r="D26" t="str">
            <v>云南省红河哈尼族彝族自治州蒙自市文澜镇护国路22号护国路红河州公务员小区东253米</v>
          </cell>
        </row>
        <row r="27">
          <cell r="A27" t="str">
            <v>云G70086</v>
          </cell>
          <cell r="B27" t="str">
            <v>2019-07-03 19:09:36</v>
          </cell>
          <cell r="C27" t="str">
            <v>掉线报警</v>
          </cell>
          <cell r="D27" t="str">
            <v>云南省红河哈尼族彝族自治州开远市乐白道街道市西北路馆驿清真饭店南46米</v>
          </cell>
        </row>
        <row r="28">
          <cell r="A28" t="str">
            <v>云G70424</v>
          </cell>
          <cell r="B28" t="str">
            <v>2019-07-03 19:49:23</v>
          </cell>
          <cell r="C28" t="str">
            <v>停车超时报警(39分)无效定位(21分)</v>
          </cell>
          <cell r="D28" t="str">
            <v>云南省西双版纳傣族自治州景洪市勐龙镇汇扬河东342米</v>
          </cell>
        </row>
        <row r="29">
          <cell r="A29" t="str">
            <v>云G70588</v>
          </cell>
          <cell r="B29" t="str">
            <v>2019-07-03 19:38:29</v>
          </cell>
          <cell r="C29" t="str">
            <v>停车超时报警(31分)ACC熄火卫星(13)GSM(8)</v>
          </cell>
          <cell r="D29" t="str">
            <v>云南省红河哈尼族彝族自治州元阳县南沙镇慢腊公路102县102县道桃园村卫生所东1281米</v>
          </cell>
        </row>
        <row r="30">
          <cell r="A30" t="str">
            <v>云G70784</v>
          </cell>
          <cell r="B30" t="str">
            <v>2019-07-03 22:43:40</v>
          </cell>
          <cell r="C30" t="str">
            <v>停车超时报警(30分)ACC熄火卫星(22)GSM(18)</v>
          </cell>
          <cell r="D30" t="str">
            <v>云南省红河哈尼族彝族自治州建水县西庄镇G5615天猴高速马坊农场西202米</v>
          </cell>
        </row>
        <row r="31">
          <cell r="A31" t="str">
            <v>云G70788</v>
          </cell>
          <cell r="B31" t="str">
            <v>2019-07-03 16:12:09</v>
          </cell>
          <cell r="C31" t="str">
            <v>掉线报警</v>
          </cell>
          <cell r="D31" t="str">
            <v>云南省红河哈尼族彝族自治州个旧市锡城镇个金公路金盆家园西北122米</v>
          </cell>
        </row>
        <row r="32">
          <cell r="A32" t="str">
            <v>云G70932</v>
          </cell>
          <cell r="B32" t="str">
            <v>2019-07-03 21:24:28</v>
          </cell>
          <cell r="C32" t="str">
            <v>停车超时报警(32分)无效定位(26分)</v>
          </cell>
          <cell r="D32" t="str">
            <v>云南省红河哈尼族彝族自治州建水县坡头乡214省道下白沙水东南833米</v>
          </cell>
        </row>
        <row r="33">
          <cell r="A33" t="str">
            <v>云G72097</v>
          </cell>
          <cell r="B33" t="str">
            <v>2019-07-03 11:03:28</v>
          </cell>
          <cell r="C33" t="str">
            <v>停车超时报警(39分)ACC熄火无效定位(10分)GSM(15)</v>
          </cell>
          <cell r="D33" t="str">
            <v>云南省文山壮族苗族自治州文山市古木镇八哥山东北199米</v>
          </cell>
        </row>
        <row r="34">
          <cell r="A34" t="str">
            <v>云G72469</v>
          </cell>
          <cell r="B34" t="str">
            <v>2019-07-03 23:36:45</v>
          </cell>
          <cell r="C34" t="str">
            <v>掉线报警</v>
          </cell>
          <cell r="D34" t="str">
            <v>云南省普洱市墨江哈尼族自治县通关镇G8511昆磨高速通关收费站入口(昆明方向)东南68米</v>
          </cell>
        </row>
        <row r="35">
          <cell r="A35" t="str">
            <v>云G72798</v>
          </cell>
          <cell r="B35" t="str">
            <v>2019-07-03 22:21:54</v>
          </cell>
          <cell r="C35" t="str">
            <v>掉线报警</v>
          </cell>
          <cell r="D35" t="str">
            <v>云南省红河哈尼族彝族自治州建水县临安镇美的家具东28米</v>
          </cell>
        </row>
        <row r="36">
          <cell r="A36" t="str">
            <v>云G73503</v>
          </cell>
          <cell r="B36" t="str">
            <v>2019-07-03 23:36:45</v>
          </cell>
          <cell r="C36" t="str">
            <v>掉线报警</v>
          </cell>
          <cell r="D36" t="str">
            <v>云南省红河哈尼族彝族自治州红河县迤萨镇Z007水井东1115米</v>
          </cell>
        </row>
        <row r="37">
          <cell r="A37" t="str">
            <v>云G73567</v>
          </cell>
          <cell r="B37" t="str">
            <v>2019-07-03 18:43:26</v>
          </cell>
          <cell r="C37" t="str">
            <v>掉线报警</v>
          </cell>
          <cell r="D37" t="str">
            <v>云南省红河哈尼族彝族自治州金平苗族瑶族傣族自治县金河镇蛮金公路双金桥湘香小吃店北48米</v>
          </cell>
        </row>
        <row r="38">
          <cell r="A38" t="str">
            <v>云G73584</v>
          </cell>
          <cell r="B38" t="str">
            <v>2019-07-03 21:12:38</v>
          </cell>
          <cell r="C38" t="str">
            <v>掉线报警</v>
          </cell>
          <cell r="D38" t="str">
            <v>云南省西双版纳傣族自治州景洪市允景洪街道澜沧江路5号澜沧江路景洪市文化馆东北1199米</v>
          </cell>
        </row>
        <row r="39">
          <cell r="A39" t="str">
            <v>云G73590</v>
          </cell>
          <cell r="B39" t="str">
            <v>2019-07-03 22:24:10</v>
          </cell>
          <cell r="C39" t="str">
            <v>掉线报警</v>
          </cell>
          <cell r="D39" t="str">
            <v>云南省红河哈尼族彝族自治州个旧市鸡街镇个大段松树寨东347米</v>
          </cell>
        </row>
        <row r="40">
          <cell r="A40" t="str">
            <v>云G73908</v>
          </cell>
          <cell r="B40" t="str">
            <v>2019-07-03 19:41:47</v>
          </cell>
          <cell r="C40" t="str">
            <v>停车超时报警(31分)ACC熄火卫星(17)GSM(18)</v>
          </cell>
          <cell r="D40" t="str">
            <v>云南省红河哈尼族彝族自治州泸西县午街铺镇服务区南171米</v>
          </cell>
        </row>
        <row r="41">
          <cell r="A41" t="str">
            <v>云G74297</v>
          </cell>
          <cell r="B41" t="str">
            <v>2019-07-03 21:38:59</v>
          </cell>
          <cell r="C41" t="str">
            <v>掉线报警</v>
          </cell>
          <cell r="D41" t="str">
            <v>云南省玉溪市红塔区高仓街道302县道城南汽车客运站东北127米</v>
          </cell>
        </row>
        <row r="42">
          <cell r="A42" t="str">
            <v>云G74339</v>
          </cell>
          <cell r="B42" t="str">
            <v>2019-07-03 19:34:15</v>
          </cell>
          <cell r="C42" t="str">
            <v>停车超时报警(30分)ACC点火(11时36分)卫星(18)GSM(26)</v>
          </cell>
          <cell r="D42" t="str">
            <v>云南省玉溪市红塔区北城街道北城街小陆汽修东13米</v>
          </cell>
        </row>
        <row r="43">
          <cell r="A43" t="str">
            <v>云G74358</v>
          </cell>
          <cell r="B43" t="str">
            <v>2019-07-03 22:23:56</v>
          </cell>
          <cell r="C43" t="str">
            <v>掉线报警</v>
          </cell>
          <cell r="D43" t="str">
            <v>云南省昆明市晋宁区昆阳街道环湖南路古城工商所西88米</v>
          </cell>
        </row>
        <row r="44">
          <cell r="A44" t="str">
            <v>云G74392</v>
          </cell>
          <cell r="B44" t="str">
            <v>2019-07-03 17:25:36</v>
          </cell>
          <cell r="C44" t="str">
            <v>停车超时报警(30分)ACC熄火卫星(7)GSM(10)</v>
          </cell>
          <cell r="D44" t="str">
            <v>云南省红河哈尼族彝族自治州建水县临安镇美的家具东北35米</v>
          </cell>
        </row>
        <row r="45">
          <cell r="A45" t="str">
            <v>云G74660</v>
          </cell>
          <cell r="B45" t="str">
            <v>2019-07-03 10:44:34</v>
          </cell>
          <cell r="C45" t="str">
            <v>掉线报警</v>
          </cell>
          <cell r="D45" t="str">
            <v>云南省红河哈尼族彝族自治州元阳县南沙镇人民路185号人民路元阳县石膏制品厂东71米</v>
          </cell>
        </row>
        <row r="46">
          <cell r="A46" t="str">
            <v>云G74663</v>
          </cell>
          <cell r="B46" t="str">
            <v>2019-07-03 23:36:01</v>
          </cell>
          <cell r="C46" t="str">
            <v>停车超时报警(7时7分)ACC熄火卫星(9)GSM(25)</v>
          </cell>
          <cell r="D46" t="str">
            <v>云南省红河哈尼族彝族自治州元阳县南沙镇214省道南沙钢结构厂西92米</v>
          </cell>
        </row>
        <row r="47">
          <cell r="A47" t="str">
            <v>云G74730</v>
          </cell>
          <cell r="B47" t="str">
            <v>2019-07-03 23:05:26</v>
          </cell>
          <cell r="C47" t="str">
            <v>停车超时报警(3时1分)ACC熄火卫星(11)GSM(14)</v>
          </cell>
          <cell r="D47" t="str">
            <v>云南省红河哈尼族彝族自治州元阳县小新街乡元蔓高速石膏矿大桥西1866米</v>
          </cell>
        </row>
        <row r="48">
          <cell r="A48" t="str">
            <v>云G74732</v>
          </cell>
          <cell r="B48" t="str">
            <v>2019-07-03 23:06:30</v>
          </cell>
          <cell r="C48" t="str">
            <v>掉线报警</v>
          </cell>
          <cell r="D48" t="str">
            <v>云南省红河哈尼族彝族自治州个旧市大屯镇个大段小屯西122米</v>
          </cell>
        </row>
        <row r="49">
          <cell r="A49" t="str">
            <v>云G74741</v>
          </cell>
          <cell r="B49" t="str">
            <v>2019-07-03 18:17:28</v>
          </cell>
          <cell r="C49" t="str">
            <v>掉线报警</v>
          </cell>
          <cell r="D49" t="str">
            <v>云南省红河哈尼族彝族自治州元阳县南沙镇102县道排沙小学西南376米</v>
          </cell>
        </row>
        <row r="50">
          <cell r="A50" t="str">
            <v>云G74743</v>
          </cell>
          <cell r="B50" t="str">
            <v>2019-07-03 23:30:11</v>
          </cell>
          <cell r="C50" t="str">
            <v>疲劳驾驶报警(5时21分)GSM(14)</v>
          </cell>
          <cell r="D50" t="str">
            <v>云南省大理白族自治州祥云县祥城镇G56杭瑞高速烂洞山东510米</v>
          </cell>
        </row>
        <row r="51">
          <cell r="A51" t="str">
            <v>云G74893</v>
          </cell>
          <cell r="B51" t="str">
            <v>2019-07-03 18:18:06</v>
          </cell>
          <cell r="C51" t="str">
            <v>停车超时报警(30分)ACC熄火卫星(18)GSM(15)</v>
          </cell>
          <cell r="D51" t="str">
            <v>云南省红河哈尼族彝族自治州河口瑶族自治县河口镇中国石化(北山停车区加油站)南70米</v>
          </cell>
        </row>
        <row r="52">
          <cell r="A52" t="str">
            <v>云G74968</v>
          </cell>
          <cell r="B52" t="str">
            <v>2019-07-03 19:21:58</v>
          </cell>
          <cell r="C52" t="str">
            <v>掉线报警</v>
          </cell>
          <cell r="D52" t="str">
            <v>云南省昭通市鲁甸县文屏镇234省道联合村南368米</v>
          </cell>
        </row>
        <row r="53">
          <cell r="A53" t="str">
            <v>云G74969</v>
          </cell>
          <cell r="B53" t="str">
            <v>2019-07-03 12:14:12</v>
          </cell>
          <cell r="C53" t="str">
            <v>掉线报警</v>
          </cell>
          <cell r="D53" t="str">
            <v>云南省红河哈尼族彝族自治州个旧市沙甸镇323国道穆斯林餐厅西北98米</v>
          </cell>
        </row>
        <row r="54">
          <cell r="A54" t="str">
            <v>云G74972</v>
          </cell>
          <cell r="B54" t="str">
            <v>2019-07-03 18:39:30</v>
          </cell>
          <cell r="C54" t="str">
            <v>掉线报警</v>
          </cell>
          <cell r="D54" t="str">
            <v>云南省红河哈尼族彝族自治州建水县西庄镇上海中锐汤伍希望小学西南142米</v>
          </cell>
        </row>
        <row r="55">
          <cell r="A55" t="str">
            <v>云G75010</v>
          </cell>
          <cell r="B55" t="str">
            <v>2019-07-03 20:21:04</v>
          </cell>
          <cell r="C55" t="str">
            <v>掉线报警</v>
          </cell>
          <cell r="D55" t="str">
            <v>云南省红河哈尼族彝族自治州建水县临安镇迎晖路346号阿春饭店西南65米</v>
          </cell>
        </row>
        <row r="56">
          <cell r="A56" t="str">
            <v>云G75018</v>
          </cell>
          <cell r="B56" t="str">
            <v>2019-07-03 23:32:15</v>
          </cell>
          <cell r="C56" t="str">
            <v>掉线报警</v>
          </cell>
          <cell r="D56" t="str">
            <v>云南省红河哈尼族彝族自治州河口瑶族自治县河口镇326国道曼漆西北236米</v>
          </cell>
        </row>
        <row r="57">
          <cell r="A57" t="str">
            <v>云G75117</v>
          </cell>
          <cell r="B57" t="str">
            <v>2019-07-03 23:26:52</v>
          </cell>
          <cell r="C57" t="str">
            <v>掉线报警</v>
          </cell>
          <cell r="D57" t="str">
            <v>云南省红河哈尼族彝族自治州建水县临安镇青他线白水河西211米</v>
          </cell>
        </row>
        <row r="58">
          <cell r="A58" t="str">
            <v>云G75662</v>
          </cell>
          <cell r="B58" t="str">
            <v>2019-07-03 09:05:08</v>
          </cell>
          <cell r="C58" t="str">
            <v>掉线报警</v>
          </cell>
          <cell r="D58" t="str">
            <v>云南省红河哈尼族彝族自治州蒙自市文澜镇护国路22号护国路红建广场西79米</v>
          </cell>
        </row>
        <row r="59">
          <cell r="A59" t="str">
            <v>云G76029</v>
          </cell>
          <cell r="B59" t="str">
            <v>2019-07-03 21:31:01</v>
          </cell>
          <cell r="C59" t="str">
            <v>停车超时报警(31分)ACC熄火卫星(21)GSM(25)</v>
          </cell>
          <cell r="D59" t="str">
            <v>云南省昆明市晋宁区昆阳街道环湖南路福康饭店东南27米</v>
          </cell>
        </row>
        <row r="60">
          <cell r="A60" t="str">
            <v>云G76051</v>
          </cell>
          <cell r="B60" t="str">
            <v>2019-07-03 22:25:06</v>
          </cell>
          <cell r="C60" t="str">
            <v>掉线报警</v>
          </cell>
          <cell r="D60" t="str">
            <v/>
          </cell>
        </row>
        <row r="61">
          <cell r="A61" t="str">
            <v>云G76116</v>
          </cell>
          <cell r="B61" t="str">
            <v>2019-07-03 23:20:25</v>
          </cell>
          <cell r="C61" t="str">
            <v>掉线报警</v>
          </cell>
          <cell r="D61" t="str">
            <v>云南省红河哈尼族彝族自治州元阳县上新城乡元蔓高速芒铁西429米</v>
          </cell>
        </row>
        <row r="62">
          <cell r="A62" t="str">
            <v>云G76531</v>
          </cell>
          <cell r="B62" t="str">
            <v>2019-07-03 23:44:40</v>
          </cell>
          <cell r="C62" t="str">
            <v>停车超时报警(6时47分)ACC熄火GSM(18)</v>
          </cell>
          <cell r="D62" t="str">
            <v>云南省楚雄彝族自治州禄丰县金山镇龙城东路61号大井街金山东昇小康村东南197米</v>
          </cell>
        </row>
        <row r="63">
          <cell r="A63" t="str">
            <v>云G76546</v>
          </cell>
          <cell r="B63" t="str">
            <v>2019-07-03 23:57:33</v>
          </cell>
          <cell r="C63" t="str">
            <v>掉线报警</v>
          </cell>
          <cell r="D63" t="str">
            <v>云南省红河哈尼族彝族自治州蒙自市冷泉镇蒙蛮线山嘴东163米</v>
          </cell>
        </row>
        <row r="64">
          <cell r="A64" t="str">
            <v>云G76758</v>
          </cell>
          <cell r="B64" t="str">
            <v>2019-07-03 11:52:45</v>
          </cell>
          <cell r="C64" t="str">
            <v>停车超时报警(30分)</v>
          </cell>
          <cell r="D64" t="str">
            <v>云南省昆明市呈贡区斗南街道呈运大道呈贡县生猪定点屠宰场西170米</v>
          </cell>
        </row>
        <row r="65">
          <cell r="A65" t="str">
            <v>云G77285</v>
          </cell>
          <cell r="B65" t="str">
            <v>2019-07-03 21:32:27</v>
          </cell>
          <cell r="C65" t="str">
            <v>掉线报警</v>
          </cell>
          <cell r="D65" t="str">
            <v>云南省红河哈尼族彝族自治州蒙自市文澜镇安宁街32号安宁街兴荣餐馆(龙井路店)南97米</v>
          </cell>
        </row>
        <row r="66">
          <cell r="A66" t="str">
            <v>云G77465</v>
          </cell>
          <cell r="B66" t="str">
            <v>2019-07-03 18:04:12</v>
          </cell>
          <cell r="C66" t="str">
            <v>掉线报警</v>
          </cell>
          <cell r="D66" t="str">
            <v>滨河路口岸小学东410米</v>
          </cell>
        </row>
        <row r="67">
          <cell r="A67" t="str">
            <v>云G78128</v>
          </cell>
          <cell r="B67" t="str">
            <v>2019-07-03 19:16:35</v>
          </cell>
          <cell r="C67" t="str">
            <v>停车超时报警(32分)无效定位(19分)</v>
          </cell>
          <cell r="D67" t="str">
            <v>云南省红河哈尼族彝族自治州红河县迤萨镇莲花路103莲花路红河县工商行政管理局东34米</v>
          </cell>
        </row>
        <row r="68">
          <cell r="A68" t="str">
            <v>云G78261</v>
          </cell>
          <cell r="B68" t="str">
            <v>2019-07-03 20:34:46</v>
          </cell>
          <cell r="C68" t="str">
            <v>停车超时报警(31分)无效定位(27分)</v>
          </cell>
          <cell r="D68" t="str">
            <v>云南省红河哈尼族彝族自治州弥勒市新哨镇石新汽专新福饭店西南22米</v>
          </cell>
        </row>
        <row r="69">
          <cell r="A69" t="str">
            <v>云G78266</v>
          </cell>
          <cell r="B69" t="str">
            <v>2019-07-03 16:18:49</v>
          </cell>
          <cell r="C69" t="str">
            <v>停车超时报警(30分)ACC熄火卫星(12)GSM(16)</v>
          </cell>
          <cell r="D69" t="str">
            <v>云南省文山壮族苗族自治州马关县八寨镇073乡道下河头南149米</v>
          </cell>
        </row>
        <row r="70">
          <cell r="A70" t="str">
            <v>云G78469</v>
          </cell>
          <cell r="B70" t="str">
            <v>2019-07-03 23:02:03</v>
          </cell>
          <cell r="C70" t="str">
            <v>停车超时报警(31分)ACC点火(2时32分)卫星(19)GSM(21)</v>
          </cell>
          <cell r="D70" t="str">
            <v>云南省红河哈尼族彝族自治州建水县南庄镇214省道桥头北161米</v>
          </cell>
        </row>
        <row r="71">
          <cell r="A71" t="str">
            <v>云G78483</v>
          </cell>
          <cell r="B71" t="str">
            <v>2019-07-03 23:21:50</v>
          </cell>
          <cell r="C71" t="str">
            <v>掉线报警</v>
          </cell>
          <cell r="D71" t="str">
            <v>云南省玉溪市通海县秀山街道秀山西路10秀山西路途腾小吃东北87米</v>
          </cell>
        </row>
        <row r="72">
          <cell r="A72" t="str">
            <v>云G78522</v>
          </cell>
          <cell r="B72" t="str">
            <v>2019-07-03 23:39:24</v>
          </cell>
          <cell r="C72" t="str">
            <v>停车超时报警(5时37分)ACC熄火GSM(19)</v>
          </cell>
          <cell r="D72" t="str">
            <v>云南省红河哈尼族彝族自治州金平苗族瑶族傣族自治县沙依坡乡蛮金公路那拉博南958米</v>
          </cell>
        </row>
        <row r="73">
          <cell r="A73" t="str">
            <v>云G78528</v>
          </cell>
          <cell r="B73" t="str">
            <v>2019-07-03 15:23:25</v>
          </cell>
          <cell r="C73" t="str">
            <v>停车超时报警(30分)ACC点火(1天2时47分)卫星(20)GSM(23)</v>
          </cell>
          <cell r="D73" t="str">
            <v>云南省红河哈尼族彝族自治州建水县临安镇青他线建水文笔塔西南876米</v>
          </cell>
        </row>
        <row r="74">
          <cell r="A74" t="str">
            <v>云G78570</v>
          </cell>
          <cell r="B74" t="str">
            <v>2019-07-03 22:59:19</v>
          </cell>
          <cell r="C74" t="str">
            <v>停车超时报警(7时19分)ACC熄火GSM(9)</v>
          </cell>
          <cell r="D74" t="str">
            <v>云南省文山壮族苗族自治州广南县莲城镇那忠西124米</v>
          </cell>
        </row>
        <row r="75">
          <cell r="A75" t="str">
            <v>云G78583</v>
          </cell>
          <cell r="B75" t="str">
            <v>2019-07-03 20:59:57</v>
          </cell>
          <cell r="C75" t="str">
            <v>停车超时报警(30分)ACC点火(1时54分)卫星(19)GSM(16)</v>
          </cell>
          <cell r="D75" t="str">
            <v>云南省昆明市石林彝族自治县鹿阜街道326国道一心堂(路美邑店)东南29米</v>
          </cell>
        </row>
        <row r="76">
          <cell r="A76" t="str">
            <v>云G78769</v>
          </cell>
          <cell r="B76" t="str">
            <v>2019-07-03 23:36:54</v>
          </cell>
          <cell r="C76" t="str">
            <v>停车超时报警(10时57分)ACC熄火GSM(30)</v>
          </cell>
          <cell r="D76" t="str">
            <v>云南省红河哈尼族彝族自治州建水县临安镇迎晖路346号阿春饭店西南88米</v>
          </cell>
        </row>
        <row r="77">
          <cell r="A77" t="str">
            <v>云G78968</v>
          </cell>
          <cell r="B77" t="str">
            <v>2019-07-03 23:18:46</v>
          </cell>
          <cell r="C77" t="str">
            <v>停车超时报警(30分)ACC点火(14时25分)卫星(18)GSM(22)</v>
          </cell>
          <cell r="D77" t="str">
            <v>云南省红河哈尼族彝族自治州石屏县坝心镇323国道新街村委会西348米</v>
          </cell>
        </row>
        <row r="78">
          <cell r="A78" t="str">
            <v>云G79211</v>
          </cell>
          <cell r="B78" t="str">
            <v>2019-07-03 23:24:19</v>
          </cell>
          <cell r="C78" t="str">
            <v>掉线报警</v>
          </cell>
          <cell r="D78" t="str">
            <v>云南省红河哈尼族彝族自治州建水县临安镇G5615天猴高速中共建水公路分局建水所支部委员会西140米</v>
          </cell>
        </row>
        <row r="79">
          <cell r="A79" t="str">
            <v>云G79229</v>
          </cell>
          <cell r="B79" t="str">
            <v>2019-07-03 18:13:34</v>
          </cell>
          <cell r="C79" t="str">
            <v>停车超时报警(31分)ACC熄火卫星(9)GSM(21)</v>
          </cell>
          <cell r="D79" t="str">
            <v>云南省昭通市镇雄县坪上镇背牛段朱家沟东北217米</v>
          </cell>
        </row>
        <row r="80">
          <cell r="A80" t="str">
            <v>云G79546</v>
          </cell>
          <cell r="B80" t="str">
            <v>2019-07-03 23:18:55</v>
          </cell>
          <cell r="C80" t="str">
            <v>ACC点火(1时43分)记录仪速度(80.8)卫星(17)GSM(23)超速报警(软)</v>
          </cell>
          <cell r="D80" t="str">
            <v>云南省红河哈尼族彝族自治州建水县西庄镇G5615天猴高速马厂西351米</v>
          </cell>
        </row>
        <row r="81">
          <cell r="A81" t="str">
            <v>云G79684</v>
          </cell>
          <cell r="B81" t="str">
            <v>2019-07-03 23:58:10</v>
          </cell>
          <cell r="C81" t="str">
            <v>停车超时报警(4时15分)无效定位(4时13分)</v>
          </cell>
          <cell r="D81" t="str">
            <v>云南省红河哈尼族彝族自治州绿春县大兴镇214省道云梯酒店(红河州店)东北49米</v>
          </cell>
        </row>
        <row r="82">
          <cell r="A82" t="str">
            <v>云G79701</v>
          </cell>
          <cell r="B82" t="str">
            <v>2019-07-03 17:46:59</v>
          </cell>
          <cell r="C82" t="str">
            <v>掉线报警</v>
          </cell>
          <cell r="D82" t="str">
            <v>云南省红河哈尼族彝族自治州个旧市贾沙乡130县道贾沙乡科技希望小学南1807米</v>
          </cell>
        </row>
        <row r="83">
          <cell r="A83" t="str">
            <v>云G79750</v>
          </cell>
          <cell r="B83" t="str">
            <v>2019-07-03 23:57:20</v>
          </cell>
          <cell r="C83" t="str">
            <v>停车超时报警(5时13分)ACC熄火GSM(17)</v>
          </cell>
          <cell r="D83" t="str">
            <v>云南省红河哈尼族彝族自治州个旧市贾沙乡芦柴冲西北438米</v>
          </cell>
        </row>
        <row r="84">
          <cell r="A84" t="str">
            <v>云G79777</v>
          </cell>
          <cell r="B84" t="str">
            <v>2019-07-03 22:59:31</v>
          </cell>
          <cell r="C84" t="str">
            <v>掉线报警</v>
          </cell>
          <cell r="D84" t="str">
            <v>云南省昆明市呈贡区马金铺街道202省道四川饭店(马金铺街道办事处西)南59米</v>
          </cell>
        </row>
        <row r="85">
          <cell r="A85" t="str">
            <v>云G79799</v>
          </cell>
          <cell r="B85" t="str">
            <v>2019-07-03 07:42:33</v>
          </cell>
          <cell r="C85" t="str">
            <v>停车超时报警(3天20时33分)ACC熄火卫星(15)GSM(21)</v>
          </cell>
          <cell r="D85" t="str">
            <v>云南省红河哈尼族彝族自治州建水县临安镇大哨头南146米</v>
          </cell>
        </row>
        <row r="86">
          <cell r="A86" t="str">
            <v>云G79877</v>
          </cell>
          <cell r="B86" t="str">
            <v>2019-07-03 16:28:31</v>
          </cell>
          <cell r="C86" t="str">
            <v>停车超时报警(34分)ACC熄火卫星(15)GSM(19)</v>
          </cell>
          <cell r="D86" t="str">
            <v>云南省红河哈尼族彝族自治州建水县南庄镇坝埂脚中队北406米</v>
          </cell>
        </row>
        <row r="87">
          <cell r="A87" t="str">
            <v>云G79894</v>
          </cell>
          <cell r="B87" t="str">
            <v>2019-07-03 21:48:14</v>
          </cell>
          <cell r="C87" t="str">
            <v>停车超时报警(32分)ACC熄火</v>
          </cell>
          <cell r="D87" t="str">
            <v>广西壮族自治区钦州市钦南区钦州港经济技术开发区滨海公路162临海大道钦州港经济开发区第二小学西325米</v>
          </cell>
        </row>
        <row r="88">
          <cell r="A88" t="str">
            <v>云G79926</v>
          </cell>
          <cell r="B88" t="str">
            <v>2019-07-03 20:41:21</v>
          </cell>
          <cell r="C88" t="str">
            <v>停车超时报警(2时3分)ACC熄火无效定位(2时0分)GSM(25)</v>
          </cell>
          <cell r="D88" t="str">
            <v>云南省西双版纳傣族自治州勐海县勐海镇阳光幼儿园西82米</v>
          </cell>
        </row>
        <row r="89">
          <cell r="A89" t="str">
            <v>云G84638</v>
          </cell>
          <cell r="B89" t="str">
            <v>2019-07-03 20:13:50</v>
          </cell>
          <cell r="C89" t="str">
            <v>停车超时报警(33分)ACC熄火卫星(19)GSM(31)</v>
          </cell>
          <cell r="D89" t="str">
            <v>云南省红河哈尼族彝族自治州泸西县旧城镇132县道桐宸旅社西南128米</v>
          </cell>
        </row>
        <row r="90">
          <cell r="A90" t="str">
            <v>云G85305</v>
          </cell>
          <cell r="B90" t="str">
            <v>2019-07-03 16:33:39</v>
          </cell>
          <cell r="C90" t="str">
            <v>掉线报警</v>
          </cell>
          <cell r="D90" t="str">
            <v>云南省红河哈尼族彝族自治州开远市小龙潭镇开培线安桶寨西341米</v>
          </cell>
        </row>
        <row r="91">
          <cell r="A91" t="str">
            <v>云G87927</v>
          </cell>
          <cell r="B91" t="str">
            <v>2019-07-03 23:54:15</v>
          </cell>
          <cell r="C91" t="str">
            <v>停车超时报警(1时55分)ACC点火(49分)卫星(3)GSM(29)</v>
          </cell>
          <cell r="D91" t="str">
            <v>云南省文山壮族苗族自治州文山市平坝镇中国信合(平坝信用社)西北55米</v>
          </cell>
        </row>
        <row r="92">
          <cell r="A92" t="str">
            <v>云G89057</v>
          </cell>
          <cell r="B92" t="str">
            <v>2019-07-03 22:53:18</v>
          </cell>
          <cell r="C92" t="str">
            <v>停车超时报警(37分)ACC熄火无效定位(30分)GSM(31)</v>
          </cell>
          <cell r="D92" t="str">
            <v>云南省玉溪市通海县高大乡091乡道高大卫生院东81米</v>
          </cell>
        </row>
        <row r="93">
          <cell r="A93" t="str">
            <v>云G89259</v>
          </cell>
          <cell r="B93" t="str">
            <v>2019-07-03 23:12:47</v>
          </cell>
          <cell r="C93" t="str">
            <v>停车超时报警(30分)当天累计驾驶超时ACC熄火卫星(22)GSM(29)</v>
          </cell>
          <cell r="D93" t="str">
            <v>云南省玉溪市新平彝族傣族自治县扬武镇213国道仙福钢铁有限公司炼铁厂西南104米</v>
          </cell>
        </row>
        <row r="94">
          <cell r="A94" t="str">
            <v>云G89767</v>
          </cell>
          <cell r="B94" t="str">
            <v>2019-07-03 20:05:14</v>
          </cell>
          <cell r="C94" t="str">
            <v>停车超时报警(32分)ACC熄火卫星(21)GSM(21)</v>
          </cell>
          <cell r="D94" t="str">
            <v>云南省昆明市安宁市金方街道千法新能源之安宁中南物流城充电站东南74米</v>
          </cell>
        </row>
      </sheetData>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云G74339</v>
          </cell>
          <cell r="B2" t="str">
            <v>17.46</v>
          </cell>
        </row>
        <row r="3">
          <cell r="A3" t="str">
            <v>云G76029</v>
          </cell>
          <cell r="B3" t="str">
            <v>27.40</v>
          </cell>
        </row>
        <row r="4">
          <cell r="A4" t="str">
            <v>云G74660</v>
          </cell>
          <cell r="B4" t="str">
            <v>20.46</v>
          </cell>
        </row>
        <row r="5">
          <cell r="A5" t="str">
            <v>云G78968</v>
          </cell>
          <cell r="B5" t="str">
            <v>36.60</v>
          </cell>
        </row>
        <row r="6">
          <cell r="A6" t="str">
            <v>云G77465</v>
          </cell>
          <cell r="B6" t="str">
            <v>3.80</v>
          </cell>
        </row>
        <row r="7">
          <cell r="A7" t="str">
            <v>云G79777</v>
          </cell>
          <cell r="B7" t="str">
            <v>17.04</v>
          </cell>
        </row>
        <row r="8">
          <cell r="A8" t="str">
            <v>云G78522</v>
          </cell>
          <cell r="B8" t="str">
            <v>13.56</v>
          </cell>
        </row>
        <row r="9">
          <cell r="A9" t="str">
            <v>云G70058</v>
          </cell>
          <cell r="B9" t="str">
            <v>28.08</v>
          </cell>
        </row>
        <row r="10">
          <cell r="A10" t="str">
            <v>云G68191</v>
          </cell>
          <cell r="B10" t="str">
            <v>40.40</v>
          </cell>
        </row>
        <row r="11">
          <cell r="A11" t="str">
            <v>云G72469</v>
          </cell>
          <cell r="B11" t="str">
            <v>45.31</v>
          </cell>
        </row>
        <row r="12">
          <cell r="A12" t="str">
            <v>云G76758</v>
          </cell>
          <cell r="B12" t="str">
            <v>38.45</v>
          </cell>
        </row>
        <row r="13">
          <cell r="A13" t="str">
            <v>云G78469</v>
          </cell>
          <cell r="B13" t="str">
            <v>29.36</v>
          </cell>
        </row>
        <row r="14">
          <cell r="A14" t="str">
            <v>云G74972</v>
          </cell>
          <cell r="B14" t="str">
            <v>9.00</v>
          </cell>
        </row>
        <row r="15">
          <cell r="A15" t="str">
            <v>云G65188</v>
          </cell>
          <cell r="B15" t="str">
            <v>9.94</v>
          </cell>
        </row>
        <row r="16">
          <cell r="A16" t="str">
            <v>云G68810</v>
          </cell>
          <cell r="B16" t="str">
            <v>20.19</v>
          </cell>
        </row>
        <row r="17">
          <cell r="A17" t="str">
            <v>云G79894</v>
          </cell>
          <cell r="B17" t="str">
            <v>37.04</v>
          </cell>
        </row>
        <row r="18">
          <cell r="A18" t="str">
            <v>云G84638</v>
          </cell>
          <cell r="B18" t="str">
            <v>51.48</v>
          </cell>
        </row>
        <row r="19">
          <cell r="A19" t="str">
            <v>云G76051</v>
          </cell>
          <cell r="B19" t="str">
            <v>7.96</v>
          </cell>
        </row>
        <row r="20">
          <cell r="A20" t="str">
            <v>云G73908</v>
          </cell>
          <cell r="B20" t="str">
            <v>13.95</v>
          </cell>
        </row>
        <row r="21">
          <cell r="A21" t="str">
            <v>云G70784</v>
          </cell>
          <cell r="B21" t="str">
            <v>5.26</v>
          </cell>
        </row>
        <row r="22">
          <cell r="A22" t="str">
            <v>云G79229</v>
          </cell>
          <cell r="B22" t="str">
            <v>13.80</v>
          </cell>
        </row>
        <row r="23">
          <cell r="A23" t="str">
            <v>云G70932</v>
          </cell>
          <cell r="B23" t="str">
            <v>33.19</v>
          </cell>
        </row>
        <row r="24">
          <cell r="A24" t="str">
            <v>云G70588</v>
          </cell>
          <cell r="B24" t="str">
            <v>13.03</v>
          </cell>
        </row>
        <row r="25">
          <cell r="A25" t="str">
            <v>云G69406</v>
          </cell>
          <cell r="B25" t="str">
            <v>20.48</v>
          </cell>
        </row>
        <row r="26">
          <cell r="A26" t="str">
            <v>云G76546</v>
          </cell>
          <cell r="B26" t="str">
            <v>26.09</v>
          </cell>
        </row>
        <row r="27">
          <cell r="A27" t="str">
            <v>云G78261</v>
          </cell>
          <cell r="B27" t="str">
            <v>30.55</v>
          </cell>
        </row>
        <row r="28">
          <cell r="A28" t="str">
            <v>云G79877</v>
          </cell>
          <cell r="B28" t="str">
            <v>16.73</v>
          </cell>
        </row>
        <row r="29">
          <cell r="A29" t="str">
            <v>云G68279</v>
          </cell>
          <cell r="B29" t="str">
            <v>23.74</v>
          </cell>
        </row>
        <row r="30">
          <cell r="A30" t="str">
            <v>云G69360</v>
          </cell>
          <cell r="B30" t="str">
            <v>35.71</v>
          </cell>
        </row>
        <row r="31">
          <cell r="A31" t="str">
            <v>云G70424</v>
          </cell>
          <cell r="B31" t="str">
            <v>44.94</v>
          </cell>
        </row>
        <row r="32">
          <cell r="A32" t="str">
            <v>云G85305</v>
          </cell>
          <cell r="B32" t="str">
            <v>26.36</v>
          </cell>
        </row>
        <row r="33">
          <cell r="A33" t="str">
            <v>云G65155</v>
          </cell>
          <cell r="B33" t="str">
            <v>16.53</v>
          </cell>
        </row>
        <row r="34">
          <cell r="A34" t="str">
            <v>云G70053</v>
          </cell>
          <cell r="B34" t="str">
            <v>20.97</v>
          </cell>
        </row>
        <row r="35">
          <cell r="A35" t="str">
            <v>云G68809</v>
          </cell>
          <cell r="B35" t="str">
            <v>19.65</v>
          </cell>
        </row>
        <row r="36">
          <cell r="A36" t="str">
            <v>云G70054</v>
          </cell>
          <cell r="B36" t="str">
            <v>20.57</v>
          </cell>
        </row>
        <row r="37">
          <cell r="A37" t="str">
            <v>云G78583</v>
          </cell>
          <cell r="B37" t="str">
            <v>28.27</v>
          </cell>
        </row>
        <row r="38">
          <cell r="A38" t="str">
            <v>云G74663</v>
          </cell>
          <cell r="B38" t="str">
            <v>17.66</v>
          </cell>
        </row>
        <row r="39">
          <cell r="A39" t="str">
            <v>云G66361</v>
          </cell>
          <cell r="B39" t="str">
            <v>20.67</v>
          </cell>
        </row>
        <row r="40">
          <cell r="A40" t="str">
            <v>云G74743</v>
          </cell>
          <cell r="B40" t="str">
            <v>56.89</v>
          </cell>
        </row>
        <row r="41">
          <cell r="A41" t="str">
            <v>云G73584</v>
          </cell>
          <cell r="B41" t="str">
            <v>4.96</v>
          </cell>
        </row>
        <row r="42">
          <cell r="A42" t="str">
            <v>云G74297</v>
          </cell>
          <cell r="B42" t="str">
            <v>21.72</v>
          </cell>
        </row>
        <row r="43">
          <cell r="A43" t="str">
            <v>云G79701</v>
          </cell>
          <cell r="B43" t="str">
            <v>6.71</v>
          </cell>
        </row>
        <row r="44">
          <cell r="A44" t="str">
            <v>云G75117</v>
          </cell>
          <cell r="B44" t="str">
            <v>35.62</v>
          </cell>
        </row>
        <row r="45">
          <cell r="A45" t="str">
            <v>云G69391</v>
          </cell>
          <cell r="B45" t="str">
            <v>47.09</v>
          </cell>
        </row>
        <row r="46">
          <cell r="A46" t="str">
            <v>云G68817</v>
          </cell>
          <cell r="B46" t="str">
            <v>36.65</v>
          </cell>
        </row>
        <row r="47">
          <cell r="A47" t="str">
            <v>云G78769</v>
          </cell>
          <cell r="B47" t="str">
            <v>24.34</v>
          </cell>
        </row>
        <row r="48">
          <cell r="A48" t="str">
            <v>云G74741</v>
          </cell>
          <cell r="B48" t="str">
            <v>10.21</v>
          </cell>
        </row>
        <row r="49">
          <cell r="A49" t="str">
            <v>云G73567</v>
          </cell>
          <cell r="B49" t="str">
            <v>12.34</v>
          </cell>
        </row>
        <row r="50">
          <cell r="A50" t="str">
            <v>云G79926</v>
          </cell>
          <cell r="B50" t="str">
            <v>45.36</v>
          </cell>
        </row>
        <row r="51">
          <cell r="A51" t="str">
            <v>云G78128</v>
          </cell>
          <cell r="B51" t="str">
            <v>8.37</v>
          </cell>
        </row>
        <row r="52">
          <cell r="A52" t="str">
            <v>云G70086</v>
          </cell>
          <cell r="B52" t="str">
            <v>11.83</v>
          </cell>
        </row>
        <row r="53">
          <cell r="A53" t="str">
            <v>云G79211</v>
          </cell>
          <cell r="B53" t="str">
            <v>19.25</v>
          </cell>
        </row>
        <row r="54">
          <cell r="A54" t="str">
            <v>云G74358</v>
          </cell>
          <cell r="B54" t="str">
            <v>20.43</v>
          </cell>
        </row>
        <row r="55">
          <cell r="A55" t="str">
            <v>云G68819</v>
          </cell>
          <cell r="B55" t="str">
            <v>28.60</v>
          </cell>
        </row>
        <row r="56">
          <cell r="A56" t="str">
            <v>云G74392</v>
          </cell>
          <cell r="B56" t="str">
            <v>22.01</v>
          </cell>
        </row>
        <row r="57">
          <cell r="A57" t="str">
            <v>云G79546</v>
          </cell>
          <cell r="B57" t="str">
            <v>47.61</v>
          </cell>
        </row>
        <row r="58">
          <cell r="A58" t="str">
            <v>云G79750</v>
          </cell>
          <cell r="B58" t="str">
            <v>10.12</v>
          </cell>
        </row>
        <row r="59">
          <cell r="A59" t="str">
            <v>云G79684</v>
          </cell>
          <cell r="B59" t="str">
            <v>26.46</v>
          </cell>
        </row>
        <row r="60">
          <cell r="A60" t="str">
            <v>云G75010</v>
          </cell>
          <cell r="B60" t="str">
            <v>22.96</v>
          </cell>
        </row>
        <row r="61">
          <cell r="A61" t="str">
            <v>云G74968</v>
          </cell>
          <cell r="B61" t="str">
            <v>35.07</v>
          </cell>
        </row>
        <row r="62">
          <cell r="A62" t="str">
            <v>云G78266</v>
          </cell>
          <cell r="B62" t="str">
            <v>28.08</v>
          </cell>
        </row>
        <row r="63">
          <cell r="A63" t="str">
            <v>云G76531</v>
          </cell>
          <cell r="B63" t="str">
            <v>27.55</v>
          </cell>
        </row>
        <row r="64">
          <cell r="A64" t="str">
            <v>云G78570</v>
          </cell>
          <cell r="B64" t="str">
            <v>2.60</v>
          </cell>
        </row>
        <row r="65">
          <cell r="A65" t="str">
            <v>云G78483</v>
          </cell>
          <cell r="B65" t="str">
            <v>39.41</v>
          </cell>
        </row>
        <row r="66">
          <cell r="A66" t="str">
            <v>云G74893</v>
          </cell>
          <cell r="B66" t="str">
            <v>18.25</v>
          </cell>
        </row>
        <row r="67">
          <cell r="A67" t="str">
            <v>云G87927</v>
          </cell>
          <cell r="B67" t="str">
            <v>21.53</v>
          </cell>
        </row>
        <row r="68">
          <cell r="A68" t="str">
            <v>云G78528</v>
          </cell>
          <cell r="B68" t="str">
            <v>17.00</v>
          </cell>
        </row>
        <row r="69">
          <cell r="A69" t="str">
            <v>云G69497</v>
          </cell>
          <cell r="B69" t="str">
            <v>46.06</v>
          </cell>
        </row>
        <row r="70">
          <cell r="A70" t="str">
            <v>云G72097</v>
          </cell>
          <cell r="B70" t="str">
            <v>33.50</v>
          </cell>
        </row>
        <row r="71">
          <cell r="A71" t="str">
            <v>云G74730</v>
          </cell>
          <cell r="B71" t="str">
            <v>8.61</v>
          </cell>
        </row>
        <row r="72">
          <cell r="A72" t="str">
            <v>云G89767</v>
          </cell>
          <cell r="B72" t="str">
            <v>30.52</v>
          </cell>
        </row>
        <row r="73">
          <cell r="A73" t="str">
            <v>云G89259</v>
          </cell>
          <cell r="B73" t="str">
            <v>19.31</v>
          </cell>
        </row>
        <row r="74">
          <cell r="A74" t="str">
            <v>云G89057</v>
          </cell>
          <cell r="B74" t="str">
            <v>33.24</v>
          </cell>
        </row>
        <row r="75">
          <cell r="A75" t="str">
            <v>云G72798</v>
          </cell>
          <cell r="B75" t="str">
            <v>22.96</v>
          </cell>
        </row>
        <row r="76">
          <cell r="A76" t="str">
            <v>云G74732</v>
          </cell>
          <cell r="B76" t="str">
            <v>11.09</v>
          </cell>
        </row>
      </sheetData>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云G44971</v>
          </cell>
          <cell r="B2" t="str">
            <v>2019-07-04 18:13:36</v>
          </cell>
          <cell r="C2" t="str">
            <v>掉线报警</v>
          </cell>
          <cell r="D2" t="str">
            <v>云南省红河哈尼族彝族自治州建水县利民乡257乡道厂房西北282米</v>
          </cell>
        </row>
        <row r="3">
          <cell r="A3" t="str">
            <v>云G56737</v>
          </cell>
          <cell r="B3" t="str">
            <v>2019-07-04 18:50:52</v>
          </cell>
          <cell r="C3" t="str">
            <v>掉线报警</v>
          </cell>
          <cell r="D3" t="str">
            <v>云南省曲靖市陆良县板桥镇西响线长湖村委会南626米</v>
          </cell>
        </row>
        <row r="4">
          <cell r="A4" t="str">
            <v>云G65155</v>
          </cell>
          <cell r="B4" t="str">
            <v>2019-07-04 20:27:57</v>
          </cell>
          <cell r="C4" t="str">
            <v>停车超时报警(30分)ACC点火卫星(18)GSM(19)</v>
          </cell>
          <cell r="D4" t="str">
            <v>云南省昆明市寻甸回族彝族自治县倘甸镇马大段山杂西318米</v>
          </cell>
        </row>
        <row r="5">
          <cell r="A5" t="str">
            <v>云G65188</v>
          </cell>
          <cell r="B5" t="str">
            <v>2019-07-04 09:51:09</v>
          </cell>
          <cell r="C5" t="str">
            <v>停车超时报警(30分)ACC点火(6时46分)GSM(12)</v>
          </cell>
          <cell r="D5" t="str">
            <v>云南省西双版纳傣族自治州勐海县勐宋乡勐海县众恒良种场茶厂(西南门)西140米</v>
          </cell>
        </row>
        <row r="6">
          <cell r="A6" t="str">
            <v>云G66002</v>
          </cell>
          <cell r="B6" t="str">
            <v>2019-07-04 10:31:31</v>
          </cell>
          <cell r="C6" t="str">
            <v>掉线报警</v>
          </cell>
          <cell r="D6" t="str">
            <v>云南省红河哈尼族彝族自治州个旧市锡城镇个金公路安达汽修厂南46米</v>
          </cell>
        </row>
        <row r="7">
          <cell r="A7" t="str">
            <v>云G66361</v>
          </cell>
          <cell r="B7" t="str">
            <v>2019-07-04 17:37:00</v>
          </cell>
          <cell r="C7" t="str">
            <v>停车超时报警(6时35分)ACC熄火卫星(12)GSM(22)</v>
          </cell>
          <cell r="D7" t="str">
            <v>云南省红河哈尼族彝族自治州石屏县异龙镇G43县道谢家营东128米</v>
          </cell>
        </row>
        <row r="8">
          <cell r="A8" t="str">
            <v>云G68132</v>
          </cell>
          <cell r="B8" t="str">
            <v>2019-07-04 21:53:13</v>
          </cell>
          <cell r="C8" t="str">
            <v>停车超时报警(30分)GSM(20)</v>
          </cell>
          <cell r="D8" t="str">
            <v>云南省普洱市孟连傣族拉祜族佤族自治县娜允镇环城东路8环城东路孟连傣族拉祜族佤族自治县质量技术监督局北98米</v>
          </cell>
        </row>
        <row r="9">
          <cell r="A9" t="str">
            <v>云G68191</v>
          </cell>
          <cell r="B9" t="str">
            <v>2019-07-04 23:25:16</v>
          </cell>
          <cell r="C9" t="str">
            <v>ACC点火(13时54分)记录仪速度(82.0)卫星(20)GSM(20)超速报警(软)</v>
          </cell>
          <cell r="D9" t="str">
            <v>广东省云浮市罗定市附城街道G2518深岑高速到流村东64米</v>
          </cell>
        </row>
        <row r="10">
          <cell r="A10" t="str">
            <v>云G68279</v>
          </cell>
          <cell r="B10" t="str">
            <v>2019-07-04 15:45:11</v>
          </cell>
          <cell r="C10" t="str">
            <v>停车超时报警(30分)ACC熄火卫星(11)GSM(17)</v>
          </cell>
          <cell r="D10" t="str">
            <v>云南省红河哈尼族彝族自治州蒙自市文澜镇复兴路18号复兴路红河雅苑北170米</v>
          </cell>
        </row>
        <row r="11">
          <cell r="A11" t="str">
            <v>云G68655</v>
          </cell>
          <cell r="B11" t="str">
            <v>2019-07-04 23:51:03</v>
          </cell>
          <cell r="C11" t="str">
            <v>掉线报警</v>
          </cell>
          <cell r="D11" t="str">
            <v>云南省红河哈尼族彝族自治州建水县临安镇214省道鸿达驾校西南270米</v>
          </cell>
        </row>
        <row r="12">
          <cell r="A12" t="str">
            <v>云G68809</v>
          </cell>
          <cell r="B12" t="str">
            <v>2019-07-04 09:51:44</v>
          </cell>
          <cell r="C12" t="str">
            <v>停车超时报警(2时4分)GSM(19)</v>
          </cell>
          <cell r="D12" t="str">
            <v>云南省红河哈尼族彝族自治州个旧市老厂镇老革段中国邮政储蓄银行(老厂支行)南1545米</v>
          </cell>
        </row>
        <row r="13">
          <cell r="A13" t="str">
            <v>云G68810</v>
          </cell>
          <cell r="B13" t="str">
            <v>2019-07-04 10:32:37</v>
          </cell>
          <cell r="C13" t="str">
            <v>掉线报警</v>
          </cell>
          <cell r="D13" t="str">
            <v>云南省红河哈尼族彝族自治州开远市乐白道街道323国道云南玉云种业有限责任公司西南30米</v>
          </cell>
        </row>
        <row r="14">
          <cell r="A14" t="str">
            <v>云G68817</v>
          </cell>
          <cell r="B14" t="str">
            <v>2019-07-04 19:29:29</v>
          </cell>
          <cell r="C14" t="str">
            <v>掉线报警</v>
          </cell>
          <cell r="D14" t="str">
            <v>云南省红河哈尼族彝族自治州建水县临安镇迎晖路342-5号214省道建水砂锅米线</v>
          </cell>
        </row>
        <row r="15">
          <cell r="A15" t="str">
            <v>云G68819</v>
          </cell>
          <cell r="B15" t="str">
            <v>2019-07-04 23:50:32</v>
          </cell>
          <cell r="C15" t="str">
            <v>掉线报警</v>
          </cell>
          <cell r="D15" t="str">
            <v>云南省怒江傈僳族自治州泸水市称杆乡228省道腊门嘎东南205米</v>
          </cell>
        </row>
        <row r="16">
          <cell r="A16" t="str">
            <v>云G68941</v>
          </cell>
          <cell r="B16" t="str">
            <v>2019-07-04 19:19:02</v>
          </cell>
          <cell r="C16" t="str">
            <v>掉线报警</v>
          </cell>
          <cell r="D16" t="str">
            <v>云南省红河哈尼族彝族自治州弥勒市弥阳镇王炽路45号友信教育培训学校东北94米</v>
          </cell>
        </row>
        <row r="17">
          <cell r="A17" t="str">
            <v>云G69360</v>
          </cell>
          <cell r="B17" t="str">
            <v>2019-07-04 22:55:29</v>
          </cell>
          <cell r="C17" t="str">
            <v>掉线报警</v>
          </cell>
          <cell r="D17" t="str">
            <v>云南省文山壮族苗族自治州砚山县平远镇商贸大街171号商贸大街五联农资商贸开发有限责任公司东110米</v>
          </cell>
        </row>
        <row r="18">
          <cell r="A18" t="str">
            <v>云G69363</v>
          </cell>
          <cell r="B18" t="str">
            <v>2019-07-04 16:34:36</v>
          </cell>
          <cell r="C18" t="str">
            <v>掉线报警</v>
          </cell>
          <cell r="D18" t="str">
            <v>云南省迪庆藏族自治州维西傈僳族自治县永春乡292县道永春乡卫生院第二门诊东75米</v>
          </cell>
        </row>
        <row r="19">
          <cell r="A19" t="str">
            <v>云G69391</v>
          </cell>
          <cell r="B19" t="str">
            <v>2019-07-04 12:32:21</v>
          </cell>
          <cell r="C19" t="str">
            <v>停车超时报警(34分)ACC熄火记录仪速度(58.1)无效定位(30分)GSM(18)</v>
          </cell>
          <cell r="D19" t="str">
            <v>云南省西双版纳傣族自治州勐海县勐遮镇惠勐公路广门学校东北432米</v>
          </cell>
        </row>
        <row r="20">
          <cell r="A20" t="str">
            <v>云G69406</v>
          </cell>
          <cell r="B20" t="str">
            <v>2019-07-04 21:28:03</v>
          </cell>
          <cell r="C20" t="str">
            <v>停车超时报警(8时58分)ACC熄火卫星(20)GSM(30)</v>
          </cell>
          <cell r="D20" t="str">
            <v>云南省红河哈尼族彝族自治州建水县李浩寨乡214省道新安哨北330米</v>
          </cell>
        </row>
        <row r="21">
          <cell r="A21" t="str">
            <v>云G69497</v>
          </cell>
          <cell r="B21" t="str">
            <v>2019-07-04 23:36:07</v>
          </cell>
          <cell r="C21" t="str">
            <v>停车超时报警(15时1分)</v>
          </cell>
          <cell r="D21" t="str">
            <v>云南省红河哈尼族彝族自治州河口瑶族自治县河口镇回龙山西南1741米</v>
          </cell>
        </row>
        <row r="22">
          <cell r="A22" t="str">
            <v>云G69957</v>
          </cell>
          <cell r="B22" t="str">
            <v>2019-07-04 16:02:59</v>
          </cell>
          <cell r="C22" t="str">
            <v>停车超时报警(20天4时55分)上线报警</v>
          </cell>
          <cell r="D22" t="str">
            <v>云南省红河哈尼族彝族自治州开远市小龙潭镇城子东北86米</v>
          </cell>
        </row>
        <row r="23">
          <cell r="A23" t="str">
            <v>云G70053</v>
          </cell>
          <cell r="B23" t="str">
            <v>2019-07-04 23:05:20</v>
          </cell>
          <cell r="C23" t="str">
            <v>停车超时报警(32分)无效定位(6分)</v>
          </cell>
          <cell r="D23" t="str">
            <v>云南省玉溪市通海县河西镇319省道百源冷库(东北门)东72米</v>
          </cell>
        </row>
        <row r="24">
          <cell r="A24" t="str">
            <v>云G70054</v>
          </cell>
          <cell r="B24" t="str">
            <v>2019-07-04 20:09:14</v>
          </cell>
          <cell r="C24" t="str">
            <v>掉线报警</v>
          </cell>
          <cell r="D24" t="str">
            <v>云南省红河哈尼族彝族自治州泸西县金马镇华西段大华西西北955米</v>
          </cell>
        </row>
        <row r="25">
          <cell r="A25" t="str">
            <v>云G70058</v>
          </cell>
          <cell r="B25" t="str">
            <v>2019-07-04 20:31:59</v>
          </cell>
          <cell r="C25" t="str">
            <v>掉线报警</v>
          </cell>
          <cell r="D25" t="str">
            <v>云南省文山壮族苗族自治州砚山县平远镇210省道平远交通运政管理站北77米</v>
          </cell>
        </row>
        <row r="26">
          <cell r="A26" t="str">
            <v>云G70068</v>
          </cell>
          <cell r="B26" t="str">
            <v>2019-07-04 13:16:14</v>
          </cell>
          <cell r="C26" t="str">
            <v>掉线报警</v>
          </cell>
          <cell r="D26" t="str">
            <v>云南省红河哈尼族彝族自治州蒙自市文澜镇护国路24护国路红河州公务员小区东北169米</v>
          </cell>
        </row>
        <row r="27">
          <cell r="A27" t="str">
            <v>云G70086</v>
          </cell>
          <cell r="B27" t="str">
            <v>2019-07-04 20:55:47</v>
          </cell>
          <cell r="C27" t="str">
            <v>掉线报警</v>
          </cell>
          <cell r="D27" t="str">
            <v>云南省红河哈尼族彝族自治州开远市乐白道街道市西北路馆驿清真饭店东103米</v>
          </cell>
        </row>
        <row r="28">
          <cell r="A28" t="str">
            <v>云G70391</v>
          </cell>
          <cell r="B28" t="str">
            <v>2019-07-04 19:37:14</v>
          </cell>
          <cell r="C28" t="str">
            <v>停车超时报警(30分)ACC熄火卫星(9)GSM(20)</v>
          </cell>
          <cell r="D28" t="str">
            <v>云南省玉溪市峨山彝族自治县小街街道小牛段005乡005乡道文明清真大寺东298米</v>
          </cell>
        </row>
        <row r="29">
          <cell r="A29" t="str">
            <v>云G70424</v>
          </cell>
          <cell r="B29" t="str">
            <v>2019-07-04 20:13:14</v>
          </cell>
          <cell r="C29" t="str">
            <v>停车超时报警(34分)无效定位(11分)</v>
          </cell>
          <cell r="D29" t="str">
            <v>云南省普洱市墨江哈尼族自治县通关镇G8511昆磨高速通关服务区东131米</v>
          </cell>
        </row>
        <row r="30">
          <cell r="A30" t="str">
            <v>云G70588</v>
          </cell>
          <cell r="B30" t="str">
            <v>2019-07-04 15:47:44</v>
          </cell>
          <cell r="C30" t="str">
            <v>停车超时报警(30分)ACC熄火卫星(12)GSM(8)</v>
          </cell>
          <cell r="D30" t="str">
            <v>云南省红河哈尼族彝族自治州元阳县南沙镇慢腊公路102县102县道桃园村卫生所东1289米</v>
          </cell>
        </row>
        <row r="31">
          <cell r="A31" t="str">
            <v>云G70784</v>
          </cell>
          <cell r="B31" t="str">
            <v>2019-07-04 20:41:38</v>
          </cell>
          <cell r="C31" t="str">
            <v>停车超时报警(31分)ACC点火卫星(18)GSM(31)</v>
          </cell>
          <cell r="D31" t="str">
            <v>云南省红河哈尼族彝族自治州建水县西庄镇金色维也纳(建设中)西南117米</v>
          </cell>
        </row>
        <row r="32">
          <cell r="A32" t="str">
            <v>云G70932</v>
          </cell>
          <cell r="B32" t="str">
            <v>2019-07-04 23:49:20</v>
          </cell>
          <cell r="C32" t="str">
            <v>停车超时报警(35分)无效定位(28分)</v>
          </cell>
          <cell r="D32" t="str">
            <v>云南省红河哈尼族彝族自治州建水县坡头乡214省道下白沙水东南841米</v>
          </cell>
        </row>
        <row r="33">
          <cell r="A33" t="str">
            <v>云G72097</v>
          </cell>
          <cell r="B33" t="str">
            <v>2019-07-04 19:55:09</v>
          </cell>
          <cell r="C33" t="str">
            <v>停车超时报警(6时14分)无效定位(5时53分)</v>
          </cell>
          <cell r="D33" t="str">
            <v>云南省红河哈尼族彝族自治州河口瑶族自治县河口镇G8011开河高速槟榔寨停车区东65米</v>
          </cell>
        </row>
        <row r="34">
          <cell r="A34" t="str">
            <v>云G72281</v>
          </cell>
          <cell r="B34" t="str">
            <v>2019-07-04 19:15:57</v>
          </cell>
          <cell r="C34" t="str">
            <v>停车超时报警(30分)无效定位(13分)GSM(15)</v>
          </cell>
          <cell r="D34" t="str">
            <v>云南省红河哈尼族彝族自治州个旧市鸡街镇212省道红达饭店东91米</v>
          </cell>
        </row>
        <row r="35">
          <cell r="A35" t="str">
            <v>云G72469</v>
          </cell>
          <cell r="B35" t="str">
            <v>2019-07-04 21:09:37</v>
          </cell>
          <cell r="C35" t="str">
            <v>掉线报警</v>
          </cell>
          <cell r="D35" t="str">
            <v>云南省红河哈尼族彝族自治州个旧市鸡街镇323国道沙甸派出所东南124米</v>
          </cell>
        </row>
        <row r="36">
          <cell r="A36" t="str">
            <v>云G73011</v>
          </cell>
          <cell r="B36" t="str">
            <v>2019-07-04 11:06:59</v>
          </cell>
          <cell r="C36" t="str">
            <v>掉线报警</v>
          </cell>
          <cell r="D36" t="str">
            <v>云南省红河哈尼族彝族自治州建水县临安镇建水县文化旅游商业广场东北119米</v>
          </cell>
        </row>
        <row r="37">
          <cell r="A37" t="str">
            <v>云G73503</v>
          </cell>
          <cell r="B37" t="str">
            <v>2019-07-04 23:09:39</v>
          </cell>
          <cell r="C37" t="str">
            <v>掉线报警</v>
          </cell>
          <cell r="D37" t="str">
            <v>云南省红河哈尼族彝族自治州红河县迤萨镇Z007水井东1115米</v>
          </cell>
        </row>
        <row r="38">
          <cell r="A38" t="str">
            <v>云G73567</v>
          </cell>
          <cell r="B38" t="str">
            <v>2019-07-04 16:13:12</v>
          </cell>
          <cell r="C38" t="str">
            <v>掉线报警</v>
          </cell>
          <cell r="D38" t="str">
            <v>云南省红河哈尼族彝族自治州金平苗族瑶族傣族自治县金河镇蛮金公路红河哈尼族彝族自治州公路管理总段双金桥管理所东200米</v>
          </cell>
        </row>
        <row r="39">
          <cell r="A39" t="str">
            <v>云G73584</v>
          </cell>
          <cell r="B39" t="str">
            <v>2019-07-04 16:59:34</v>
          </cell>
          <cell r="C39" t="str">
            <v>掉线报警</v>
          </cell>
          <cell r="D39" t="str">
            <v>云南省西双版纳傣族自治州景洪市允景洪街道勐罕路5号181县道景洪市文化馆东北1373米</v>
          </cell>
        </row>
        <row r="40">
          <cell r="A40" t="str">
            <v>云G73590</v>
          </cell>
          <cell r="B40" t="str">
            <v>2019-07-04 19:14:50</v>
          </cell>
          <cell r="C40" t="str">
            <v>掉线报警</v>
          </cell>
          <cell r="D40" t="str">
            <v>云南省红河哈尼族彝族自治州个旧市鸡街镇个大段松树寨东347米</v>
          </cell>
        </row>
        <row r="41">
          <cell r="A41" t="str">
            <v>云G73881</v>
          </cell>
          <cell r="B41" t="str">
            <v>2019-07-04 19:56:42</v>
          </cell>
          <cell r="C41" t="str">
            <v>掉线报警</v>
          </cell>
          <cell r="D41" t="str">
            <v>云南省昆明市宜良县北古城镇G5601昆明绕城高速马鞍山东北225米</v>
          </cell>
        </row>
        <row r="42">
          <cell r="A42" t="str">
            <v>云G73908</v>
          </cell>
          <cell r="B42" t="str">
            <v>2019-07-04 22:02:05</v>
          </cell>
          <cell r="C42" t="str">
            <v>停车超时报警(31分)ACC熄火卫星(20)GSM(19)</v>
          </cell>
          <cell r="D42" t="str">
            <v>云南省红河哈尼族彝族自治州泸西县午街铺镇服务区南165米</v>
          </cell>
        </row>
        <row r="43">
          <cell r="A43" t="str">
            <v>云G74297</v>
          </cell>
          <cell r="B43" t="str">
            <v>2019-07-04 16:49:39</v>
          </cell>
          <cell r="C43" t="str">
            <v>疲劳驾驶报警ACC点火(3时59分)记录仪速度(24.0)卫星(16)GSM(31)</v>
          </cell>
          <cell r="D43" t="str">
            <v>云南省红河哈尼族彝族自治州建水县临安镇迎晖路334号214省道建水县燃料有限责任公司西北63米</v>
          </cell>
        </row>
        <row r="44">
          <cell r="A44" t="str">
            <v>云G74338</v>
          </cell>
          <cell r="B44" t="str">
            <v>2019-07-04 16:43:40</v>
          </cell>
          <cell r="C44" t="str">
            <v>掉线报警</v>
          </cell>
          <cell r="D44" t="str">
            <v>云南省红河哈尼族彝族自治州金平苗族瑶族傣族自治县金河镇Z006哈尼一家和西北237米</v>
          </cell>
        </row>
        <row r="45">
          <cell r="A45" t="str">
            <v>云G74339</v>
          </cell>
          <cell r="B45" t="str">
            <v>2019-07-04 18:59:31</v>
          </cell>
          <cell r="C45" t="str">
            <v>停车超时报警(30分)ACC点火(11时40分)卫星(14)GSM(31)</v>
          </cell>
          <cell r="D45" t="str">
            <v>云南省红河哈尼族彝族自治州个旧市鸡街镇323国道喜迎鱼庄东南72米</v>
          </cell>
        </row>
        <row r="46">
          <cell r="A46" t="str">
            <v>云G74358</v>
          </cell>
          <cell r="B46" t="str">
            <v>2019-07-04 22:52:26</v>
          </cell>
          <cell r="C46" t="str">
            <v>掉线报警</v>
          </cell>
          <cell r="D46" t="str">
            <v>云南省昆明市安宁市县街街道小白段月子庄生态园西1396米</v>
          </cell>
        </row>
        <row r="47">
          <cell r="A47" t="str">
            <v>云G74663</v>
          </cell>
          <cell r="B47" t="str">
            <v>2019-07-04 23:37:49</v>
          </cell>
          <cell r="C47" t="str">
            <v>掉线报警</v>
          </cell>
          <cell r="D47" t="str">
            <v>云南省红河哈尼族彝族自治州元阳县南沙镇214省道南沙钢结构厂西92米</v>
          </cell>
        </row>
        <row r="48">
          <cell r="A48" t="str">
            <v>云G74730</v>
          </cell>
          <cell r="B48" t="str">
            <v>2019-07-04 23:18:19</v>
          </cell>
          <cell r="C48" t="str">
            <v>停车超时报警(4时5分)ACC熄火卫星(11)GSM(18)</v>
          </cell>
          <cell r="D48" t="str">
            <v>云南省红河哈尼族彝族自治州元阳县小新街乡元蔓高速石膏矿大桥西1869米</v>
          </cell>
        </row>
        <row r="49">
          <cell r="A49" t="str">
            <v>云G74732</v>
          </cell>
          <cell r="B49" t="str">
            <v>2019-07-04 23:26:16</v>
          </cell>
          <cell r="C49" t="str">
            <v>停车超时报警(8时16分)ACC熄火卫星(7)GSM(23)</v>
          </cell>
          <cell r="D49" t="str">
            <v>云南省红河哈尼族彝族自治州个旧市大屯镇个大段小屯西146米</v>
          </cell>
        </row>
        <row r="50">
          <cell r="A50" t="str">
            <v>云G74741</v>
          </cell>
          <cell r="B50" t="str">
            <v>2019-07-04 19:54:36</v>
          </cell>
          <cell r="C50" t="str">
            <v>掉线报警</v>
          </cell>
          <cell r="D50" t="str">
            <v>云南省红河哈尼族彝族自治州元阳县南沙镇102县道元红双飞粉北146米</v>
          </cell>
        </row>
        <row r="51">
          <cell r="A51" t="str">
            <v>云G74743</v>
          </cell>
          <cell r="B51" t="str">
            <v>2019-07-04 23:41:24</v>
          </cell>
          <cell r="C51" t="str">
            <v>ACC点火(1时5分)记录仪速度(18.9)疲劳驾驶报警(6时18分)卫星(22)GSM(29)</v>
          </cell>
          <cell r="D51" t="str">
            <v>云南省楚雄彝族自治州楚雄市苍岭镇G56杭瑞高速下高包东281米</v>
          </cell>
        </row>
        <row r="52">
          <cell r="A52" t="str">
            <v>云G74893</v>
          </cell>
          <cell r="B52" t="str">
            <v>2019-07-04 22:11:51</v>
          </cell>
          <cell r="C52" t="str">
            <v>停车超时报警(30分)ACC熄火卫星(17)GSM(24)</v>
          </cell>
          <cell r="D52" t="str">
            <v>云南省红河哈尼族彝族自治州河口瑶族自治县河口镇中国石化(北山停车区加油站)东南139米</v>
          </cell>
        </row>
        <row r="53">
          <cell r="A53" t="str">
            <v>云G74968</v>
          </cell>
          <cell r="B53" t="str">
            <v>2019-07-04 22:56:09</v>
          </cell>
          <cell r="C53" t="str">
            <v>停车电瓶拆除报警ACC熄火GSM(16)</v>
          </cell>
          <cell r="D53" t="str">
            <v>云南省昭通市彝良县洛泽河镇201省道彝良县洛泽河镇虎丘村民委员会南92米</v>
          </cell>
        </row>
        <row r="54">
          <cell r="A54" t="str">
            <v>云G74972</v>
          </cell>
          <cell r="B54" t="str">
            <v>2019-07-04 19:28:32</v>
          </cell>
          <cell r="C54" t="str">
            <v>掉线报警</v>
          </cell>
          <cell r="D54" t="str">
            <v>云南省红河哈尼族彝族自治州建水县西庄镇马蒋段建水县农村信用社(西庄信用社)东北239米</v>
          </cell>
        </row>
        <row r="55">
          <cell r="A55" t="str">
            <v>云G75010</v>
          </cell>
          <cell r="B55" t="str">
            <v>2019-07-04 18:17:21</v>
          </cell>
          <cell r="C55" t="str">
            <v>掉线报警</v>
          </cell>
          <cell r="D55" t="str">
            <v>云南省红河哈尼族彝族自治州建水县临安镇迎晖路346号阿春饭店西南65米</v>
          </cell>
        </row>
        <row r="56">
          <cell r="A56" t="str">
            <v>云G75018</v>
          </cell>
          <cell r="B56" t="str">
            <v>2019-07-04 23:22:28</v>
          </cell>
          <cell r="C56" t="str">
            <v>停车超时报警(64天16时0分)ACC熄火无效定位(11天12时19分)GSM(16)</v>
          </cell>
          <cell r="D56" t="str">
            <v>云南省红河哈尼族彝族自治州河口瑶族自治县河口镇326国道曼漆西北236米</v>
          </cell>
        </row>
        <row r="57">
          <cell r="A57" t="str">
            <v>云G75117</v>
          </cell>
          <cell r="B57" t="str">
            <v>2019-07-04 23:57:09</v>
          </cell>
          <cell r="C57" t="str">
            <v>停车超时报警(1时25分)ACC熄火GSM(31)</v>
          </cell>
          <cell r="D57" t="str">
            <v>云南省红河哈尼族彝族自治州石屏县坝心镇323国道新街村委会东249米</v>
          </cell>
        </row>
        <row r="58">
          <cell r="A58" t="str">
            <v>云G75199</v>
          </cell>
          <cell r="B58" t="str">
            <v>2019-07-04 21:02:17</v>
          </cell>
          <cell r="C58" t="str">
            <v>掉线报警</v>
          </cell>
          <cell r="D58" t="str">
            <v>云南省红河哈尼族彝族自治州建水县坡头乡大石洞段大石洞小学西南1139米</v>
          </cell>
        </row>
        <row r="59">
          <cell r="A59" t="str">
            <v>云G75885</v>
          </cell>
          <cell r="B59" t="str">
            <v>2019-07-04 18:41:30</v>
          </cell>
          <cell r="C59" t="str">
            <v>掉线报警</v>
          </cell>
          <cell r="D59" t="str">
            <v>云南省红河哈尼族彝族自治州元阳县南沙镇慢腊公路102县102县道桃园村卫生所东1242米</v>
          </cell>
        </row>
        <row r="60">
          <cell r="A60" t="str">
            <v>云G76029</v>
          </cell>
          <cell r="B60" t="str">
            <v>2019-07-04 18:28:38</v>
          </cell>
          <cell r="C60" t="str">
            <v>停车超时报警(30分)ACC熄火卫星(19)GSM(16)</v>
          </cell>
          <cell r="D60" t="str">
            <v>云南省红河哈尼族彝族自治州建水县临安镇钟灵路鑫源居东21米</v>
          </cell>
        </row>
        <row r="61">
          <cell r="A61" t="str">
            <v>云G76051</v>
          </cell>
          <cell r="B61" t="str">
            <v>2019-07-04 20:17:22</v>
          </cell>
          <cell r="C61" t="str">
            <v>掉线报警</v>
          </cell>
          <cell r="D61" t="str">
            <v/>
          </cell>
        </row>
        <row r="62">
          <cell r="A62" t="str">
            <v>云G76116</v>
          </cell>
          <cell r="B62" t="str">
            <v>2019-07-04 23:47:50</v>
          </cell>
          <cell r="C62" t="str">
            <v>掉线报警</v>
          </cell>
          <cell r="D62" t="str">
            <v>云南省红河哈尼族彝族自治州元阳县上新城乡元蔓高速芒铁西429米</v>
          </cell>
        </row>
        <row r="63">
          <cell r="A63" t="str">
            <v>云G76531</v>
          </cell>
          <cell r="B63" t="str">
            <v>2019-07-04 23:36:40</v>
          </cell>
          <cell r="C63" t="str">
            <v>掉线报警</v>
          </cell>
          <cell r="D63" t="str">
            <v>云南省昆明市宜良县北古城镇宜九公路小薛营西北259米</v>
          </cell>
        </row>
        <row r="64">
          <cell r="A64" t="str">
            <v>云G76546</v>
          </cell>
          <cell r="B64" t="str">
            <v>2019-07-04 23:37:03</v>
          </cell>
          <cell r="C64" t="str">
            <v>停车超时报警(5时58分)ACC熄火GSM(30)</v>
          </cell>
          <cell r="D64" t="str">
            <v>云南省红河哈尼族彝族自治州蒙自市冷泉镇蒙蛮线山嘴东148米</v>
          </cell>
        </row>
        <row r="65">
          <cell r="A65" t="str">
            <v>云G77285</v>
          </cell>
          <cell r="B65" t="str">
            <v>2019-07-04 23:20:36</v>
          </cell>
          <cell r="C65" t="str">
            <v>停车超时报警(2时16分)ACC点火(46分)无效定位(50分)</v>
          </cell>
          <cell r="D65" t="str">
            <v>云南省红河哈尼族彝族自治州蒙自市新安所镇回归路120号G12县道振昌旅馆北43米</v>
          </cell>
        </row>
        <row r="66">
          <cell r="A66" t="str">
            <v>云G77465</v>
          </cell>
          <cell r="B66" t="str">
            <v>2019-07-04 15:18:10</v>
          </cell>
          <cell r="C66" t="str">
            <v>掉线报警</v>
          </cell>
          <cell r="D66" t="str">
            <v>滨河路金水河乡劳动保障局东183米</v>
          </cell>
        </row>
        <row r="67">
          <cell r="A67" t="str">
            <v>云G78128</v>
          </cell>
          <cell r="B67" t="str">
            <v>2019-07-04 20:19:49</v>
          </cell>
          <cell r="C67" t="str">
            <v>停车超时报警(32分)无效定位(10分)</v>
          </cell>
          <cell r="D67" t="str">
            <v>云南省红河哈尼族彝族自治州红河县迤萨镇元红公路z006号元红公路蚝情烧烤西51米</v>
          </cell>
        </row>
        <row r="68">
          <cell r="A68" t="str">
            <v>云G78261</v>
          </cell>
          <cell r="B68" t="str">
            <v>2019-07-04 18:47:44</v>
          </cell>
          <cell r="C68" t="str">
            <v>掉线报警</v>
          </cell>
          <cell r="D68" t="str">
            <v>云南省玉溪市新平彝族傣族自治县戛洒镇307省道香山别墅南1399米</v>
          </cell>
        </row>
        <row r="69">
          <cell r="A69" t="str">
            <v>云G78266</v>
          </cell>
          <cell r="B69" t="str">
            <v>2019-07-04 19:25:52</v>
          </cell>
          <cell r="C69" t="str">
            <v>停车超时报警(32分)ACC熄火卫星(9)GSM(8)</v>
          </cell>
          <cell r="D69" t="str">
            <v>云南省文山壮族苗族自治州马关县八寨镇357县道二台坡南483米</v>
          </cell>
        </row>
        <row r="70">
          <cell r="A70" t="str">
            <v>云G78469</v>
          </cell>
          <cell r="B70" t="str">
            <v>2019-07-04 21:35:34</v>
          </cell>
          <cell r="C70" t="str">
            <v>停车超时报警(30分)ACC点火(1天1时6分)卫星(16)GSM(26)</v>
          </cell>
          <cell r="D70" t="str">
            <v>云南省曲靖市麒麟区白石江街道官坡路人民大药房东南64米</v>
          </cell>
        </row>
        <row r="71">
          <cell r="A71" t="str">
            <v>云G78483</v>
          </cell>
          <cell r="B71" t="str">
            <v>2019-07-04 23:30:45</v>
          </cell>
          <cell r="C71" t="str">
            <v>掉线报警</v>
          </cell>
          <cell r="D71" t="str">
            <v>云南省昆明市官渡区金马街道G78汕昆高速G78汕昆高速出口(西北向)东北32米</v>
          </cell>
        </row>
        <row r="72">
          <cell r="A72" t="str">
            <v>云G78522</v>
          </cell>
          <cell r="B72" t="str">
            <v>2019-07-04 23:24:16</v>
          </cell>
          <cell r="C72" t="str">
            <v>掉线报警</v>
          </cell>
          <cell r="D72" t="str">
            <v>云南省红河哈尼族彝族自治州金平苗族瑶族傣族自治县沙依坡乡蛮金公路那拉博南943米</v>
          </cell>
        </row>
        <row r="73">
          <cell r="A73" t="str">
            <v>云G78528</v>
          </cell>
          <cell r="B73" t="str">
            <v>2019-07-04 20:07:56</v>
          </cell>
          <cell r="C73" t="str">
            <v>停车超时报警(1时59分)ACC点火(14分)卫星(18)GSM(13)</v>
          </cell>
          <cell r="D73" t="str">
            <v>云南省红河哈尼族彝族自治州建水县临安镇青他线建水文笔塔西南912米</v>
          </cell>
        </row>
        <row r="74">
          <cell r="A74" t="str">
            <v>云G78570</v>
          </cell>
          <cell r="B74" t="str">
            <v>2019-07-04 23:07:56</v>
          </cell>
          <cell r="C74" t="str">
            <v>停车超时报警(1天7时27分)ACC熄火GSM(9)</v>
          </cell>
          <cell r="D74" t="str">
            <v>云南省文山壮族苗族自治州广南县莲城镇那忠西127米</v>
          </cell>
        </row>
        <row r="75">
          <cell r="A75" t="str">
            <v>云G78583</v>
          </cell>
          <cell r="B75" t="str">
            <v>2019-07-04 23:29:13</v>
          </cell>
          <cell r="C75" t="str">
            <v>停车超时报警(9时5分)ACC熄火GSM(19)</v>
          </cell>
          <cell r="D75" t="str">
            <v>云南省文山壮族苗族自治州砚山县江那镇白龙山东347米</v>
          </cell>
        </row>
        <row r="76">
          <cell r="A76" t="str">
            <v>云G78769</v>
          </cell>
          <cell r="B76" t="str">
            <v>2019-07-04 23:25:29</v>
          </cell>
          <cell r="C76" t="str">
            <v>停车超时报警(7时6分)ACC熄火GSM(30)</v>
          </cell>
          <cell r="D76" t="str">
            <v>云南省红河哈尼族彝族自治州建水县临安镇G5615天猴高速建水县汽车驾驶员城西北171米</v>
          </cell>
        </row>
        <row r="77">
          <cell r="A77" t="str">
            <v>云G78968</v>
          </cell>
          <cell r="B77" t="str">
            <v>2019-07-04 17:38:22</v>
          </cell>
          <cell r="C77" t="str">
            <v>停车超时报警(30分)ACC点火(1天8时45分)卫星(10)GSM(17)</v>
          </cell>
          <cell r="D77" t="str">
            <v>云南省昆明市安宁市太平新城街道320国道华港饲料南70米</v>
          </cell>
        </row>
        <row r="78">
          <cell r="A78" t="str">
            <v>云G79211</v>
          </cell>
          <cell r="B78" t="str">
            <v>2019-07-04 23:43:34</v>
          </cell>
          <cell r="C78" t="str">
            <v>停车超时报警(7时7分)ACC熄火GSM(29)</v>
          </cell>
          <cell r="D78" t="str">
            <v>云南省红河哈尼族彝族自治州建水县临安镇G5615天猴高速中共建水公路分局建水所支部委员会西北134米</v>
          </cell>
        </row>
        <row r="79">
          <cell r="A79" t="str">
            <v>云G79229</v>
          </cell>
          <cell r="B79" t="str">
            <v>2019-07-04 22:08:42</v>
          </cell>
          <cell r="C79" t="str">
            <v>停车超时报警(30分)ACC熄火卫星(7)GSM(31)</v>
          </cell>
          <cell r="D79" t="str">
            <v>云南省昭通市镇雄县坪上镇背牛段孙家寨子北114米</v>
          </cell>
        </row>
        <row r="80">
          <cell r="A80" t="str">
            <v>云G79546</v>
          </cell>
          <cell r="B80" t="str">
            <v>2019-07-04 21:09:30</v>
          </cell>
          <cell r="C80" t="str">
            <v>停车超时报警(6时18分)ACC熄火卫星(10)GSM(25)</v>
          </cell>
          <cell r="D80" t="str">
            <v>云南省红河哈尼族彝族自治州个旧市城区街道阳山大道6-8号院阳山大道有禄大厦西50米</v>
          </cell>
        </row>
        <row r="81">
          <cell r="A81" t="str">
            <v>云G79684</v>
          </cell>
          <cell r="B81" t="str">
            <v>2019-07-04 18:29:21</v>
          </cell>
          <cell r="C81" t="str">
            <v>停车超时报警(32分)停车ACC熄火GSM(31)</v>
          </cell>
          <cell r="D81" t="str">
            <v>云南省红河哈尼族彝族自治州绿春县大兴镇绿春汽车客运站西南116米</v>
          </cell>
        </row>
        <row r="82">
          <cell r="A82" t="str">
            <v>云G79701</v>
          </cell>
          <cell r="B82" t="str">
            <v>2019-07-04 23:07:48</v>
          </cell>
          <cell r="C82" t="str">
            <v>掉线报警</v>
          </cell>
          <cell r="D82" t="str">
            <v>云南省红河哈尼族彝族自治州个旧市贾沙乡芦柴冲西北432米</v>
          </cell>
        </row>
        <row r="83">
          <cell r="A83" t="str">
            <v>云G79736</v>
          </cell>
          <cell r="B83" t="str">
            <v>2019-07-04 13:11:59</v>
          </cell>
          <cell r="C83" t="str">
            <v>停车超时报警(30分)ACC点火(20分)卫星(10)GSM(24)</v>
          </cell>
          <cell r="D83" t="str">
            <v>云南省红河哈尼族彝族自治州建水县临安镇大哨头东96米</v>
          </cell>
        </row>
        <row r="84">
          <cell r="A84" t="str">
            <v>云G79750</v>
          </cell>
          <cell r="B84" t="str">
            <v>2019-07-04 23:38:58</v>
          </cell>
          <cell r="C84" t="str">
            <v>掉线报警</v>
          </cell>
          <cell r="D84" t="str">
            <v>云南省红河哈尼族彝族自治州个旧市贾沙乡芦柴冲西北427米</v>
          </cell>
        </row>
        <row r="85">
          <cell r="A85" t="str">
            <v>云G79777</v>
          </cell>
          <cell r="B85" t="str">
            <v>2019-07-04 23:12:46</v>
          </cell>
          <cell r="C85" t="str">
            <v>掉线报警</v>
          </cell>
          <cell r="D85" t="str">
            <v>云南省昆明市呈贡区马金铺街道202省道聚华园西79米</v>
          </cell>
        </row>
        <row r="86">
          <cell r="A86" t="str">
            <v>云G79877</v>
          </cell>
          <cell r="B86" t="str">
            <v>2019-07-04 21:54:12</v>
          </cell>
          <cell r="C86" t="str">
            <v>停车超时报警(32分)ACC熄火卫星(9)GSM(14)</v>
          </cell>
          <cell r="D86" t="str">
            <v>云南省红河哈尼族彝族自治州建水县坡头乡214省道下白沙水东南855米</v>
          </cell>
        </row>
        <row r="87">
          <cell r="A87" t="str">
            <v>云G79894</v>
          </cell>
          <cell r="B87" t="str">
            <v>2019-07-04 21:00:48</v>
          </cell>
          <cell r="C87" t="str">
            <v>停车超时报警(1时48分)ACC点火(3分)无效定位(1时47分)GSM(22)</v>
          </cell>
          <cell r="D87" t="str">
            <v>广西壮族自治区百色市靖西市安德镇320省道安德镇安德卫生院东南22米</v>
          </cell>
        </row>
        <row r="88">
          <cell r="A88" t="str">
            <v>云G79926</v>
          </cell>
          <cell r="B88" t="str">
            <v>2019-07-04 18:39:50</v>
          </cell>
          <cell r="C88" t="str">
            <v>停车超时报警(39分)ACC点火(1分)记录仪速度(2.1)无效定位(32分)GSM(15)</v>
          </cell>
          <cell r="D88" t="str">
            <v>云南省西双版纳傣族自治州勐海县勐遮镇惠勐公路味芙蛋糕店西245米</v>
          </cell>
        </row>
        <row r="89">
          <cell r="A89" t="str">
            <v>云G84638</v>
          </cell>
          <cell r="B89" t="str">
            <v>2019-07-04 23:52:30</v>
          </cell>
          <cell r="C89" t="str">
            <v>ACC点火(1时58分)卫星(18)GSM(21)超速报警(软)</v>
          </cell>
          <cell r="D89" t="str">
            <v>云南省红河哈尼族彝族自治州河口瑶族自治县河口镇G8011开河高速白石岩西南460米</v>
          </cell>
        </row>
        <row r="90">
          <cell r="A90" t="str">
            <v>云G85142</v>
          </cell>
          <cell r="B90" t="str">
            <v>2019-07-04 09:19:52</v>
          </cell>
          <cell r="C90" t="str">
            <v>停车超时报警(4天17时11分)ACC熄火卫星(21)GSM(18)</v>
          </cell>
          <cell r="D90" t="str">
            <v>云南省红河哈尼族彝族自治州建水县临安镇迎晖路333214省道建水樱花轮胎经营部南63米</v>
          </cell>
        </row>
        <row r="91">
          <cell r="A91" t="str">
            <v>云G85305</v>
          </cell>
          <cell r="B91" t="str">
            <v>2019-07-04 15:50:57</v>
          </cell>
          <cell r="C91" t="str">
            <v>掉线报警</v>
          </cell>
          <cell r="D91" t="str">
            <v>云南省红河哈尼族彝族自治州开远市小龙潭镇开培线棬槽寨南372米</v>
          </cell>
        </row>
        <row r="92">
          <cell r="A92" t="str">
            <v>云G87740</v>
          </cell>
          <cell r="B92" t="str">
            <v>2019-07-04 19:21:29</v>
          </cell>
          <cell r="C92" t="str">
            <v>停车超时报警(91天9时17分)ACC熄火卫星(11)GSM(31)</v>
          </cell>
          <cell r="D92" t="str">
            <v>云南省昆明市晋宁区晋城镇213国道晋宁晋城康磊洗砂厂西南117米</v>
          </cell>
        </row>
        <row r="93">
          <cell r="A93" t="str">
            <v>云G87927</v>
          </cell>
          <cell r="B93" t="str">
            <v>2019-07-04 23:55:27</v>
          </cell>
          <cell r="C93" t="str">
            <v>停车超时报警(1天1时56分)ACC熄火GSM(29)</v>
          </cell>
          <cell r="D93" t="str">
            <v>云南省文山壮族苗族自治州文山市平坝镇中国信合(平坝信用社)西北44米</v>
          </cell>
        </row>
        <row r="94">
          <cell r="A94" t="str">
            <v>云G89057</v>
          </cell>
          <cell r="B94" t="str">
            <v>2019-07-04 23:39:37</v>
          </cell>
          <cell r="C94" t="str">
            <v>停车超时报警(30分)停车ACC熄火GSM(30)</v>
          </cell>
          <cell r="D94" t="str">
            <v>云南省红河哈尼族彝族自治州建水县岔科镇阿初段建水县岔科镇小河边小学西南186米</v>
          </cell>
        </row>
        <row r="95">
          <cell r="A95" t="str">
            <v>云G89259</v>
          </cell>
          <cell r="B95" t="str">
            <v>2019-07-04 23:34:36</v>
          </cell>
          <cell r="C95" t="str">
            <v>疲劳驾驶报警当天累计驾驶超时ACC点火(1时28分)记录仪速度(18.5)卫星(24)GSM(22)</v>
          </cell>
          <cell r="D95" t="str">
            <v>云南省红河哈尼族彝族自治州建水县曲江镇214省道黄兰小学东344米</v>
          </cell>
        </row>
        <row r="96">
          <cell r="A96" t="str">
            <v>云G89767</v>
          </cell>
          <cell r="B96" t="str">
            <v>2019-07-04 23:34:33</v>
          </cell>
          <cell r="C96" t="str">
            <v>停车超时报警(1时8分)当天累计驾驶超时ACC熄火卫星(19)GSM(20)</v>
          </cell>
          <cell r="D96" t="str">
            <v>云南省红河哈尼族彝族自治州个旧市蔓耗镇212省道开远公路管理总段黄草坝管理所西北370米</v>
          </cell>
        </row>
      </sheetData>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云G74339</v>
          </cell>
          <cell r="B2" t="str">
            <v>17.23</v>
          </cell>
        </row>
        <row r="3">
          <cell r="A3" t="str">
            <v>云G76029</v>
          </cell>
          <cell r="B3" t="str">
            <v>24.43</v>
          </cell>
        </row>
        <row r="4">
          <cell r="A4" t="str">
            <v>云G79736</v>
          </cell>
          <cell r="B4" t="str">
            <v>17.29</v>
          </cell>
        </row>
        <row r="5">
          <cell r="A5" t="str">
            <v>云G68132</v>
          </cell>
          <cell r="B5" t="str">
            <v>19.23</v>
          </cell>
        </row>
        <row r="6">
          <cell r="A6" t="str">
            <v>云G72281</v>
          </cell>
          <cell r="B6" t="str">
            <v>1.61</v>
          </cell>
        </row>
        <row r="7">
          <cell r="A7" t="str">
            <v>云G78968</v>
          </cell>
          <cell r="B7" t="str">
            <v>38.54</v>
          </cell>
        </row>
        <row r="8">
          <cell r="A8" t="str">
            <v>云G77465</v>
          </cell>
          <cell r="B8" t="str">
            <v>19.22</v>
          </cell>
        </row>
        <row r="9">
          <cell r="A9" t="str">
            <v>云G79777</v>
          </cell>
          <cell r="B9" t="str">
            <v>15.70</v>
          </cell>
        </row>
        <row r="10">
          <cell r="A10" t="str">
            <v>云G78522</v>
          </cell>
          <cell r="B10" t="str">
            <v>12.19</v>
          </cell>
        </row>
        <row r="11">
          <cell r="A11" t="str">
            <v>云G70058</v>
          </cell>
          <cell r="B11" t="str">
            <v>24.07</v>
          </cell>
        </row>
        <row r="12">
          <cell r="A12" t="str">
            <v>云G68191</v>
          </cell>
          <cell r="B12" t="str">
            <v>57.17</v>
          </cell>
        </row>
        <row r="13">
          <cell r="A13" t="str">
            <v>云G72469</v>
          </cell>
          <cell r="B13" t="str">
            <v>41.15</v>
          </cell>
        </row>
        <row r="14">
          <cell r="A14" t="str">
            <v>云G78469</v>
          </cell>
          <cell r="B14" t="str">
            <v>41.47</v>
          </cell>
        </row>
        <row r="15">
          <cell r="A15" t="str">
            <v>云G74972</v>
          </cell>
          <cell r="B15" t="str">
            <v>40.45</v>
          </cell>
        </row>
        <row r="16">
          <cell r="A16" t="str">
            <v>云G65188</v>
          </cell>
          <cell r="B16" t="str">
            <v>4.32</v>
          </cell>
        </row>
        <row r="17">
          <cell r="A17" t="str">
            <v>云G68941</v>
          </cell>
          <cell r="B17" t="str">
            <v>20.69</v>
          </cell>
        </row>
        <row r="18">
          <cell r="A18" t="str">
            <v>云G79894</v>
          </cell>
          <cell r="B18" t="str">
            <v>35.54</v>
          </cell>
        </row>
        <row r="19">
          <cell r="A19" t="str">
            <v>云G84638</v>
          </cell>
          <cell r="B19" t="str">
            <v>55.25</v>
          </cell>
        </row>
        <row r="20">
          <cell r="A20" t="str">
            <v>云G76051</v>
          </cell>
          <cell r="B20" t="str">
            <v>7.25</v>
          </cell>
        </row>
        <row r="21">
          <cell r="A21" t="str">
            <v>云G73908</v>
          </cell>
          <cell r="B21" t="str">
            <v>10.10</v>
          </cell>
        </row>
        <row r="22">
          <cell r="A22" t="str">
            <v>云G70784</v>
          </cell>
          <cell r="B22" t="str">
            <v>11.41</v>
          </cell>
        </row>
        <row r="23">
          <cell r="A23" t="str">
            <v>云G79229</v>
          </cell>
          <cell r="B23" t="str">
            <v>7.27</v>
          </cell>
        </row>
        <row r="24">
          <cell r="A24" t="str">
            <v>云G70932</v>
          </cell>
          <cell r="B24" t="str">
            <v>23.74</v>
          </cell>
        </row>
        <row r="25">
          <cell r="A25" t="str">
            <v>云G70588</v>
          </cell>
          <cell r="B25" t="str">
            <v>12.81</v>
          </cell>
        </row>
        <row r="26">
          <cell r="A26" t="str">
            <v>云G77285</v>
          </cell>
          <cell r="B26" t="str">
            <v>0.00</v>
          </cell>
        </row>
        <row r="27">
          <cell r="A27" t="str">
            <v>云G69406</v>
          </cell>
          <cell r="B27" t="str">
            <v>43.04</v>
          </cell>
        </row>
        <row r="28">
          <cell r="A28" t="str">
            <v>云G76546</v>
          </cell>
          <cell r="B28" t="str">
            <v>11.59</v>
          </cell>
        </row>
        <row r="29">
          <cell r="A29" t="str">
            <v>云G78261</v>
          </cell>
          <cell r="B29" t="str">
            <v>21.87</v>
          </cell>
        </row>
        <row r="30">
          <cell r="A30" t="str">
            <v>云G79877</v>
          </cell>
          <cell r="B30" t="str">
            <v>20.35</v>
          </cell>
        </row>
        <row r="31">
          <cell r="A31" t="str">
            <v>云G68279</v>
          </cell>
          <cell r="B31" t="str">
            <v>16.94</v>
          </cell>
        </row>
        <row r="32">
          <cell r="A32" t="str">
            <v>云G68655</v>
          </cell>
          <cell r="B32" t="str">
            <v>22.84</v>
          </cell>
        </row>
        <row r="33">
          <cell r="A33" t="str">
            <v>云G69360</v>
          </cell>
          <cell r="B33" t="str">
            <v>32.48</v>
          </cell>
        </row>
        <row r="34">
          <cell r="A34" t="str">
            <v>云G70424</v>
          </cell>
          <cell r="B34" t="str">
            <v>38.50</v>
          </cell>
        </row>
        <row r="35">
          <cell r="A35" t="str">
            <v>云G85305</v>
          </cell>
          <cell r="B35" t="str">
            <v>21.61</v>
          </cell>
        </row>
        <row r="36">
          <cell r="A36" t="str">
            <v>云G65155</v>
          </cell>
          <cell r="B36" t="str">
            <v>25.07</v>
          </cell>
        </row>
        <row r="37">
          <cell r="A37" t="str">
            <v>云G70053</v>
          </cell>
          <cell r="B37" t="str">
            <v>22.06</v>
          </cell>
        </row>
        <row r="38">
          <cell r="A38" t="str">
            <v>云G68809</v>
          </cell>
          <cell r="B38" t="str">
            <v>12.30</v>
          </cell>
        </row>
        <row r="39">
          <cell r="A39" t="str">
            <v>云G70054</v>
          </cell>
          <cell r="B39" t="str">
            <v>11.15</v>
          </cell>
        </row>
        <row r="40">
          <cell r="A40" t="str">
            <v>云G78583</v>
          </cell>
          <cell r="B40" t="str">
            <v>37.87</v>
          </cell>
        </row>
        <row r="41">
          <cell r="A41" t="str">
            <v>云G66361</v>
          </cell>
          <cell r="B41" t="str">
            <v>22.16</v>
          </cell>
        </row>
        <row r="42">
          <cell r="A42" t="str">
            <v>云G74743</v>
          </cell>
          <cell r="B42" t="str">
            <v>54.43</v>
          </cell>
        </row>
        <row r="43">
          <cell r="A43" t="str">
            <v>云G73584</v>
          </cell>
          <cell r="B43" t="str">
            <v>4.67</v>
          </cell>
        </row>
        <row r="44">
          <cell r="A44" t="str">
            <v>云G74297</v>
          </cell>
          <cell r="B44" t="str">
            <v>35.49</v>
          </cell>
        </row>
        <row r="45">
          <cell r="A45" t="str">
            <v>云G79701</v>
          </cell>
          <cell r="B45" t="str">
            <v>7.05</v>
          </cell>
        </row>
        <row r="46">
          <cell r="A46" t="str">
            <v>云G75117</v>
          </cell>
          <cell r="B46" t="str">
            <v>29.19</v>
          </cell>
        </row>
        <row r="47">
          <cell r="A47" t="str">
            <v>云G69391</v>
          </cell>
          <cell r="B47" t="str">
            <v>31.85</v>
          </cell>
        </row>
        <row r="48">
          <cell r="A48" t="str">
            <v>云G68817</v>
          </cell>
          <cell r="B48" t="str">
            <v>26.00</v>
          </cell>
        </row>
        <row r="49">
          <cell r="A49" t="str">
            <v>云G78769</v>
          </cell>
          <cell r="B49" t="str">
            <v>20.97</v>
          </cell>
        </row>
        <row r="50">
          <cell r="A50" t="str">
            <v>云G74741</v>
          </cell>
          <cell r="B50" t="str">
            <v>11.28</v>
          </cell>
        </row>
        <row r="51">
          <cell r="A51" t="str">
            <v>云G73567</v>
          </cell>
          <cell r="B51" t="str">
            <v>12.53</v>
          </cell>
        </row>
        <row r="52">
          <cell r="A52" t="str">
            <v>云G79926</v>
          </cell>
          <cell r="B52" t="str">
            <v>120.13</v>
          </cell>
        </row>
        <row r="53">
          <cell r="A53" t="str">
            <v>云G78128</v>
          </cell>
          <cell r="B53" t="str">
            <v>8.39</v>
          </cell>
        </row>
        <row r="54">
          <cell r="A54" t="str">
            <v>云G70086</v>
          </cell>
          <cell r="B54" t="str">
            <v>9.74</v>
          </cell>
        </row>
        <row r="55">
          <cell r="A55" t="str">
            <v>云G79211</v>
          </cell>
          <cell r="B55" t="str">
            <v>21.17</v>
          </cell>
        </row>
        <row r="56">
          <cell r="A56" t="str">
            <v>云G75885</v>
          </cell>
          <cell r="B56" t="str">
            <v>12.10</v>
          </cell>
        </row>
        <row r="57">
          <cell r="A57" t="str">
            <v>云G74358</v>
          </cell>
          <cell r="B57" t="str">
            <v>19.28</v>
          </cell>
        </row>
        <row r="58">
          <cell r="A58" t="str">
            <v>云G68819</v>
          </cell>
          <cell r="B58" t="str">
            <v>30.48</v>
          </cell>
        </row>
        <row r="59">
          <cell r="A59" t="str">
            <v>云G69363</v>
          </cell>
          <cell r="B59" t="str">
            <v>29.01</v>
          </cell>
        </row>
        <row r="60">
          <cell r="A60" t="str">
            <v>云G79546</v>
          </cell>
          <cell r="B60" t="str">
            <v>38.82</v>
          </cell>
        </row>
        <row r="61">
          <cell r="A61" t="str">
            <v>云G79750</v>
          </cell>
          <cell r="B61" t="str">
            <v>8.08</v>
          </cell>
        </row>
        <row r="62">
          <cell r="A62" t="str">
            <v>云G79684</v>
          </cell>
          <cell r="B62" t="str">
            <v>10.95</v>
          </cell>
        </row>
        <row r="63">
          <cell r="A63" t="str">
            <v>云G74968</v>
          </cell>
          <cell r="B63" t="str">
            <v>19.87</v>
          </cell>
        </row>
        <row r="64">
          <cell r="A64" t="str">
            <v>云G78266</v>
          </cell>
          <cell r="B64" t="str">
            <v>28.92</v>
          </cell>
        </row>
        <row r="65">
          <cell r="A65" t="str">
            <v>云G74338</v>
          </cell>
          <cell r="B65" t="str">
            <v>18.69</v>
          </cell>
        </row>
        <row r="66">
          <cell r="A66" t="str">
            <v>云G70391</v>
          </cell>
          <cell r="B66" t="str">
            <v>19.18</v>
          </cell>
        </row>
        <row r="67">
          <cell r="A67" t="str">
            <v>云G76531</v>
          </cell>
          <cell r="B67" t="str">
            <v>26.04</v>
          </cell>
        </row>
        <row r="68">
          <cell r="A68" t="str">
            <v>云G78483</v>
          </cell>
          <cell r="B68" t="str">
            <v>39.61</v>
          </cell>
        </row>
        <row r="69">
          <cell r="A69" t="str">
            <v>云G74893</v>
          </cell>
          <cell r="B69" t="str">
            <v>53.90</v>
          </cell>
        </row>
        <row r="70">
          <cell r="A70" t="str">
            <v>云G78528</v>
          </cell>
          <cell r="B70" t="str">
            <v>14.90</v>
          </cell>
        </row>
        <row r="71">
          <cell r="A71" t="str">
            <v>云G69497</v>
          </cell>
          <cell r="B71" t="str">
            <v>19.99</v>
          </cell>
        </row>
        <row r="72">
          <cell r="A72" t="str">
            <v>云G72097</v>
          </cell>
          <cell r="B72" t="str">
            <v>5.57</v>
          </cell>
        </row>
        <row r="73">
          <cell r="A73" t="str">
            <v>云G74730</v>
          </cell>
          <cell r="B73" t="str">
            <v>8.98</v>
          </cell>
        </row>
        <row r="74">
          <cell r="A74" t="str">
            <v>云G89767</v>
          </cell>
          <cell r="B74" t="str">
            <v>22.30</v>
          </cell>
        </row>
        <row r="75">
          <cell r="A75" t="str">
            <v>云G89259</v>
          </cell>
          <cell r="B75" t="str">
            <v>29.57</v>
          </cell>
        </row>
        <row r="76">
          <cell r="A76" t="str">
            <v>云G89057</v>
          </cell>
          <cell r="B76" t="str">
            <v>30.64</v>
          </cell>
        </row>
        <row r="77">
          <cell r="A77" t="str">
            <v>云G74732</v>
          </cell>
          <cell r="B77" t="str">
            <v>6.70</v>
          </cell>
        </row>
      </sheetData>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云G52488</v>
          </cell>
          <cell r="B2" t="str">
            <v>2019-07-05 09:00:55</v>
          </cell>
          <cell r="C2" t="str">
            <v>停车超时报警(6天6时20分)ACC点火(12分)卫星(18)</v>
          </cell>
          <cell r="D2" t="str">
            <v>云南省红河哈尼族彝族自治州河口瑶族自治县南溪镇124县道南溪汽车客运站东北1516米</v>
          </cell>
        </row>
        <row r="3">
          <cell r="A3" t="str">
            <v>云G56737</v>
          </cell>
          <cell r="B3" t="str">
            <v>2019-07-05 22:57:17</v>
          </cell>
          <cell r="C3" t="str">
            <v>掉线报警</v>
          </cell>
          <cell r="D3" t="str">
            <v>云南省曲靖市陆良县板桥镇西响线长湖村委会南629米</v>
          </cell>
        </row>
        <row r="4">
          <cell r="A4" t="str">
            <v>云G65155</v>
          </cell>
          <cell r="B4" t="str">
            <v>2019-07-05 21:34:11</v>
          </cell>
          <cell r="C4" t="str">
            <v>停车超时报警(30分)ACC点火卫星(20)GSM(25)</v>
          </cell>
          <cell r="D4" t="str">
            <v>云南省昆明市寻甸回族彝族自治县鸡街镇肖九线卧间南603米</v>
          </cell>
        </row>
        <row r="5">
          <cell r="A5" t="str">
            <v>云G65188</v>
          </cell>
          <cell r="B5" t="str">
            <v>2019-07-05 12:18:18</v>
          </cell>
          <cell r="C5" t="str">
            <v>停车超时报警(30分)ACC点火(9时14分)无效定位(30分)GSM(15)</v>
          </cell>
          <cell r="D5" t="str">
            <v>云南省西双版纳傣族自治州勐海县勐宋乡春平饭店北55米</v>
          </cell>
        </row>
        <row r="6">
          <cell r="A6" t="str">
            <v>云G66002</v>
          </cell>
          <cell r="B6" t="str">
            <v>2019-07-05 20:57:33</v>
          </cell>
          <cell r="C6" t="str">
            <v>掉线报警</v>
          </cell>
          <cell r="D6" t="str">
            <v>云南省红河哈尼族彝族自治州个旧市锡城镇水箐段水箐小学东56米</v>
          </cell>
        </row>
        <row r="7">
          <cell r="A7" t="str">
            <v>云G66361</v>
          </cell>
          <cell r="B7" t="str">
            <v>2019-07-05 17:26:25</v>
          </cell>
          <cell r="C7" t="str">
            <v>停车超时报警(31分)ACC熄火卫星(15)GSM(20)</v>
          </cell>
          <cell r="D7" t="str">
            <v>云南省红河哈尼族彝族自治州石屏县异龙镇216省道挖机出租与维修西北64米</v>
          </cell>
        </row>
        <row r="8">
          <cell r="A8" t="str">
            <v>云G68132</v>
          </cell>
          <cell r="B8" t="str">
            <v>2019-07-05 18:03:20</v>
          </cell>
          <cell r="C8" t="str">
            <v>停车超时报警(30分)</v>
          </cell>
          <cell r="D8" t="str">
            <v>云南省西双版纳傣族自治州景洪市允景洪街道G8511昆磨高速西双版纳原始森林公园北5973米</v>
          </cell>
        </row>
        <row r="9">
          <cell r="A9" t="str">
            <v>云G68191</v>
          </cell>
          <cell r="B9" t="str">
            <v>2019-07-05 20:28:23</v>
          </cell>
          <cell r="C9" t="str">
            <v>掉线报警</v>
          </cell>
          <cell r="D9" t="str">
            <v>广东省广州市越秀区矿泉街道北站路42号北站路御景花园(北站路)西南128米</v>
          </cell>
        </row>
        <row r="10">
          <cell r="A10" t="str">
            <v>云G68279</v>
          </cell>
          <cell r="B10" t="str">
            <v>2019-07-05 21:25:04</v>
          </cell>
          <cell r="C10" t="str">
            <v>停车超时报警(30分)ACC熄火卫星(12)GSM(14)</v>
          </cell>
          <cell r="D10" t="str">
            <v>云南省红河哈尼族彝族自治州建水县曲江镇太钟段钟营西504米</v>
          </cell>
        </row>
        <row r="11">
          <cell r="A11" t="str">
            <v>云G68333</v>
          </cell>
          <cell r="B11" t="str">
            <v>2019-07-05 21:58:59</v>
          </cell>
          <cell r="C11" t="str">
            <v>疲劳驾驶报警ACC点火(7时29分)记录仪速度(71.1)卫星(14)GSM(19)</v>
          </cell>
          <cell r="D11" t="str">
            <v>云南省昆明市石林彝族自治县鹿阜街道长湖路g80号G80广昆高速高登子南281米</v>
          </cell>
        </row>
        <row r="12">
          <cell r="A12" t="str">
            <v>云G68655</v>
          </cell>
          <cell r="B12" t="str">
            <v>2019-07-05 22:04:50</v>
          </cell>
          <cell r="C12" t="str">
            <v>停车超时报警(1天12时38分)ACC熄火卫星(19)GSM(31)</v>
          </cell>
          <cell r="D12" t="str">
            <v>云南省红河哈尼族彝族自治州建水县临安镇214省道鸿达驾校西南270米</v>
          </cell>
        </row>
        <row r="13">
          <cell r="A13" t="str">
            <v>云G68819</v>
          </cell>
          <cell r="B13" t="str">
            <v>2019-07-05 21:08:35</v>
          </cell>
          <cell r="C13" t="str">
            <v>掉线报警</v>
          </cell>
          <cell r="D13" t="str">
            <v>云南省怒江傈僳族自治州泸水市称杆乡228省道腊门嘎东南219米</v>
          </cell>
        </row>
        <row r="14">
          <cell r="A14" t="str">
            <v>云G69360</v>
          </cell>
          <cell r="B14" t="str">
            <v>2019-07-05 22:41:29</v>
          </cell>
          <cell r="C14" t="str">
            <v>掉线报警</v>
          </cell>
          <cell r="D14" t="str">
            <v>云南省文山壮族苗族自治州砚山县平远镇商贸大街155商贸大街阳光钢铝门窗东北17米</v>
          </cell>
        </row>
        <row r="15">
          <cell r="A15" t="str">
            <v>云G69363</v>
          </cell>
          <cell r="B15" t="str">
            <v>2019-07-05 11:25:57</v>
          </cell>
          <cell r="C15" t="str">
            <v>掉线报警</v>
          </cell>
          <cell r="D15" t="str">
            <v>云南省迪庆藏族自治州维西傈僳族自治县永春乡维通公路庆福河东北489米</v>
          </cell>
        </row>
        <row r="16">
          <cell r="A16" t="str">
            <v>云G69391</v>
          </cell>
          <cell r="B16" t="str">
            <v>2019-07-05 18:13:20</v>
          </cell>
          <cell r="C16" t="str">
            <v>停车超时报警(30分)ACC点火(2时1分)记录仪速度(36.8)无效定位(30分)GSM(13)</v>
          </cell>
          <cell r="D16" t="str">
            <v>云南省西双版纳傣族自治州景洪市勐养镇G8511昆磨高速思小高速公路路政管理大队勐养中队南342米</v>
          </cell>
        </row>
        <row r="17">
          <cell r="A17" t="str">
            <v>云G69406</v>
          </cell>
          <cell r="B17" t="str">
            <v>2019-07-05 23:15:36</v>
          </cell>
          <cell r="C17" t="str">
            <v>停车疲劳驾驶报警ACC点火(46分)记录仪速度(4.0)卫星(21)GSM(17)</v>
          </cell>
          <cell r="D17" t="str">
            <v>云南省红河哈尼族彝族自治州建水县曲江镇214省道馆驿小学西244米</v>
          </cell>
        </row>
        <row r="18">
          <cell r="A18" t="str">
            <v>云G69497</v>
          </cell>
          <cell r="B18" t="str">
            <v>2019-07-05 22:29:06</v>
          </cell>
          <cell r="C18" t="str">
            <v>掉线报警</v>
          </cell>
          <cell r="D18" t="str">
            <v>云南省红河哈尼族彝族自治州河口瑶族自治县河口镇田房东山东1635米</v>
          </cell>
        </row>
        <row r="19">
          <cell r="A19" t="str">
            <v>云G69957</v>
          </cell>
          <cell r="B19" t="str">
            <v>2019-07-05 11:58:00</v>
          </cell>
          <cell r="C19" t="str">
            <v>停车超时报警(21天0时50分)上线报警</v>
          </cell>
          <cell r="D19" t="str">
            <v>云南省红河哈尼族彝族自治州开远市小龙潭镇城子东北86米</v>
          </cell>
        </row>
        <row r="20">
          <cell r="A20" t="str">
            <v>云G70053</v>
          </cell>
          <cell r="B20" t="str">
            <v>2019-07-05 17:06:24</v>
          </cell>
          <cell r="C20" t="str">
            <v>停车超时报警(32分)</v>
          </cell>
          <cell r="D20" t="str">
            <v>云南省玉溪市通海县河西镇319省道源泉汽车修理厂东48米</v>
          </cell>
        </row>
        <row r="21">
          <cell r="A21" t="str">
            <v>云G70058</v>
          </cell>
          <cell r="B21" t="str">
            <v>2019-07-05 05:57:48</v>
          </cell>
          <cell r="C21" t="str">
            <v>掉线报警</v>
          </cell>
          <cell r="D21" t="str">
            <v>云南省文山壮族苗族自治州砚山县平远镇323国道清香园东南71米</v>
          </cell>
        </row>
        <row r="22">
          <cell r="A22" t="str">
            <v>云G70391</v>
          </cell>
          <cell r="B22" t="str">
            <v>2019-07-05 23:45:58</v>
          </cell>
          <cell r="C22" t="str">
            <v>停车超时报警(31分)ACC熄火卫星(9)GSM(25)</v>
          </cell>
          <cell r="D22" t="str">
            <v>云南省玉溪市红塔区北城街道北城收费站(晋红高速出口)西420米</v>
          </cell>
        </row>
        <row r="23">
          <cell r="A23" t="str">
            <v>云G70424</v>
          </cell>
          <cell r="B23" t="str">
            <v>2019-07-05 14:21:37</v>
          </cell>
          <cell r="C23" t="str">
            <v>停车超时报警(31分)无效定位(16分)</v>
          </cell>
          <cell r="D23" t="str">
            <v>云南省昆明市石林彝族自治县鹿阜街道工业大道二腾立兴工贸东210米</v>
          </cell>
        </row>
        <row r="24">
          <cell r="A24" t="str">
            <v>云G70586</v>
          </cell>
          <cell r="B24" t="str">
            <v>2019-07-05 17:57:06</v>
          </cell>
          <cell r="C24" t="str">
            <v>掉线报警</v>
          </cell>
          <cell r="D24" t="str">
            <v>云南省红河哈尼族彝族自治州蒙自市文澜镇护国路22号护国路红建佳苑东南19米</v>
          </cell>
        </row>
        <row r="25">
          <cell r="A25" t="str">
            <v>云G70588</v>
          </cell>
          <cell r="B25" t="str">
            <v>2019-07-05 19:11:58</v>
          </cell>
          <cell r="C25" t="str">
            <v>停车超时报警(1天3时54分)</v>
          </cell>
          <cell r="D25" t="str">
            <v>云南省红河哈尼族彝族自治州元阳县南沙镇慢腊公路102县102县道桃园村卫生所东1276米</v>
          </cell>
        </row>
        <row r="26">
          <cell r="A26" t="str">
            <v>云G70784</v>
          </cell>
          <cell r="B26" t="str">
            <v>2019-07-05 01:02:19</v>
          </cell>
          <cell r="C26" t="str">
            <v>停车超时报警(30分)ACC熄火卫星(21)GSM(25)</v>
          </cell>
          <cell r="D26" t="str">
            <v>云南省红河哈尼族彝族自治州建水县西庄镇金色维也纳(建设中)西南114米</v>
          </cell>
        </row>
        <row r="27">
          <cell r="A27" t="str">
            <v>云G70932</v>
          </cell>
          <cell r="B27" t="str">
            <v>2019-07-05 22:10:13</v>
          </cell>
          <cell r="C27" t="str">
            <v>停车超时报警(38分)无效定位(34分)</v>
          </cell>
          <cell r="D27" t="str">
            <v>云南省红河哈尼族彝族自治州建水县南庄镇214省道朝阳门南282米</v>
          </cell>
        </row>
        <row r="28">
          <cell r="A28" t="str">
            <v>云G72097</v>
          </cell>
          <cell r="B28" t="str">
            <v>2019-07-05 14:28:42</v>
          </cell>
          <cell r="C28" t="str">
            <v>停车超时报警(30分)ACC熄火无效定位(10分)GSM(23)</v>
          </cell>
          <cell r="D28" t="str">
            <v>云南省红河哈尼族彝族自治州河口瑶族自治县河口镇中国石化(北山停车区加油站)东南50米</v>
          </cell>
        </row>
        <row r="29">
          <cell r="A29" t="str">
            <v>云G72281</v>
          </cell>
          <cell r="B29" t="str">
            <v>2019-07-05 19:11:03</v>
          </cell>
          <cell r="C29" t="str">
            <v>停车超时报警(30分)ACC点火(47分)无效定位(9分)GSM(17)</v>
          </cell>
          <cell r="D29" t="str">
            <v>云南省红河哈尼族彝族自治州开远市中和营镇323国道树木克南500米</v>
          </cell>
        </row>
        <row r="30">
          <cell r="A30" t="str">
            <v>云G72469</v>
          </cell>
          <cell r="B30" t="str">
            <v>2019-07-05 22:15:56</v>
          </cell>
          <cell r="C30" t="str">
            <v>掉线报警</v>
          </cell>
          <cell r="D30" t="str">
            <v>云南省红河哈尼族彝族自治州蒙自市雨过铺镇蒙蚂线新能源99劲动力雨过铺总代理销售中心西北133米</v>
          </cell>
        </row>
        <row r="31">
          <cell r="A31" t="str">
            <v>云G73567</v>
          </cell>
          <cell r="B31" t="str">
            <v>2019-07-05 18:24:27</v>
          </cell>
          <cell r="C31" t="str">
            <v>掉线报警</v>
          </cell>
          <cell r="D31" t="str">
            <v>云南省红河哈尼族彝族自治州金平苗族瑶族傣族自治县金河镇河东南路279蛮金公路富隆汽修西南468米</v>
          </cell>
        </row>
        <row r="32">
          <cell r="A32" t="str">
            <v>云G73881</v>
          </cell>
          <cell r="B32" t="str">
            <v>2019-07-05 19:18:23</v>
          </cell>
          <cell r="C32" t="str">
            <v>掉线报警</v>
          </cell>
          <cell r="D32" t="str">
            <v>云南省昆明市宜良县北古城镇G5601昆明绕城高速马鞍山东北225米</v>
          </cell>
        </row>
        <row r="33">
          <cell r="A33" t="str">
            <v>云G73908</v>
          </cell>
          <cell r="B33" t="str">
            <v>2019-07-05 18:25:50</v>
          </cell>
          <cell r="C33" t="str">
            <v>停车超时报警(31分)ACC熄火卫星(18)GSM(21)</v>
          </cell>
          <cell r="D33" t="str">
            <v>云南省红河哈尼族彝族自治州泸西县午街铺镇服务区南180米</v>
          </cell>
        </row>
        <row r="34">
          <cell r="A34" t="str">
            <v>云G74297</v>
          </cell>
          <cell r="B34" t="str">
            <v>2019-07-05 23:29:18</v>
          </cell>
          <cell r="C34" t="str">
            <v>疲劳驾驶报警ACC点火(3时59分)记录仪速度(17.0)卫星(17)GSM(22)</v>
          </cell>
          <cell r="D34" t="str">
            <v>云南省玉溪市红塔区春和街道213国道顺风寺东北261米</v>
          </cell>
        </row>
        <row r="35">
          <cell r="A35" t="str">
            <v>云G74338</v>
          </cell>
          <cell r="B35" t="str">
            <v>2019-07-05 08:52:28</v>
          </cell>
          <cell r="C35" t="str">
            <v>掉线报警</v>
          </cell>
          <cell r="D35" t="str">
            <v>云南省红河哈尼族彝族自治州金平苗族瑶族傣族自治县金河镇蒙自众友羊肉米线(金平总店)东15米</v>
          </cell>
        </row>
        <row r="36">
          <cell r="A36" t="str">
            <v>云G74339</v>
          </cell>
          <cell r="B36" t="str">
            <v>2019-07-05 19:54:10</v>
          </cell>
          <cell r="C36" t="str">
            <v>停车超时报警(30分)ACC点火(47分)卫星(13)GSM(31)</v>
          </cell>
          <cell r="D36" t="str">
            <v>云南省玉溪市红塔区研和街道319省道青山饭庄(138乡道店)南48米</v>
          </cell>
        </row>
        <row r="37">
          <cell r="A37" t="str">
            <v>云G74358</v>
          </cell>
          <cell r="B37" t="str">
            <v>2019-07-05 21:51:50</v>
          </cell>
          <cell r="C37" t="str">
            <v>掉线报警</v>
          </cell>
          <cell r="D37" t="str">
            <v>云南省昆明市晋宁区二街镇古二段二街客运站东南69米</v>
          </cell>
        </row>
        <row r="38">
          <cell r="A38" t="str">
            <v>云G74660</v>
          </cell>
          <cell r="B38" t="str">
            <v>2019-07-05 21:33:05</v>
          </cell>
          <cell r="C38" t="str">
            <v>停车超时报警(30分)ACC点火(17分)卫星(23)GSM(18)</v>
          </cell>
          <cell r="D38" t="str">
            <v>云南省红河哈尼族彝族自治州建水县坡头乡214省道下白沙水东南795米</v>
          </cell>
        </row>
        <row r="39">
          <cell r="A39" t="str">
            <v>云G74663</v>
          </cell>
          <cell r="B39" t="str">
            <v>2019-07-05 23:37:54</v>
          </cell>
          <cell r="C39" t="str">
            <v>停车超时报警(2天7时8分)ACC熄火卫星(11)GSM(20)</v>
          </cell>
          <cell r="D39" t="str">
            <v>云南省红河哈尼族彝族自治州元阳县南沙镇214省道南沙钢结构厂西92米</v>
          </cell>
        </row>
        <row r="40">
          <cell r="A40" t="str">
            <v>云G74730</v>
          </cell>
          <cell r="B40" t="str">
            <v>2019-07-05 23:20:06</v>
          </cell>
          <cell r="C40" t="str">
            <v>掉线报警</v>
          </cell>
          <cell r="D40" t="str">
            <v>云南省红河哈尼族彝族自治州元阳县小新街乡元蔓高速石膏矿大桥西1873米</v>
          </cell>
        </row>
        <row r="41">
          <cell r="A41" t="str">
            <v>云G74732</v>
          </cell>
          <cell r="B41" t="str">
            <v>2019-07-05 23:26:12</v>
          </cell>
          <cell r="C41" t="str">
            <v>停车超时报警(1天8时16分)ACC熄火卫星(8)GSM(25)</v>
          </cell>
          <cell r="D41" t="str">
            <v>云南省红河哈尼族彝族自治州个旧市大屯镇个大段小屯西146米</v>
          </cell>
        </row>
        <row r="42">
          <cell r="A42" t="str">
            <v>云G74741</v>
          </cell>
          <cell r="B42" t="str">
            <v>2019-07-05 20:12:18</v>
          </cell>
          <cell r="C42" t="str">
            <v>掉线报警</v>
          </cell>
          <cell r="D42" t="str">
            <v>云南省红河哈尼族彝族自治州元阳县南沙镇102县道中共元阳县公安局纪律检查委员会东162米</v>
          </cell>
        </row>
        <row r="43">
          <cell r="A43" t="str">
            <v>云G74743</v>
          </cell>
          <cell r="B43" t="str">
            <v>2019-07-05 22:56:10</v>
          </cell>
          <cell r="C43" t="str">
            <v>ACC点火(2时16分)记录仪速度(50.1)疲劳驾驶报警(4时0分)卫星(21)GSM(9)</v>
          </cell>
          <cell r="D43" t="str">
            <v>云南省楚雄彝族自治州南华县沙桥镇G56杭瑞高速英武关西北204米</v>
          </cell>
        </row>
        <row r="44">
          <cell r="A44" t="str">
            <v>云G74893</v>
          </cell>
          <cell r="B44" t="str">
            <v>2019-07-05 18:58:44</v>
          </cell>
          <cell r="C44" t="str">
            <v>停车超时报警(30分)ACC熄火卫星(13)GSM(17)</v>
          </cell>
          <cell r="D44" t="str">
            <v>云南省红河哈尼族彝族自治州河口瑶族自治县河口镇中国石化(北山停车区加油站)南79米</v>
          </cell>
        </row>
        <row r="45">
          <cell r="A45" t="str">
            <v>云G74968</v>
          </cell>
          <cell r="B45" t="str">
            <v>2019-07-05 22:25:31</v>
          </cell>
          <cell r="C45" t="str">
            <v>停车(3分)电瓶拆除报警ACC熄火GSM(25)</v>
          </cell>
          <cell r="D45" t="str">
            <v>云南省昭通市彝良县洛泽河镇201省道彝良县洛泽河镇虎丘村民委员会南100米</v>
          </cell>
        </row>
        <row r="46">
          <cell r="A46" t="str">
            <v>云G75010</v>
          </cell>
          <cell r="B46" t="str">
            <v>2019-07-05 23:27:31</v>
          </cell>
          <cell r="C46" t="str">
            <v>ACC点火(1时35分)记录仪速度(29.0)疲劳驾驶报警(4时16分)卫星(22)GSM(23)</v>
          </cell>
          <cell r="D46" t="str">
            <v>云南省红河哈尼族彝族自治州建水县曲江镇214省道黄兰小学北1478米</v>
          </cell>
        </row>
        <row r="47">
          <cell r="A47" t="str">
            <v>云G75018</v>
          </cell>
          <cell r="B47" t="str">
            <v>2019-07-05 23:53:21</v>
          </cell>
          <cell r="C47" t="str">
            <v>掉线报警</v>
          </cell>
          <cell r="D47" t="str">
            <v>云南省红河哈尼族彝族自治州河口瑶族自治县河口镇326国道曼漆西北236米</v>
          </cell>
        </row>
        <row r="48">
          <cell r="A48" t="str">
            <v>云G75117</v>
          </cell>
          <cell r="B48" t="str">
            <v>2019-07-05 23:48:02</v>
          </cell>
          <cell r="C48" t="str">
            <v>掉线报警</v>
          </cell>
          <cell r="D48" t="str">
            <v>云南省红河哈尼族彝族自治州建水县临安镇云昌宾馆西86米</v>
          </cell>
        </row>
        <row r="49">
          <cell r="A49" t="str">
            <v>云G75885</v>
          </cell>
          <cell r="B49" t="str">
            <v>2019-07-05 18:58:43</v>
          </cell>
          <cell r="C49" t="str">
            <v>掉线报警</v>
          </cell>
          <cell r="D49" t="str">
            <v>云南省红河哈尼族彝族自治州元阳县马街乡102县道放羊寨西北1423米</v>
          </cell>
        </row>
        <row r="50">
          <cell r="A50" t="str">
            <v>云G76029</v>
          </cell>
          <cell r="B50" t="str">
            <v>2019-07-05 17:38:14</v>
          </cell>
          <cell r="C50" t="str">
            <v>停车超时报警(31分)ACC熄火卫星(20)GSM(27)</v>
          </cell>
          <cell r="D50" t="str">
            <v>云南省昆明市呈贡区洛羊街道倪大段大力管桩厂西北57米</v>
          </cell>
        </row>
        <row r="51">
          <cell r="A51" t="str">
            <v>云G76051</v>
          </cell>
          <cell r="B51" t="str">
            <v>2019-07-05 19:53:22</v>
          </cell>
          <cell r="C51" t="str">
            <v>掉线报警</v>
          </cell>
          <cell r="D51" t="str">
            <v/>
          </cell>
        </row>
        <row r="52">
          <cell r="A52" t="str">
            <v>云G76116</v>
          </cell>
          <cell r="B52" t="str">
            <v>2019-07-05 23:48:06</v>
          </cell>
          <cell r="C52" t="str">
            <v>停车超时报警(3天13时55分)ACC熄火卫星(10)GSM(13)</v>
          </cell>
          <cell r="D52" t="str">
            <v>云南省红河哈尼族彝族自治州元阳县上新城乡元蔓高速芒铁西429米</v>
          </cell>
        </row>
        <row r="53">
          <cell r="A53" t="str">
            <v>云G76531</v>
          </cell>
          <cell r="B53" t="str">
            <v>2019-07-05 23:21:22</v>
          </cell>
          <cell r="C53" t="str">
            <v>停车超时报警(9时6分)ACC熄火GSM(31)</v>
          </cell>
          <cell r="D53" t="str">
            <v>云南省昆明市宜良县匡远街道学府路宜良县第一中学西南251米</v>
          </cell>
        </row>
        <row r="54">
          <cell r="A54" t="str">
            <v>云G76546</v>
          </cell>
          <cell r="B54" t="str">
            <v>2019-07-05 22:59:36</v>
          </cell>
          <cell r="C54" t="str">
            <v>停车超时报警(1天5时21分)ACC熄火GSM(29)</v>
          </cell>
          <cell r="D54" t="str">
            <v>云南省红河哈尼族彝族自治州蒙自市冷泉镇蒙蛮线山嘴东149米</v>
          </cell>
        </row>
        <row r="55">
          <cell r="A55" t="str">
            <v>云G76758</v>
          </cell>
          <cell r="B55" t="str">
            <v>2019-07-05 06:15:42</v>
          </cell>
          <cell r="C55" t="str">
            <v>停车超时报警(31分)ACC熄火卫星(6)GSM(24)</v>
          </cell>
          <cell r="D55" t="str">
            <v>云南省昆明市官渡区关上街道雨龙路1401号雨龙路昆明官渡农村合作银行(关雨分理处)东南34米</v>
          </cell>
        </row>
        <row r="56">
          <cell r="A56" t="str">
            <v>云G77285</v>
          </cell>
          <cell r="B56" t="str">
            <v>2019-07-05 23:54:23</v>
          </cell>
          <cell r="C56" t="str">
            <v>停车超时报警(7时10分)ACC点火(38分)无效定位(2时41分)</v>
          </cell>
          <cell r="D56" t="str">
            <v>云南省红河哈尼族彝族自治州蒙自市新安所镇回归路124号G12县道振昌旅馆西155米</v>
          </cell>
        </row>
        <row r="57">
          <cell r="A57" t="str">
            <v>云G77465</v>
          </cell>
          <cell r="B57" t="str">
            <v>2019-07-05 17:37:21</v>
          </cell>
          <cell r="C57" t="str">
            <v>掉线报警</v>
          </cell>
          <cell r="D57" t="str">
            <v>滨河路金水河乡劳动保障局东314米</v>
          </cell>
        </row>
        <row r="58">
          <cell r="A58" t="str">
            <v>云G78128</v>
          </cell>
          <cell r="B58" t="str">
            <v>2019-07-05 14:26:11</v>
          </cell>
          <cell r="C58" t="str">
            <v>停车超时报警(36分)无效定位(31分)GSM(25)</v>
          </cell>
          <cell r="D58" t="str">
            <v>云南省红河哈尼族彝族自治州红河县迤萨镇环城北路8号元红公路红河县二中东352米</v>
          </cell>
        </row>
        <row r="59">
          <cell r="A59" t="str">
            <v>云G78261</v>
          </cell>
          <cell r="B59" t="str">
            <v>2019-07-05 23:02:46</v>
          </cell>
          <cell r="C59" t="str">
            <v>疲劳驾驶报警ACC点火(49分)记录仪速度(39.0)卫星(19)GSM(10)</v>
          </cell>
          <cell r="D59" t="str">
            <v>云南省临沧市双江拉祜族佤族布朗族傣族自治县邦丙乡214国道胶场西433米</v>
          </cell>
        </row>
        <row r="60">
          <cell r="A60" t="str">
            <v>云G78266</v>
          </cell>
          <cell r="B60" t="str">
            <v>2019-07-05 22:37:38</v>
          </cell>
          <cell r="C60" t="str">
            <v>停车超时报警(30分)GSM(20)</v>
          </cell>
          <cell r="D60" t="str">
            <v>云南省文山壮族苗族自治州文山市平坝镇344县道平坝客运站东北71米</v>
          </cell>
        </row>
        <row r="61">
          <cell r="A61" t="str">
            <v>云G78469</v>
          </cell>
          <cell r="B61" t="str">
            <v>2019-07-05 13:56:35</v>
          </cell>
          <cell r="C61" t="str">
            <v>停车超时报警(31分)ACC点火(3时17分)卫星(16)GSM(23)</v>
          </cell>
          <cell r="D61" t="str">
            <v>云南省红河哈尼族彝族自治州建水县南庄镇214省道桥头北156米</v>
          </cell>
        </row>
        <row r="62">
          <cell r="A62" t="str">
            <v>云G78483</v>
          </cell>
          <cell r="B62" t="str">
            <v>2019-07-05 23:26:49</v>
          </cell>
          <cell r="C62" t="str">
            <v>掉线报警</v>
          </cell>
          <cell r="D62" t="str">
            <v>云南省楚雄彝族自治州禄丰县彩云镇G56杭瑞高速大平地服务区小圆满餐厅</v>
          </cell>
        </row>
        <row r="63">
          <cell r="A63" t="str">
            <v>云G78522</v>
          </cell>
          <cell r="B63" t="str">
            <v>2019-07-05 23:17:39</v>
          </cell>
          <cell r="C63" t="str">
            <v>停车超时报警(3时4分)ACC熄火GSM(15)</v>
          </cell>
          <cell r="D63" t="str">
            <v>云南省红河哈尼族彝族自治州金平苗族瑶族傣族自治县沙依坡乡蛮金公路那拉博南952米</v>
          </cell>
        </row>
        <row r="64">
          <cell r="A64" t="str">
            <v>云G78528</v>
          </cell>
          <cell r="B64" t="str">
            <v>2019-07-05 11:21:20</v>
          </cell>
          <cell r="C64" t="str">
            <v>停车超时报警(30分)ACC点火(4时57分)卫星(20)GSM(16)</v>
          </cell>
          <cell r="D64" t="str">
            <v>云南省红河哈尼族彝族自治州建水县临安镇青他线建水文笔塔西南906米</v>
          </cell>
        </row>
        <row r="65">
          <cell r="A65" t="str">
            <v>云G78570</v>
          </cell>
          <cell r="B65" t="str">
            <v>2019-07-05 23:05:18</v>
          </cell>
          <cell r="C65" t="str">
            <v>停车超时报警(2天7时25分)ACC熄火GSM(10)</v>
          </cell>
          <cell r="D65" t="str">
            <v>云南省文山壮族苗族自治州广南县莲城镇那忠西122米</v>
          </cell>
        </row>
        <row r="66">
          <cell r="A66" t="str">
            <v>云G78583</v>
          </cell>
          <cell r="B66" t="str">
            <v>2019-07-05 13:29:14</v>
          </cell>
          <cell r="C66" t="str">
            <v>停车超时报警(23时5分)ACC熄火GSM(18)</v>
          </cell>
          <cell r="D66" t="str">
            <v>云南省文山壮族苗族自治州砚山县江那镇白龙山东347米</v>
          </cell>
        </row>
        <row r="67">
          <cell r="A67" t="str">
            <v>云G78769</v>
          </cell>
          <cell r="B67" t="str">
            <v>2019-07-05 19:53:41</v>
          </cell>
          <cell r="C67" t="str">
            <v>停车超时报警(30分)ACC点火(47分)卫星(21)GSM(30)</v>
          </cell>
          <cell r="D67" t="str">
            <v>云南省玉溪市通海县秀山街道214省道云南省烟草通海县公司里山乡烟叶收购站南73米</v>
          </cell>
        </row>
        <row r="68">
          <cell r="A68" t="str">
            <v>云G78968</v>
          </cell>
          <cell r="B68" t="str">
            <v>2019-07-05 21:23:43</v>
          </cell>
          <cell r="C68" t="str">
            <v>掉线报警</v>
          </cell>
          <cell r="D68" t="str">
            <v>云南省红河哈尼族彝族自治州建水县南庄镇安康路南庄客运站西21米</v>
          </cell>
        </row>
        <row r="69">
          <cell r="A69" t="str">
            <v>云G79211</v>
          </cell>
          <cell r="B69" t="str">
            <v>2019-07-05 21:19:17</v>
          </cell>
          <cell r="C69" t="str">
            <v>停车超时报警(39分)ACC点火(33分)GSM(26)</v>
          </cell>
          <cell r="D69" t="str">
            <v>云南省玉溪市通海县河西镇319省道红林饭店(131乡道)东16米</v>
          </cell>
        </row>
        <row r="70">
          <cell r="A70" t="str">
            <v>云G79229</v>
          </cell>
          <cell r="B70" t="str">
            <v>2019-07-05 19:18:07</v>
          </cell>
          <cell r="C70" t="str">
            <v>停车超时报警(30分)ACC熄火卫星(5)GSM(25)</v>
          </cell>
          <cell r="D70" t="str">
            <v>云南省昭通市镇雄县坪上镇背牛段湾子东南230米</v>
          </cell>
        </row>
        <row r="71">
          <cell r="A71" t="str">
            <v>云G79546</v>
          </cell>
          <cell r="B71" t="str">
            <v>2019-07-05 23:39:17</v>
          </cell>
          <cell r="C71" t="str">
            <v>停车超时报警(30分)ACC点火(4分)卫星(16)GSM(21)</v>
          </cell>
          <cell r="D71" t="str">
            <v>云南省红河哈尼族彝族自治州开远市乐白道街道环城东路开远市工程质量检测中心西北85米</v>
          </cell>
        </row>
        <row r="72">
          <cell r="A72" t="str">
            <v>云G79684</v>
          </cell>
          <cell r="B72" t="str">
            <v>2019-07-05 20:32:53</v>
          </cell>
          <cell r="C72" t="str">
            <v>停车超时报警(30分)无效定位(14分)</v>
          </cell>
          <cell r="D72" t="str">
            <v>云南省普洱市宁洱哈尼族彝族自治县磨黑镇G8511昆磨高速中国石化黄庄停车区加油站东北31米</v>
          </cell>
        </row>
        <row r="73">
          <cell r="A73" t="str">
            <v>云G79701</v>
          </cell>
          <cell r="B73" t="str">
            <v>2019-07-05 22:58:48</v>
          </cell>
          <cell r="C73" t="str">
            <v>掉线报警</v>
          </cell>
          <cell r="D73" t="str">
            <v>云南省红河哈尼族彝族自治州个旧市贾沙乡芦柴冲西460米</v>
          </cell>
        </row>
        <row r="74">
          <cell r="A74" t="str">
            <v>云G79750</v>
          </cell>
          <cell r="B74" t="str">
            <v>2019-07-05 23:34:38</v>
          </cell>
          <cell r="C74" t="str">
            <v>停车超时报警(1时57分)ACC熄火GSM(15)</v>
          </cell>
          <cell r="D74" t="str">
            <v>云南省红河哈尼族彝族自治州个旧市贾沙乡芦柴冲西438米</v>
          </cell>
        </row>
        <row r="75">
          <cell r="A75" t="str">
            <v>云G79777</v>
          </cell>
          <cell r="B75" t="str">
            <v>2019-07-05 23:43:10</v>
          </cell>
          <cell r="C75" t="str">
            <v>掉线报警</v>
          </cell>
          <cell r="D75" t="str">
            <v>云南省昆明市呈贡区马金铺街道202省道四川饭店(马金铺街道办事处西)南77米</v>
          </cell>
        </row>
        <row r="76">
          <cell r="A76" t="str">
            <v>云G79877</v>
          </cell>
          <cell r="B76" t="str">
            <v>2019-07-05 12:33:06</v>
          </cell>
          <cell r="C76" t="str">
            <v>停车超时报警(30分)ACC熄火卫星(15)GSM(19)</v>
          </cell>
          <cell r="D76" t="str">
            <v>云南省红河哈尼族彝族自治州建水县南庄镇坝埂脚中队东北487米</v>
          </cell>
        </row>
        <row r="77">
          <cell r="A77" t="str">
            <v>云G79894</v>
          </cell>
          <cell r="B77" t="str">
            <v>2019-07-05 22:02:41</v>
          </cell>
          <cell r="C77" t="str">
            <v>停车超时报警(31分)ACC熄火</v>
          </cell>
          <cell r="D77" t="str">
            <v>云南省红河哈尼族彝族自治州蒙自市鸣鹫镇蒙马线杨柳河村西南15米</v>
          </cell>
        </row>
        <row r="78">
          <cell r="A78" t="str">
            <v>云G79926</v>
          </cell>
          <cell r="B78" t="str">
            <v>2019-07-05 16:47:54</v>
          </cell>
          <cell r="C78" t="str">
            <v>停车(2时1分)疲劳驾驶报警ACC熄火无效定位(2时0分)GSM(19)</v>
          </cell>
          <cell r="D78" t="str">
            <v>云南省红河哈尼族彝族自治州个旧市大屯镇红河工业园区6号路红河州军粮供应管理服务中心北235米</v>
          </cell>
        </row>
        <row r="79">
          <cell r="A79" t="str">
            <v>云G84638</v>
          </cell>
          <cell r="B79" t="str">
            <v>2019-07-05 19:58:15</v>
          </cell>
          <cell r="C79" t="str">
            <v>停车超时报警(30分)ACC熄火卫星(16)GSM(24)</v>
          </cell>
          <cell r="D79" t="str">
            <v>云南省红河哈尼族彝族自治州开远市羊街乡羊街集镇段g8011开河王丫段宽寨小学东662米</v>
          </cell>
        </row>
        <row r="80">
          <cell r="A80" t="str">
            <v>云G85142</v>
          </cell>
          <cell r="B80" t="str">
            <v>2019-07-05 17:28:21</v>
          </cell>
          <cell r="C80" t="str">
            <v>停车超时报警(30分)ACC熄火卫星(22)GSM(31)</v>
          </cell>
          <cell r="D80" t="str">
            <v>云南省昆明市呈贡区洛羊街道倪大段318号倪大段倪家营水质净化厂东南96米</v>
          </cell>
        </row>
        <row r="81">
          <cell r="A81" t="str">
            <v>云G85305</v>
          </cell>
          <cell r="B81" t="str">
            <v>2019-07-05 15:43:47</v>
          </cell>
          <cell r="C81" t="str">
            <v>掉线报警</v>
          </cell>
          <cell r="D81" t="str">
            <v>云南省红河哈尼族彝族自治州开远市小龙潭镇二城段安桶寨西244米</v>
          </cell>
        </row>
        <row r="82">
          <cell r="A82" t="str">
            <v>云G87927</v>
          </cell>
          <cell r="B82" t="str">
            <v>2019-07-05 20:25:52</v>
          </cell>
          <cell r="C82" t="str">
            <v>停车超时报警(41分)ACC点火(36分)GSM(27)</v>
          </cell>
          <cell r="D82" t="str">
            <v>云南省文山壮族苗族自治州文山市平坝镇平坝加油站西北31米</v>
          </cell>
        </row>
        <row r="83">
          <cell r="A83" t="str">
            <v>云G89057</v>
          </cell>
          <cell r="B83" t="str">
            <v>2019-07-05 23:23:15</v>
          </cell>
          <cell r="C83" t="str">
            <v>停车超时报警(30分)无效定位(13分)</v>
          </cell>
          <cell r="D83" t="str">
            <v>云南省红河哈尼族彝族自治州建水县曲江镇214省道惠萍药店东北71米</v>
          </cell>
        </row>
        <row r="84">
          <cell r="A84" t="str">
            <v>云G89259</v>
          </cell>
          <cell r="B84" t="str">
            <v>2019-07-05 23:52:04</v>
          </cell>
          <cell r="C84" t="str">
            <v>停车(11分)疲劳驾驶报警ACC熄火卫星(22)GSM(18)</v>
          </cell>
          <cell r="D84" t="str">
            <v>云南省红河哈尼族彝族自治州建水县坡头乡214省道大湾石场西北434米</v>
          </cell>
        </row>
        <row r="85">
          <cell r="A85" t="str">
            <v>云G89767</v>
          </cell>
          <cell r="B85" t="str">
            <v>2019-07-05 20:40:45</v>
          </cell>
          <cell r="C85" t="str">
            <v>停车超时报警(31分)ACC熄火卫星(20)GSM(24)</v>
          </cell>
          <cell r="D85" t="str">
            <v>云南省红河哈尼族彝族自治州个旧市保和乡102县道傣食轩餐饮东北36米</v>
          </cell>
        </row>
      </sheetData>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云G85142</v>
          </cell>
          <cell r="B2" t="str">
            <v>33.95</v>
          </cell>
        </row>
        <row r="3">
          <cell r="A3" t="str">
            <v>云G74339</v>
          </cell>
          <cell r="B3" t="str">
            <v>20.42</v>
          </cell>
        </row>
        <row r="4">
          <cell r="A4" t="str">
            <v>云G76029</v>
          </cell>
          <cell r="B4" t="str">
            <v>34.84</v>
          </cell>
        </row>
        <row r="5">
          <cell r="A5" t="str">
            <v>云G74660</v>
          </cell>
          <cell r="B5" t="str">
            <v>15.81</v>
          </cell>
        </row>
        <row r="6">
          <cell r="A6" t="str">
            <v>云G68132</v>
          </cell>
          <cell r="B6" t="str">
            <v>55.55</v>
          </cell>
        </row>
        <row r="7">
          <cell r="A7" t="str">
            <v>云G72281</v>
          </cell>
          <cell r="B7" t="str">
            <v>29.11</v>
          </cell>
        </row>
        <row r="8">
          <cell r="A8" t="str">
            <v>云G78968</v>
          </cell>
          <cell r="B8" t="str">
            <v>40.36</v>
          </cell>
        </row>
        <row r="9">
          <cell r="A9" t="str">
            <v>云G79777</v>
          </cell>
          <cell r="B9" t="str">
            <v>13.42</v>
          </cell>
        </row>
        <row r="10">
          <cell r="A10" t="str">
            <v>云G78522</v>
          </cell>
          <cell r="B10" t="str">
            <v>15.98</v>
          </cell>
        </row>
        <row r="11">
          <cell r="A11" t="str">
            <v>云G70058</v>
          </cell>
          <cell r="B11" t="str">
            <v>17.12</v>
          </cell>
        </row>
        <row r="12">
          <cell r="A12" t="str">
            <v>云G68191</v>
          </cell>
          <cell r="B12" t="str">
            <v>66.28</v>
          </cell>
        </row>
        <row r="13">
          <cell r="A13" t="str">
            <v>云G72469</v>
          </cell>
          <cell r="B13" t="str">
            <v>10.68</v>
          </cell>
        </row>
        <row r="14">
          <cell r="A14" t="str">
            <v>云G76758</v>
          </cell>
          <cell r="B14" t="str">
            <v>47.22</v>
          </cell>
        </row>
        <row r="15">
          <cell r="A15" t="str">
            <v>云G78469</v>
          </cell>
          <cell r="B15" t="str">
            <v>56.80</v>
          </cell>
        </row>
        <row r="16">
          <cell r="A16" t="str">
            <v>云G79894</v>
          </cell>
          <cell r="B16" t="str">
            <v>25.81</v>
          </cell>
        </row>
        <row r="17">
          <cell r="A17" t="str">
            <v>云G84638</v>
          </cell>
          <cell r="B17" t="str">
            <v>50.92</v>
          </cell>
        </row>
        <row r="18">
          <cell r="A18" t="str">
            <v>云G76051</v>
          </cell>
          <cell r="B18" t="str">
            <v>7.32</v>
          </cell>
        </row>
        <row r="19">
          <cell r="A19" t="str">
            <v>云G73908</v>
          </cell>
          <cell r="B19" t="str">
            <v>16.95</v>
          </cell>
        </row>
        <row r="20">
          <cell r="A20" t="str">
            <v>云G70784</v>
          </cell>
          <cell r="B20" t="str">
            <v>44.20</v>
          </cell>
        </row>
        <row r="21">
          <cell r="A21" t="str">
            <v>云G79229</v>
          </cell>
          <cell r="B21" t="str">
            <v>9.69</v>
          </cell>
        </row>
        <row r="22">
          <cell r="A22" t="str">
            <v>云G70932</v>
          </cell>
          <cell r="B22" t="str">
            <v>26.21</v>
          </cell>
        </row>
        <row r="23">
          <cell r="A23" t="str">
            <v>云G77285</v>
          </cell>
          <cell r="B23" t="str">
            <v>0.00</v>
          </cell>
        </row>
        <row r="24">
          <cell r="A24" t="str">
            <v>云G69406</v>
          </cell>
          <cell r="B24" t="str">
            <v>22.53</v>
          </cell>
        </row>
        <row r="25">
          <cell r="A25" t="str">
            <v>云G78261</v>
          </cell>
          <cell r="B25" t="str">
            <v>19.50</v>
          </cell>
        </row>
        <row r="26">
          <cell r="A26" t="str">
            <v>云G79877</v>
          </cell>
          <cell r="B26" t="str">
            <v>19.78</v>
          </cell>
        </row>
        <row r="27">
          <cell r="A27" t="str">
            <v>云G68279</v>
          </cell>
          <cell r="B27" t="str">
            <v>20.81</v>
          </cell>
        </row>
        <row r="28">
          <cell r="A28" t="str">
            <v>云G69360</v>
          </cell>
          <cell r="B28" t="str">
            <v>55.00</v>
          </cell>
        </row>
        <row r="29">
          <cell r="A29" t="str">
            <v>云G70424</v>
          </cell>
          <cell r="B29" t="str">
            <v>58.40</v>
          </cell>
        </row>
        <row r="30">
          <cell r="A30" t="str">
            <v>云G85305</v>
          </cell>
          <cell r="B30" t="str">
            <v>20.10</v>
          </cell>
        </row>
        <row r="31">
          <cell r="A31" t="str">
            <v>云G65155</v>
          </cell>
          <cell r="B31" t="str">
            <v>15.73</v>
          </cell>
        </row>
        <row r="32">
          <cell r="A32" t="str">
            <v>云G70053</v>
          </cell>
          <cell r="B32" t="str">
            <v>25.59</v>
          </cell>
        </row>
        <row r="33">
          <cell r="A33" t="str">
            <v>云G66361</v>
          </cell>
          <cell r="B33" t="str">
            <v>23.05</v>
          </cell>
        </row>
        <row r="34">
          <cell r="A34" t="str">
            <v>云G74743</v>
          </cell>
          <cell r="B34" t="str">
            <v>58.58</v>
          </cell>
        </row>
        <row r="35">
          <cell r="A35" t="str">
            <v>云G74297</v>
          </cell>
          <cell r="B35" t="str">
            <v>22.84</v>
          </cell>
        </row>
        <row r="36">
          <cell r="A36" t="str">
            <v>云G79701</v>
          </cell>
          <cell r="B36" t="str">
            <v>5.84</v>
          </cell>
        </row>
        <row r="37">
          <cell r="A37" t="str">
            <v>云G75117</v>
          </cell>
          <cell r="B37" t="str">
            <v>20.94</v>
          </cell>
        </row>
        <row r="38">
          <cell r="A38" t="str">
            <v>云G69391</v>
          </cell>
          <cell r="B38" t="str">
            <v>37.89</v>
          </cell>
        </row>
        <row r="39">
          <cell r="A39" t="str">
            <v>云G78769</v>
          </cell>
          <cell r="B39" t="str">
            <v>22.62</v>
          </cell>
        </row>
        <row r="40">
          <cell r="A40" t="str">
            <v>云G74741</v>
          </cell>
          <cell r="B40" t="str">
            <v>11.67</v>
          </cell>
        </row>
        <row r="41">
          <cell r="A41" t="str">
            <v>云G73567</v>
          </cell>
          <cell r="B41" t="str">
            <v>15.69</v>
          </cell>
        </row>
        <row r="42">
          <cell r="A42" t="str">
            <v>云G79926</v>
          </cell>
          <cell r="B42" t="str">
            <v>40.26</v>
          </cell>
        </row>
        <row r="43">
          <cell r="A43" t="str">
            <v>云G78128</v>
          </cell>
          <cell r="B43" t="str">
            <v>21.14</v>
          </cell>
        </row>
        <row r="44">
          <cell r="A44" t="str">
            <v>云G79211</v>
          </cell>
          <cell r="B44" t="str">
            <v>20.80</v>
          </cell>
        </row>
        <row r="45">
          <cell r="A45" t="str">
            <v>云G75885</v>
          </cell>
          <cell r="B45" t="str">
            <v>14.13</v>
          </cell>
        </row>
        <row r="46">
          <cell r="A46" t="str">
            <v>云G74358</v>
          </cell>
          <cell r="B46" t="str">
            <v>13.09</v>
          </cell>
        </row>
        <row r="47">
          <cell r="A47" t="str">
            <v>云G68819</v>
          </cell>
          <cell r="B47" t="str">
            <v>24.03</v>
          </cell>
        </row>
        <row r="48">
          <cell r="A48" t="str">
            <v>云G69363</v>
          </cell>
          <cell r="B48" t="str">
            <v>23.65</v>
          </cell>
        </row>
        <row r="49">
          <cell r="A49" t="str">
            <v>云G79546</v>
          </cell>
          <cell r="B49" t="str">
            <v>33.03</v>
          </cell>
        </row>
        <row r="50">
          <cell r="A50" t="str">
            <v>云G79750</v>
          </cell>
          <cell r="B50" t="str">
            <v>8.63</v>
          </cell>
        </row>
        <row r="51">
          <cell r="A51" t="str">
            <v>云G79684</v>
          </cell>
          <cell r="B51" t="str">
            <v>38.97</v>
          </cell>
        </row>
        <row r="52">
          <cell r="A52" t="str">
            <v>云G75010</v>
          </cell>
          <cell r="B52" t="str">
            <v>24.94</v>
          </cell>
        </row>
        <row r="53">
          <cell r="A53" t="str">
            <v>云G66002</v>
          </cell>
          <cell r="B53" t="str">
            <v>18.60</v>
          </cell>
        </row>
        <row r="54">
          <cell r="A54" t="str">
            <v>云G74968</v>
          </cell>
          <cell r="B54" t="str">
            <v>12.97</v>
          </cell>
        </row>
        <row r="55">
          <cell r="A55" t="str">
            <v>云G78266</v>
          </cell>
          <cell r="B55" t="str">
            <v>23.79</v>
          </cell>
        </row>
        <row r="56">
          <cell r="A56" t="str">
            <v>云G68333</v>
          </cell>
          <cell r="B56" t="str">
            <v>54.86</v>
          </cell>
        </row>
        <row r="57">
          <cell r="A57" t="str">
            <v>云G74338</v>
          </cell>
          <cell r="B57" t="str">
            <v>4.36</v>
          </cell>
        </row>
        <row r="58">
          <cell r="A58" t="str">
            <v>云G70391</v>
          </cell>
          <cell r="B58" t="str">
            <v>19.16</v>
          </cell>
        </row>
        <row r="59">
          <cell r="A59" t="str">
            <v>云G76531</v>
          </cell>
          <cell r="B59" t="str">
            <v>14.98</v>
          </cell>
        </row>
        <row r="60">
          <cell r="A60" t="str">
            <v>云G78483</v>
          </cell>
          <cell r="B60" t="str">
            <v>37.28</v>
          </cell>
        </row>
        <row r="61">
          <cell r="A61" t="str">
            <v>云G74893</v>
          </cell>
          <cell r="B61" t="str">
            <v>10.64</v>
          </cell>
        </row>
        <row r="62">
          <cell r="A62" t="str">
            <v>云G87927</v>
          </cell>
          <cell r="B62" t="str">
            <v>29.29</v>
          </cell>
        </row>
        <row r="63">
          <cell r="A63" t="str">
            <v>云G78528</v>
          </cell>
          <cell r="B63" t="str">
            <v>3.93</v>
          </cell>
        </row>
        <row r="64">
          <cell r="A64" t="str">
            <v>云G69497</v>
          </cell>
          <cell r="B64" t="str">
            <v>3.25</v>
          </cell>
        </row>
        <row r="65">
          <cell r="A65" t="str">
            <v>云G72097</v>
          </cell>
          <cell r="B65" t="str">
            <v>3.94</v>
          </cell>
        </row>
        <row r="66">
          <cell r="A66" t="str">
            <v>云G74730</v>
          </cell>
          <cell r="B66" t="str">
            <v>9.20</v>
          </cell>
        </row>
        <row r="67">
          <cell r="A67" t="str">
            <v>云G89767</v>
          </cell>
          <cell r="B67" t="str">
            <v>26.92</v>
          </cell>
        </row>
        <row r="68">
          <cell r="A68" t="str">
            <v>云G89259</v>
          </cell>
          <cell r="B68" t="str">
            <v>15.35</v>
          </cell>
        </row>
        <row r="69">
          <cell r="A69" t="str">
            <v>云G89057</v>
          </cell>
          <cell r="B69" t="str">
            <v>31.02</v>
          </cell>
        </row>
      </sheetData>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云G44971</v>
          </cell>
          <cell r="B2" t="str">
            <v>2019-07-06 19:46:56</v>
          </cell>
          <cell r="C2" t="str">
            <v>掉线报警</v>
          </cell>
          <cell r="D2" t="str">
            <v>云南省红河哈尼族彝族自治州建水县利民乡幕阳段厂房西417米</v>
          </cell>
        </row>
        <row r="3">
          <cell r="A3" t="str">
            <v>云G56737</v>
          </cell>
          <cell r="B3" t="str">
            <v>2019-07-06 22:49:26</v>
          </cell>
          <cell r="C3" t="str">
            <v>掉线报警</v>
          </cell>
          <cell r="D3" t="str">
            <v>云南省曲靖市陆良县板桥镇西响线长湖村委会南629米</v>
          </cell>
        </row>
        <row r="4">
          <cell r="A4" t="str">
            <v>云G65155</v>
          </cell>
          <cell r="B4" t="str">
            <v>2019-07-06 00:43:58</v>
          </cell>
          <cell r="C4" t="str">
            <v>停车超时报警(30分)ACC点火卫星(21)GSM(20)</v>
          </cell>
          <cell r="D4" t="str">
            <v>云南省昆明市寻甸回族彝族自治县倘甸镇马大段山杂西303米</v>
          </cell>
        </row>
        <row r="5">
          <cell r="A5" t="str">
            <v>云G65188</v>
          </cell>
          <cell r="B5" t="str">
            <v>2019-07-06 08:31:04</v>
          </cell>
          <cell r="C5" t="str">
            <v>停车超时报警(20时43分)ACC点火卫星(19)GSM(17)</v>
          </cell>
          <cell r="D5" t="str">
            <v>云南省西双版纳傣族自治州勐海县勐宋乡春平饭店北55米</v>
          </cell>
        </row>
        <row r="6">
          <cell r="A6" t="str">
            <v>云G66361</v>
          </cell>
          <cell r="B6" t="str">
            <v>2019-07-06 18:54:12</v>
          </cell>
          <cell r="C6" t="str">
            <v>停车超时报警(30分)ACC熄火卫星(10)GSM(22)</v>
          </cell>
          <cell r="D6" t="str">
            <v>云南省红河哈尼族彝族自治州石屏县异龙镇216省道石屏县辣云红食品有限公司西南32米</v>
          </cell>
        </row>
        <row r="7">
          <cell r="A7" t="str">
            <v>云G68132</v>
          </cell>
          <cell r="B7" t="str">
            <v>2019-07-06 18:10:17</v>
          </cell>
          <cell r="C7" t="str">
            <v>停车超时报警(6时36分)</v>
          </cell>
          <cell r="D7" t="str">
            <v>云南省玉溪市红塔区研和街道319省道老坟山东327米</v>
          </cell>
        </row>
        <row r="8">
          <cell r="A8" t="str">
            <v>云G68191</v>
          </cell>
          <cell r="B8" t="str">
            <v>2019-07-06 23:38:05</v>
          </cell>
          <cell r="C8" t="str">
            <v>停车超时报警(1天3时9分)上线报警</v>
          </cell>
          <cell r="D8" t="str">
            <v>广东省佛山市南海区大沥镇穗盐西路11号佛山市安信物流中心A座北79米</v>
          </cell>
        </row>
        <row r="9">
          <cell r="A9" t="str">
            <v>云G68245</v>
          </cell>
          <cell r="B9" t="str">
            <v>2019-07-06 16:24:20</v>
          </cell>
          <cell r="C9" t="str">
            <v>停车超时报警(30分)ACC点火(59分)卫星(19)GSM(20)</v>
          </cell>
          <cell r="D9" t="str">
            <v>云南省红河哈尼族彝族自治州蒙自市新安所镇回归路122G12县道振昌旅馆西114米</v>
          </cell>
        </row>
        <row r="10">
          <cell r="A10" t="str">
            <v>云G68279</v>
          </cell>
          <cell r="B10" t="str">
            <v>2019-07-06 23:58:21</v>
          </cell>
          <cell r="C10" t="str">
            <v>疲劳驾驶报警ACC点火(33分)记录仪速度(12.1)卫星(12)GSM(4)</v>
          </cell>
          <cell r="D10" t="str">
            <v>云南省红河哈尼族彝族自治州建水县临安镇214省道老狗街东南1281米</v>
          </cell>
        </row>
        <row r="11">
          <cell r="A11" t="str">
            <v>云G68333</v>
          </cell>
          <cell r="B11" t="str">
            <v>2019-07-06 23:14:25</v>
          </cell>
          <cell r="C11" t="str">
            <v>疲劳驾驶报警ACC点火(1天8时45分)记录仪速度(21.1)卫星(16)GSM(18)</v>
          </cell>
          <cell r="D11" t="str">
            <v>云南省玉溪市通海县秀山街道秀山西路263214省道汪氏企业三厂西北16米</v>
          </cell>
        </row>
        <row r="12">
          <cell r="A12" t="str">
            <v>云G68655</v>
          </cell>
          <cell r="B12" t="str">
            <v>2019-07-06 22:54:42</v>
          </cell>
          <cell r="C12" t="str">
            <v>停车超时报警(8时50分)ACC熄火卫星(21)GSM(31)</v>
          </cell>
          <cell r="D12" t="str">
            <v>云南省红河哈尼族彝族自治州建水县临安镇214省道鸿达驾校西南256米</v>
          </cell>
        </row>
        <row r="13">
          <cell r="A13" t="str">
            <v>云G68819</v>
          </cell>
          <cell r="B13" t="str">
            <v>2019-07-06 23:45:29</v>
          </cell>
          <cell r="C13" t="str">
            <v>掉线报警</v>
          </cell>
          <cell r="D13" t="str">
            <v>云南省怒江傈僳族自治州泸水市鲁掌镇228省道马掌河桥南56米</v>
          </cell>
        </row>
        <row r="14">
          <cell r="A14" t="str">
            <v>云G69360</v>
          </cell>
          <cell r="B14" t="str">
            <v>2019-07-06 19:12:15</v>
          </cell>
          <cell r="C14" t="str">
            <v>掉线报警</v>
          </cell>
          <cell r="D14" t="str">
            <v>云南省文山壮族苗族自治州砚山县维末彝族乡323国道通海饭店西122米</v>
          </cell>
        </row>
        <row r="15">
          <cell r="A15" t="str">
            <v>云G69391</v>
          </cell>
          <cell r="B15" t="str">
            <v>2019-07-06 12:14:39</v>
          </cell>
          <cell r="C15" t="str">
            <v>停车超时报警(30分)ACC熄火无效定位(30分)GSM(10)</v>
          </cell>
          <cell r="D15" t="str">
            <v>云南省红河哈尼族彝族自治州个旧市大屯镇红河州军粮供应管理服务中心北95米</v>
          </cell>
        </row>
        <row r="16">
          <cell r="A16" t="str">
            <v>云G69406</v>
          </cell>
          <cell r="B16" t="str">
            <v>2019-07-06 23:25:03</v>
          </cell>
          <cell r="C16" t="str">
            <v>停车超时报警(30分)ACC点火(13分)卫星(21)GSM(21)</v>
          </cell>
          <cell r="D16" t="str">
            <v>云南省玉溪市红塔区研和街道213国道彩钢瓦复合瓦钢结构卷帘门西北32米</v>
          </cell>
        </row>
        <row r="17">
          <cell r="A17" t="str">
            <v>云G69497</v>
          </cell>
          <cell r="B17" t="str">
            <v>2019-07-06 23:20:10</v>
          </cell>
          <cell r="C17" t="str">
            <v>停车超时报警(30分)ACC点火(1时47分)GSM(13)</v>
          </cell>
          <cell r="D17" t="str">
            <v>云南省红河哈尼族彝族自治州河口瑶族自治县莲花滩乡102县道夹冲小学西南2997米</v>
          </cell>
        </row>
        <row r="18">
          <cell r="A18" t="str">
            <v>云G70053</v>
          </cell>
          <cell r="B18" t="str">
            <v>2019-07-06 19:24:36</v>
          </cell>
          <cell r="C18" t="str">
            <v>停车超时报警(31分)ACC熄火卫星(13)GSM(31)</v>
          </cell>
          <cell r="D18" t="str">
            <v>云南省玉溪市通海县河西镇319省道中国石化加油站东北20米</v>
          </cell>
        </row>
        <row r="19">
          <cell r="A19" t="str">
            <v>云G70058</v>
          </cell>
          <cell r="B19" t="str">
            <v>2019-07-06 19:31:48</v>
          </cell>
          <cell r="C19" t="str">
            <v>掉线报警</v>
          </cell>
          <cell r="D19" t="str">
            <v>云南省文山壮族苗族自治州砚山县平远镇210省道自家人饭店(平车段)</v>
          </cell>
        </row>
        <row r="20">
          <cell r="A20" t="str">
            <v>云G70086</v>
          </cell>
          <cell r="B20" t="str">
            <v>2019-07-06 20:05:32</v>
          </cell>
          <cell r="C20" t="str">
            <v>掉线报警</v>
          </cell>
          <cell r="D20" t="str">
            <v>云南省红河哈尼族彝族自治州开远市乐白道街道市西北路馆驿清真饭店南47米</v>
          </cell>
        </row>
        <row r="21">
          <cell r="A21" t="str">
            <v>云G70391</v>
          </cell>
          <cell r="B21" t="str">
            <v>2019-07-06 23:21:34</v>
          </cell>
          <cell r="C21" t="str">
            <v>停车超时报警(30分)ACC熄火卫星(13)GSM(27)</v>
          </cell>
          <cell r="D21" t="str">
            <v>云南省红河哈尼族彝族自治州开远市乐白道街道环城东路开远市乾盛经贸有限责任公司西32米</v>
          </cell>
        </row>
        <row r="22">
          <cell r="A22" t="str">
            <v>云G70588</v>
          </cell>
          <cell r="B22" t="str">
            <v>2019-07-06 18:22:37</v>
          </cell>
          <cell r="C22" t="str">
            <v>掉线报警</v>
          </cell>
          <cell r="D22" t="str">
            <v>云南省红河哈尼族彝族自治州元阳县南沙镇慢腊公路102县102县道桃园村卫生所东1260米</v>
          </cell>
        </row>
        <row r="23">
          <cell r="A23" t="str">
            <v>云G70932</v>
          </cell>
          <cell r="B23" t="str">
            <v>2019-07-06 23:18:01</v>
          </cell>
          <cell r="C23" t="str">
            <v>停车超时报警(30分)无效定位(11分)</v>
          </cell>
          <cell r="D23" t="str">
            <v>云南省红河哈尼族彝族自治州元阳县新街镇元阳县第二小学南99米</v>
          </cell>
        </row>
        <row r="24">
          <cell r="A24" t="str">
            <v>云G72097</v>
          </cell>
          <cell r="B24" t="str">
            <v>2019-07-06 16:44:59</v>
          </cell>
          <cell r="C24" t="str">
            <v>停车超时报警(1时44分)无效定位(1时24分)</v>
          </cell>
          <cell r="D24" t="str">
            <v>云南省红河哈尼族彝族自治州河口瑶族自治县河口镇中国石化(北山停车区加油站)东37米</v>
          </cell>
        </row>
        <row r="25">
          <cell r="A25" t="str">
            <v>云G72281</v>
          </cell>
          <cell r="B25" t="str">
            <v>2019-07-06 05:46:07</v>
          </cell>
          <cell r="C25" t="str">
            <v>停车超时报警(30分)ACC点火(30分)无效定位(30分)GSM(12)</v>
          </cell>
          <cell r="D25" t="str">
            <v>云南省红河哈尼族彝族自治州开远市乐白道街道326国道红河开远晓龙机动车安全技术检测有限公司西228米</v>
          </cell>
        </row>
        <row r="26">
          <cell r="A26" t="str">
            <v>云G72469</v>
          </cell>
          <cell r="B26" t="str">
            <v>2019-07-06 17:00:49</v>
          </cell>
          <cell r="C26" t="str">
            <v>掉线报警</v>
          </cell>
          <cell r="D26" t="str">
            <v>云南省红河哈尼族彝族自治州蒙自市雨过铺镇蒙蚂线新能源99劲动力雨过铺总代理销售中心西北129米</v>
          </cell>
        </row>
        <row r="27">
          <cell r="A27" t="str">
            <v>云G73503</v>
          </cell>
          <cell r="B27" t="str">
            <v>2019-07-06 09:17:41</v>
          </cell>
          <cell r="C27" t="str">
            <v>掉线报警</v>
          </cell>
          <cell r="D27" t="str">
            <v>云南省红河哈尼族彝族自治州红河县迤萨镇Z007水井东1115米</v>
          </cell>
        </row>
        <row r="28">
          <cell r="A28" t="str">
            <v>云G73567</v>
          </cell>
          <cell r="B28" t="str">
            <v>2019-07-06 16:25:02</v>
          </cell>
          <cell r="C28" t="str">
            <v>掉线报警</v>
          </cell>
          <cell r="D28" t="str">
            <v>云南省红河哈尼族彝族自治州金平苗族瑶族傣族自治县金河镇蛮金公路鸿鑫木材加工厂西南36米</v>
          </cell>
        </row>
        <row r="29">
          <cell r="A29" t="str">
            <v>云G73584</v>
          </cell>
          <cell r="B29" t="str">
            <v>2019-07-06 09:26:40</v>
          </cell>
          <cell r="C29" t="str">
            <v>掉线报警</v>
          </cell>
          <cell r="D29" t="str">
            <v>云南省西双版纳傣族自治州景洪市允景洪街道澜沧江路5号澜沧江路西双版纳傣族自治州质量技术监督景洪社会公证计量称重站东北646米</v>
          </cell>
        </row>
        <row r="30">
          <cell r="A30" t="str">
            <v>云G73908</v>
          </cell>
          <cell r="B30" t="str">
            <v>2019-07-06 18:17:44</v>
          </cell>
          <cell r="C30" t="str">
            <v>停车超时报警(30分)ACC熄火卫星(13)GSM(12)</v>
          </cell>
          <cell r="D30" t="str">
            <v>云南省红河哈尼族彝族自治州泸西县午街铺镇服务区南175米</v>
          </cell>
        </row>
        <row r="31">
          <cell r="A31" t="str">
            <v>云G74297</v>
          </cell>
          <cell r="B31" t="str">
            <v>2019-07-06 16:55:10</v>
          </cell>
          <cell r="C31" t="str">
            <v>停车超时报警(30分)ACC熄火无效定位(29分)卫星(16)GSM(20)</v>
          </cell>
          <cell r="D31" t="str">
            <v>云南省昆明市安宁市连然街道和平大道83号和平大道中国信合东北195米</v>
          </cell>
        </row>
        <row r="32">
          <cell r="A32" t="str">
            <v>云G74339</v>
          </cell>
          <cell r="B32" t="str">
            <v>2019-07-06 14:18:05</v>
          </cell>
          <cell r="C32" t="str">
            <v>停车超时报警(30分)ACC点火(5时53分)卫星(18)GSM(31)</v>
          </cell>
          <cell r="D32" t="str">
            <v>云南省昆明市安宁市禄脿街道320国道安丰营山菜园东85米</v>
          </cell>
        </row>
        <row r="33">
          <cell r="A33" t="str">
            <v>云G74358</v>
          </cell>
          <cell r="B33" t="str">
            <v>2019-07-06 22:39:03</v>
          </cell>
          <cell r="C33" t="str">
            <v>掉线报警</v>
          </cell>
          <cell r="D33" t="str">
            <v>云南省昆明市晋宁区二街镇翻响段马脚村东北442米</v>
          </cell>
        </row>
        <row r="34">
          <cell r="A34" t="str">
            <v>云G74660</v>
          </cell>
          <cell r="B34" t="str">
            <v>2019-07-06 23:36:37</v>
          </cell>
          <cell r="C34" t="str">
            <v>掉线报警</v>
          </cell>
          <cell r="D34" t="str">
            <v>云南省红河哈尼族彝族自治州元阳县马街乡马街乡政府段马街村西南62米</v>
          </cell>
        </row>
        <row r="35">
          <cell r="A35" t="str">
            <v>云G74663</v>
          </cell>
          <cell r="B35" t="str">
            <v>2019-07-06 21:30:36</v>
          </cell>
          <cell r="C35" t="str">
            <v>停车超时报警(5时9分)ACC熄火卫星(12)GSM(14)</v>
          </cell>
          <cell r="D35" t="str">
            <v>云南省红河哈尼族彝族自治州个旧市贾沙乡102县道人和建材有限责任公司北34米</v>
          </cell>
        </row>
        <row r="36">
          <cell r="A36" t="str">
            <v>云G74730</v>
          </cell>
          <cell r="B36" t="str">
            <v>2019-07-06 23:46:10</v>
          </cell>
          <cell r="C36" t="str">
            <v>停车超时报警(6时5分)ACC熄火卫星(10)GSM(15)</v>
          </cell>
          <cell r="D36" t="str">
            <v>云南省红河哈尼族彝族自治州元阳县小新街乡元蔓高速石膏矿大桥西1877米</v>
          </cell>
        </row>
        <row r="37">
          <cell r="A37" t="str">
            <v>云G74732</v>
          </cell>
          <cell r="B37" t="str">
            <v>2019-07-06 23:36:50</v>
          </cell>
          <cell r="C37" t="str">
            <v>掉线报警</v>
          </cell>
          <cell r="D37" t="str">
            <v>云南省红河哈尼族彝族自治州个旧市大屯镇个大段小屯西145米</v>
          </cell>
        </row>
        <row r="38">
          <cell r="A38" t="str">
            <v>云G74741</v>
          </cell>
          <cell r="B38" t="str">
            <v>2019-07-06 19:39:14</v>
          </cell>
          <cell r="C38" t="str">
            <v>掉线报警</v>
          </cell>
          <cell r="D38" t="str">
            <v>云南省红河哈尼族彝族自治州元阳县南沙镇102县道元阳县公安局东北150米</v>
          </cell>
        </row>
        <row r="39">
          <cell r="A39" t="str">
            <v>云G74743</v>
          </cell>
          <cell r="B39" t="str">
            <v>2019-07-06 20:30:59</v>
          </cell>
          <cell r="C39" t="str">
            <v>掉线报警</v>
          </cell>
          <cell r="D39" t="str">
            <v>云南省大理白族自治州洱源县右所镇214国道洱源公路管理段下山口站西北42米</v>
          </cell>
        </row>
        <row r="40">
          <cell r="A40" t="str">
            <v>云G74893</v>
          </cell>
          <cell r="B40" t="str">
            <v>2019-07-06 23:50:26</v>
          </cell>
          <cell r="C40" t="str">
            <v>ACC点火(2时29分)记录仪速度(84.6)卫星(16)GSM(17)超速报警(软)</v>
          </cell>
          <cell r="D40" t="str">
            <v>云南省红河哈尼族彝族自治州开远市羊街乡G8011开河高速羊街收费站入口(蒙自方向)东南71米</v>
          </cell>
        </row>
        <row r="41">
          <cell r="A41" t="str">
            <v>云G74968</v>
          </cell>
          <cell r="B41" t="str">
            <v>2019-07-06 23:42:54</v>
          </cell>
          <cell r="C41" t="str">
            <v>ACC点火(12分)疲劳驾驶报警(4时0分)卫星(21)GSM(15)</v>
          </cell>
          <cell r="D41" t="str">
            <v>云南省昭通市彝良县角奎镇曹海段下湾南574米</v>
          </cell>
        </row>
        <row r="42">
          <cell r="A42" t="str">
            <v>云G75010</v>
          </cell>
          <cell r="B42" t="str">
            <v>2019-07-06 23:28:26</v>
          </cell>
          <cell r="C42" t="str">
            <v>ACC点火(1时52分)记录仪速度(17.0)疲劳驾驶报警(5时1分)卫星(22)GSM(12)</v>
          </cell>
          <cell r="D42" t="str">
            <v>云南省玉溪市通海县河西镇319省道曲陀关高原红甜白酒西北495米</v>
          </cell>
        </row>
        <row r="43">
          <cell r="A43" t="str">
            <v>云G75018</v>
          </cell>
          <cell r="B43" t="str">
            <v>2019-07-06 22:17:36</v>
          </cell>
          <cell r="C43" t="str">
            <v>停车超时报警(66天14时55分)ACC熄火无效定位(13天11时14分)GSM(6)</v>
          </cell>
          <cell r="D43" t="str">
            <v>云南省红河哈尼族彝族自治州河口瑶族自治县河口镇326国道曼漆西北236米</v>
          </cell>
        </row>
        <row r="44">
          <cell r="A44" t="str">
            <v>云G75117</v>
          </cell>
          <cell r="B44" t="str">
            <v>2019-07-06 21:33:12</v>
          </cell>
          <cell r="C44" t="str">
            <v>停车超时报警(1天11时14分)ACC点火(18分)无效定位(1天11时14分)GSM(31)</v>
          </cell>
          <cell r="D44" t="str">
            <v>云南省红河哈尼族彝族自治州建水县临安镇云昌宾馆西86米</v>
          </cell>
        </row>
        <row r="45">
          <cell r="A45" t="str">
            <v>云G75191</v>
          </cell>
          <cell r="B45" t="str">
            <v>2019-07-06 15:29:38</v>
          </cell>
          <cell r="C45" t="str">
            <v>掉线报警</v>
          </cell>
          <cell r="D45" t="str">
            <v>云南省红河哈尼族彝族自治州建水县官厅镇小桔段小包山西398米</v>
          </cell>
        </row>
        <row r="46">
          <cell r="A46" t="str">
            <v>云G75885</v>
          </cell>
          <cell r="B46" t="str">
            <v>2019-07-06 17:04:45</v>
          </cell>
          <cell r="C46" t="str">
            <v>掉线报警</v>
          </cell>
          <cell r="D46" t="str">
            <v>云南省红河哈尼族彝族自治州元阳县南沙镇慢腊公路102县102县道桃园村卫生所东1377米</v>
          </cell>
        </row>
        <row r="47">
          <cell r="A47" t="str">
            <v>云G76029</v>
          </cell>
          <cell r="B47" t="str">
            <v>2019-07-06 16:38:37</v>
          </cell>
          <cell r="C47" t="str">
            <v>停车超时报警(31分)ACC熄火卫星(19)GSM(25)</v>
          </cell>
          <cell r="D47" t="str">
            <v>云南省红河哈尼族彝族自治州建水县临安镇G5615天猴高速中共建水公路分局建水所支部委员会西91米</v>
          </cell>
        </row>
        <row r="48">
          <cell r="A48" t="str">
            <v>云G76051</v>
          </cell>
          <cell r="B48" t="str">
            <v>2019-07-06 20:13:22</v>
          </cell>
          <cell r="C48" t="str">
            <v>掉线报警</v>
          </cell>
          <cell r="D48" t="str">
            <v/>
          </cell>
        </row>
        <row r="49">
          <cell r="A49" t="str">
            <v>云G76116</v>
          </cell>
          <cell r="B49" t="str">
            <v>2019-07-06 23:11:10</v>
          </cell>
          <cell r="C49" t="str">
            <v>停车超时报警(4时10分)ACC熄火卫星(12)GSM(10)</v>
          </cell>
          <cell r="D49" t="str">
            <v>云南省红河哈尼族彝族自治州元阳县上新城乡元蔓高速芒铁西422米</v>
          </cell>
        </row>
        <row r="50">
          <cell r="A50" t="str">
            <v>云G76531</v>
          </cell>
          <cell r="B50" t="str">
            <v>2019-07-06 13:21:24</v>
          </cell>
          <cell r="C50" t="str">
            <v>掉线报警</v>
          </cell>
          <cell r="D50" t="str">
            <v>云南省昆明市宜良县匡远街道学府路宜良县第一中学西南251米</v>
          </cell>
        </row>
        <row r="51">
          <cell r="A51" t="str">
            <v>云G76546</v>
          </cell>
          <cell r="B51" t="str">
            <v>2019-07-06 23:05:11</v>
          </cell>
          <cell r="C51" t="str">
            <v>停车超时报警(8时5分)ACC熄火GSM(27)</v>
          </cell>
          <cell r="D51" t="str">
            <v>云南省红河哈尼族彝族自治州蒙自市冷泉镇蒙蛮线冷泉派出所北268米</v>
          </cell>
        </row>
        <row r="52">
          <cell r="A52" t="str">
            <v>云G76758</v>
          </cell>
          <cell r="B52" t="str">
            <v>2019-07-06 17:04:22</v>
          </cell>
          <cell r="C52" t="str">
            <v>停车超时报警(30分)</v>
          </cell>
          <cell r="D52" t="str">
            <v>云南省红河哈尼族彝族自治州建水县南庄镇214省道建水县南庄镇水管站东南64米</v>
          </cell>
        </row>
        <row r="53">
          <cell r="A53" t="str">
            <v>云G77285</v>
          </cell>
          <cell r="B53" t="str">
            <v>2019-07-06 20:13:42</v>
          </cell>
          <cell r="C53" t="str">
            <v>掉线报警</v>
          </cell>
          <cell r="D53" t="str">
            <v>云南省红河哈尼族彝族自治州建水县临安镇迎晖路266号迎晖路康复诊所东北49米</v>
          </cell>
        </row>
        <row r="54">
          <cell r="A54" t="str">
            <v>云G77465</v>
          </cell>
          <cell r="B54" t="str">
            <v>2019-07-06 16:57:02</v>
          </cell>
          <cell r="C54" t="str">
            <v>掉线报警</v>
          </cell>
          <cell r="D54" t="str">
            <v>滨河路金水河乡劳动保障局东335米</v>
          </cell>
        </row>
        <row r="55">
          <cell r="A55" t="str">
            <v>云G78128</v>
          </cell>
          <cell r="B55" t="str">
            <v>2019-07-06 14:29:01</v>
          </cell>
          <cell r="C55" t="str">
            <v>停车超时报警(30分)无效定位(12分)</v>
          </cell>
          <cell r="D55" t="str">
            <v>云南省红河哈尼族彝族自治州红河县迤萨镇莲花路37元红公路红河县交通运输局西南48米</v>
          </cell>
        </row>
        <row r="56">
          <cell r="A56" t="str">
            <v>云G78261</v>
          </cell>
          <cell r="B56" t="str">
            <v>2019-07-06 21:15:27</v>
          </cell>
          <cell r="C56" t="str">
            <v>停车超时报警(32分)无效定位(18分)</v>
          </cell>
          <cell r="D56" t="str">
            <v>云南省普洱市景谷傣族彝族自治县威远镇323国道云海村东1707米</v>
          </cell>
        </row>
        <row r="57">
          <cell r="A57" t="str">
            <v>云G78266</v>
          </cell>
          <cell r="B57" t="str">
            <v>2019-07-06 23:11:13</v>
          </cell>
          <cell r="C57" t="str">
            <v>停车超时报警(31分)GSM(29)</v>
          </cell>
          <cell r="D57" t="str">
            <v>云南省红河哈尼族彝族自治州河口瑶族自治县河口镇北山国际货场西199米</v>
          </cell>
        </row>
        <row r="58">
          <cell r="A58" t="str">
            <v>云G78469</v>
          </cell>
          <cell r="B58" t="str">
            <v>2019-07-06 22:59:38</v>
          </cell>
          <cell r="C58" t="str">
            <v>停车超时报警(30分)ACC点火(1天12时21分)卫星(20)GSM(17)</v>
          </cell>
          <cell r="D58" t="str">
            <v>云南省红河哈尼族彝族自治州建水县南庄镇214省道桥头北161米</v>
          </cell>
        </row>
        <row r="59">
          <cell r="A59" t="str">
            <v>云G78483</v>
          </cell>
          <cell r="B59" t="str">
            <v>2019-07-06 23:47:40</v>
          </cell>
          <cell r="C59" t="str">
            <v>掉线报警</v>
          </cell>
          <cell r="D59" t="str">
            <v>云南省大理白族自治州宾川县金牛镇全球通大道二对咖啡南75米</v>
          </cell>
        </row>
        <row r="60">
          <cell r="A60" t="str">
            <v>云G78522</v>
          </cell>
          <cell r="B60" t="str">
            <v>2019-07-06 23:54:18</v>
          </cell>
          <cell r="C60" t="str">
            <v>停车超时报警(34分)ACC点火(29分)卫星(1)GSM(23)</v>
          </cell>
          <cell r="D60" t="str">
            <v>云南省红河哈尼族彝族自治州金平苗族瑶族傣族自治县沙依坡乡蛮金公路那拉博南956米</v>
          </cell>
        </row>
        <row r="61">
          <cell r="A61" t="str">
            <v>云G78528</v>
          </cell>
          <cell r="B61" t="str">
            <v>2019-07-06 23:34:21</v>
          </cell>
          <cell r="C61" t="str">
            <v>停车超时报警(30分)ACC点火(1天17时10分)卫星(21)GSM(19)</v>
          </cell>
          <cell r="D61" t="str">
            <v>云南省红河哈尼族彝族自治州建水县坡头乡白显段大石洞小学西南154米</v>
          </cell>
        </row>
        <row r="62">
          <cell r="A62" t="str">
            <v>云G78570</v>
          </cell>
          <cell r="B62" t="str">
            <v>2019-07-06 23:09:24</v>
          </cell>
          <cell r="C62" t="str">
            <v>停车超时报警(3天7时29分)ACC熄火GSM(10)</v>
          </cell>
          <cell r="D62" t="str">
            <v>云南省文山壮族苗族自治州广南县莲城镇那忠西122米</v>
          </cell>
        </row>
        <row r="63">
          <cell r="A63" t="str">
            <v>云G78769</v>
          </cell>
          <cell r="B63" t="str">
            <v>2019-07-06 23:49:43</v>
          </cell>
          <cell r="C63" t="str">
            <v>停车超时报警(13时6分)ACC熄火GSM(26)</v>
          </cell>
          <cell r="D63" t="str">
            <v>云南省昆明市安宁市连然街道和平大道83号和平大道中国信合东北130米</v>
          </cell>
        </row>
        <row r="64">
          <cell r="A64" t="str">
            <v>云G78968</v>
          </cell>
          <cell r="B64" t="str">
            <v>2019-07-06 23:32:39</v>
          </cell>
          <cell r="C64" t="str">
            <v>ACC点火(6时14分)卫星(15)GSM(26)超速报警(软)</v>
          </cell>
          <cell r="D64" t="str">
            <v>云南省红河哈尼族彝族自治州建水县曲江镇通建高速阿腊寨西391米</v>
          </cell>
        </row>
        <row r="65">
          <cell r="A65" t="str">
            <v>云G79211</v>
          </cell>
          <cell r="B65" t="str">
            <v>2019-07-06 23:04:56</v>
          </cell>
          <cell r="C65" t="str">
            <v>停车超时报警(4时5分)ACC熄火GSM(17)</v>
          </cell>
          <cell r="D65" t="str">
            <v>云南省昆明市安宁市禄脿街道213省道液泉菜馆西南100米</v>
          </cell>
        </row>
        <row r="66">
          <cell r="A66" t="str">
            <v>云G79229</v>
          </cell>
          <cell r="B66" t="str">
            <v>2019-07-06 21:05:08</v>
          </cell>
          <cell r="C66" t="str">
            <v>停车超时报警(31分)ACC熄火卫星(7)GSM(21)</v>
          </cell>
          <cell r="D66" t="str">
            <v>云南省昭通市镇雄县坪上镇背牛段湾子东南178米</v>
          </cell>
        </row>
        <row r="67">
          <cell r="A67" t="str">
            <v>云G79546</v>
          </cell>
          <cell r="B67" t="str">
            <v>2019-07-06 21:50:37</v>
          </cell>
          <cell r="C67" t="str">
            <v>掉线报警</v>
          </cell>
          <cell r="D67" t="str">
            <v>云南省玉溪市元江哈尼族彝族傣族自治县因远镇323国道土塘西1790米</v>
          </cell>
        </row>
        <row r="68">
          <cell r="A68" t="str">
            <v>云G79684</v>
          </cell>
          <cell r="B68" t="str">
            <v>2019-07-06 19:42:56</v>
          </cell>
          <cell r="C68" t="str">
            <v>停车超时报警(2时1分)ACC熄火无效定位(2时0分)GSM(31)</v>
          </cell>
          <cell r="D68" t="str">
            <v>云南省西双版纳傣族自治州勐海县勐遮镇勐冈公路025乡勐冈公路黎明公司三分场三队西111米</v>
          </cell>
        </row>
        <row r="69">
          <cell r="A69" t="str">
            <v>云G79701</v>
          </cell>
          <cell r="B69" t="str">
            <v>2019-07-06 23:31:22</v>
          </cell>
          <cell r="C69" t="str">
            <v>停车超时报警(1时35分)ACC熄火GSM(12)</v>
          </cell>
          <cell r="D69" t="str">
            <v>云南省红河哈尼族彝族自治州个旧市贾沙乡芦柴冲西北425米</v>
          </cell>
        </row>
        <row r="70">
          <cell r="A70" t="str">
            <v>云G79750</v>
          </cell>
          <cell r="B70" t="str">
            <v>2019-07-06 16:12:06</v>
          </cell>
          <cell r="C70" t="str">
            <v>掉线报警</v>
          </cell>
          <cell r="D70" t="str">
            <v>云南省红河哈尼族彝族自治州建水县坡头乡130县道贾沙乡科技希望小学南1527米</v>
          </cell>
        </row>
        <row r="71">
          <cell r="A71" t="str">
            <v>云G79777</v>
          </cell>
          <cell r="B71" t="str">
            <v>2019-07-06 23:30:24</v>
          </cell>
          <cell r="C71" t="str">
            <v>掉线报警</v>
          </cell>
          <cell r="D71" t="str">
            <v>云南省昆明市呈贡区马金铺街道202省道四川饭店(马金铺街道办事处西)东南27米</v>
          </cell>
        </row>
        <row r="72">
          <cell r="A72" t="str">
            <v>云G79894</v>
          </cell>
          <cell r="B72" t="str">
            <v>2019-07-06 15:48:16</v>
          </cell>
          <cell r="C72" t="str">
            <v>停车超时报警(31分)</v>
          </cell>
          <cell r="D72" t="str">
            <v>云南省红河哈尼族彝族自治州蒙自市文澜镇北京路100号北京路华风现代城东北144米</v>
          </cell>
        </row>
        <row r="73">
          <cell r="A73" t="str">
            <v>云G79926</v>
          </cell>
          <cell r="B73" t="str">
            <v>2019-07-06 16:03:39</v>
          </cell>
          <cell r="C73" t="str">
            <v>停车超时报警(30分)无效定位(20分)</v>
          </cell>
          <cell r="D73" t="str">
            <v>云南省红河哈尼族彝族自治州个旧市大屯镇个屯一级公路红河州军粮供应管理服务中心北142米</v>
          </cell>
        </row>
        <row r="74">
          <cell r="A74" t="str">
            <v>云G84638</v>
          </cell>
          <cell r="B74" t="str">
            <v>2019-07-06 20:07:26</v>
          </cell>
          <cell r="C74" t="str">
            <v>停车超时报警(33分)ACC熄火卫星(20)GSM(27)</v>
          </cell>
          <cell r="D74" t="str">
            <v>云南省红河哈尼族彝族自治州开远市羊街乡羊街集镇段g8011开河王丫段大庄站西1485米</v>
          </cell>
        </row>
        <row r="75">
          <cell r="A75" t="str">
            <v>云G85142</v>
          </cell>
          <cell r="B75" t="str">
            <v>2019-07-06 17:29:05</v>
          </cell>
          <cell r="C75" t="str">
            <v>停车超时报警(2时2分)上线报警</v>
          </cell>
          <cell r="D75" t="str">
            <v>云南省红河哈尼族彝族自治州蒙自市雨过铺镇红钢中路新光村委会东北394米</v>
          </cell>
        </row>
        <row r="76">
          <cell r="A76" t="str">
            <v>云G85305</v>
          </cell>
          <cell r="B76" t="str">
            <v>2019-07-06 16:31:52</v>
          </cell>
          <cell r="C76" t="str">
            <v>掉线报警</v>
          </cell>
          <cell r="D76" t="str">
            <v>云南省红河哈尼族彝族自治州开远市小龙潭镇二城段安桶寨西247米</v>
          </cell>
        </row>
        <row r="77">
          <cell r="A77" t="str">
            <v>云G87927</v>
          </cell>
          <cell r="B77" t="str">
            <v>2019-07-06 23:47:46</v>
          </cell>
          <cell r="C77" t="str">
            <v>掉线报警</v>
          </cell>
          <cell r="D77" t="str">
            <v>云南省文山壮族苗族自治州文山市平坝镇中国信合(平坝信用社)西北61米</v>
          </cell>
        </row>
        <row r="78">
          <cell r="A78" t="str">
            <v>云G89057</v>
          </cell>
          <cell r="B78" t="str">
            <v>2019-07-06 21:37:36</v>
          </cell>
          <cell r="C78" t="str">
            <v>停车超时报警(34分)无效定位(32分)</v>
          </cell>
          <cell r="D78" t="str">
            <v>云南省红河哈尼族彝族自治州建水县曲江镇太钟段钟营西514米</v>
          </cell>
        </row>
        <row r="79">
          <cell r="A79" t="str">
            <v>云G89259</v>
          </cell>
          <cell r="B79" t="str">
            <v>2019-07-06 20:59:42</v>
          </cell>
          <cell r="C79" t="str">
            <v>停车超时报警(33分)上线报警</v>
          </cell>
          <cell r="D79" t="str">
            <v>云南省红河哈尼族彝族自治州个旧市蔓耗镇212省道开远公路管理总段黄草坝管理所东南371米</v>
          </cell>
        </row>
        <row r="80">
          <cell r="A80" t="str">
            <v>云G89767</v>
          </cell>
          <cell r="B80" t="str">
            <v>2019-07-06 23:26:15</v>
          </cell>
          <cell r="C80" t="str">
            <v>停车超时报警(7时20分)无效定位(59分)</v>
          </cell>
          <cell r="D80" t="str">
            <v>云南省玉溪市新平彝族傣族自治县扬武镇213国道仙福钢铁有限公司西南193米</v>
          </cell>
        </row>
      </sheetData>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云G85142</v>
          </cell>
          <cell r="B2" t="str">
            <v>27.96</v>
          </cell>
        </row>
        <row r="3">
          <cell r="A3" t="str">
            <v>云G74339</v>
          </cell>
          <cell r="B3" t="str">
            <v>20.23</v>
          </cell>
        </row>
        <row r="4">
          <cell r="A4" t="str">
            <v>云G76029</v>
          </cell>
          <cell r="B4" t="str">
            <v>28.04</v>
          </cell>
        </row>
        <row r="5">
          <cell r="A5" t="str">
            <v>云G74660</v>
          </cell>
          <cell r="B5" t="str">
            <v>18.00</v>
          </cell>
        </row>
        <row r="6">
          <cell r="A6" t="str">
            <v>云G68132</v>
          </cell>
          <cell r="B6" t="str">
            <v>59.71</v>
          </cell>
        </row>
        <row r="7">
          <cell r="A7" t="str">
            <v>云G78968</v>
          </cell>
          <cell r="B7" t="str">
            <v>44.66</v>
          </cell>
        </row>
        <row r="8">
          <cell r="A8" t="str">
            <v>云G77465</v>
          </cell>
          <cell r="B8" t="str">
            <v>13.48</v>
          </cell>
        </row>
        <row r="9">
          <cell r="A9" t="str">
            <v>云G79777</v>
          </cell>
          <cell r="B9" t="str">
            <v>15.88</v>
          </cell>
        </row>
        <row r="10">
          <cell r="A10" t="str">
            <v>云G78522</v>
          </cell>
          <cell r="B10" t="str">
            <v>16.71</v>
          </cell>
        </row>
        <row r="11">
          <cell r="A11" t="str">
            <v>云G76758</v>
          </cell>
          <cell r="B11" t="str">
            <v>41.21</v>
          </cell>
        </row>
        <row r="12">
          <cell r="A12" t="str">
            <v>云G78469</v>
          </cell>
          <cell r="B12" t="str">
            <v>30.44</v>
          </cell>
        </row>
        <row r="13">
          <cell r="A13" t="str">
            <v>云G68245</v>
          </cell>
          <cell r="B13" t="str">
            <v>64.86</v>
          </cell>
        </row>
        <row r="14">
          <cell r="A14" t="str">
            <v>云G79894</v>
          </cell>
          <cell r="B14" t="str">
            <v>25.74</v>
          </cell>
        </row>
        <row r="15">
          <cell r="A15" t="str">
            <v>云G84638</v>
          </cell>
          <cell r="B15" t="str">
            <v>30.35</v>
          </cell>
        </row>
        <row r="16">
          <cell r="A16" t="str">
            <v>云G76051</v>
          </cell>
          <cell r="B16" t="str">
            <v>6.51</v>
          </cell>
        </row>
        <row r="17">
          <cell r="A17" t="str">
            <v>云G73908</v>
          </cell>
          <cell r="B17" t="str">
            <v>19.95</v>
          </cell>
        </row>
        <row r="18">
          <cell r="A18" t="str">
            <v>云G79229</v>
          </cell>
          <cell r="B18" t="str">
            <v>13.89</v>
          </cell>
        </row>
        <row r="19">
          <cell r="A19" t="str">
            <v>云G70932</v>
          </cell>
          <cell r="B19" t="str">
            <v>15.92</v>
          </cell>
        </row>
        <row r="20">
          <cell r="A20" t="str">
            <v>云G70588</v>
          </cell>
          <cell r="B20" t="str">
            <v>14.73</v>
          </cell>
        </row>
        <row r="21">
          <cell r="A21" t="str">
            <v>云G69406</v>
          </cell>
          <cell r="B21" t="str">
            <v>25.01</v>
          </cell>
        </row>
        <row r="22">
          <cell r="A22" t="str">
            <v>云G76546</v>
          </cell>
          <cell r="B22" t="str">
            <v>13.35</v>
          </cell>
        </row>
        <row r="23">
          <cell r="A23" t="str">
            <v>云G78261</v>
          </cell>
          <cell r="B23" t="str">
            <v>30.48</v>
          </cell>
        </row>
        <row r="24">
          <cell r="A24" t="str">
            <v>云G68279</v>
          </cell>
          <cell r="B24" t="str">
            <v>20.38</v>
          </cell>
        </row>
        <row r="25">
          <cell r="A25" t="str">
            <v>云G68655</v>
          </cell>
          <cell r="B25" t="str">
            <v>1.51</v>
          </cell>
        </row>
        <row r="26">
          <cell r="A26" t="str">
            <v>云G69360</v>
          </cell>
          <cell r="B26" t="str">
            <v>25.56</v>
          </cell>
        </row>
        <row r="27">
          <cell r="A27" t="str">
            <v>云G85305</v>
          </cell>
          <cell r="B27" t="str">
            <v>20.60</v>
          </cell>
        </row>
        <row r="28">
          <cell r="A28" t="str">
            <v>云G65155</v>
          </cell>
          <cell r="B28" t="str">
            <v>44.14</v>
          </cell>
        </row>
        <row r="29">
          <cell r="A29" t="str">
            <v>云G70053</v>
          </cell>
          <cell r="B29" t="str">
            <v>23.52</v>
          </cell>
        </row>
        <row r="30">
          <cell r="A30" t="str">
            <v>云G74663</v>
          </cell>
          <cell r="B30" t="str">
            <v>21.89</v>
          </cell>
        </row>
        <row r="31">
          <cell r="A31" t="str">
            <v>云G66361</v>
          </cell>
          <cell r="B31" t="str">
            <v>19.29</v>
          </cell>
        </row>
        <row r="32">
          <cell r="A32" t="str">
            <v>云G74743</v>
          </cell>
          <cell r="B32" t="str">
            <v>56.33</v>
          </cell>
        </row>
        <row r="33">
          <cell r="A33" t="str">
            <v>云G74297</v>
          </cell>
          <cell r="B33" t="str">
            <v>26.23</v>
          </cell>
        </row>
        <row r="34">
          <cell r="A34" t="str">
            <v>云G79701</v>
          </cell>
          <cell r="B34" t="str">
            <v>7.44</v>
          </cell>
        </row>
        <row r="35">
          <cell r="A35" t="str">
            <v>云G69391</v>
          </cell>
          <cell r="B35" t="str">
            <v>49.35</v>
          </cell>
        </row>
        <row r="36">
          <cell r="A36" t="str">
            <v>云G78769</v>
          </cell>
          <cell r="B36" t="str">
            <v>19.18</v>
          </cell>
        </row>
        <row r="37">
          <cell r="A37" t="str">
            <v>云G74741</v>
          </cell>
          <cell r="B37" t="str">
            <v>11.99</v>
          </cell>
        </row>
        <row r="38">
          <cell r="A38" t="str">
            <v>云G73567</v>
          </cell>
          <cell r="B38" t="str">
            <v>12.90</v>
          </cell>
        </row>
        <row r="39">
          <cell r="A39" t="str">
            <v>云G78128</v>
          </cell>
          <cell r="B39" t="str">
            <v>8.98</v>
          </cell>
        </row>
        <row r="40">
          <cell r="A40" t="str">
            <v>云G75191</v>
          </cell>
          <cell r="B40" t="str">
            <v>17.57</v>
          </cell>
        </row>
        <row r="41">
          <cell r="A41" t="str">
            <v>云G70086</v>
          </cell>
          <cell r="B41" t="str">
            <v>10.79</v>
          </cell>
        </row>
        <row r="42">
          <cell r="A42" t="str">
            <v>云G79211</v>
          </cell>
          <cell r="B42" t="str">
            <v>17.32</v>
          </cell>
        </row>
        <row r="43">
          <cell r="A43" t="str">
            <v>云G75885</v>
          </cell>
          <cell r="B43" t="str">
            <v>12.24</v>
          </cell>
        </row>
        <row r="44">
          <cell r="A44" t="str">
            <v>云G74358</v>
          </cell>
          <cell r="B44" t="str">
            <v>15.68</v>
          </cell>
        </row>
        <row r="45">
          <cell r="A45" t="str">
            <v>云G68819</v>
          </cell>
          <cell r="B45" t="str">
            <v>28.56</v>
          </cell>
        </row>
        <row r="46">
          <cell r="A46" t="str">
            <v>云G79546</v>
          </cell>
          <cell r="B46" t="str">
            <v>21.82</v>
          </cell>
        </row>
        <row r="47">
          <cell r="A47" t="str">
            <v>云G79750</v>
          </cell>
          <cell r="B47" t="str">
            <v>9.83</v>
          </cell>
        </row>
        <row r="48">
          <cell r="A48" t="str">
            <v>云G79684</v>
          </cell>
          <cell r="B48" t="str">
            <v>33.29</v>
          </cell>
        </row>
        <row r="49">
          <cell r="A49" t="str">
            <v>云G75010</v>
          </cell>
          <cell r="B49" t="str">
            <v>24.22</v>
          </cell>
        </row>
        <row r="50">
          <cell r="A50" t="str">
            <v>云G74968</v>
          </cell>
          <cell r="B50" t="str">
            <v>13.74</v>
          </cell>
        </row>
        <row r="51">
          <cell r="A51" t="str">
            <v>云G78266</v>
          </cell>
          <cell r="B51" t="str">
            <v>29.43</v>
          </cell>
        </row>
        <row r="52">
          <cell r="A52" t="str">
            <v>云G68333</v>
          </cell>
          <cell r="B52" t="str">
            <v>26.54</v>
          </cell>
        </row>
        <row r="53">
          <cell r="A53" t="str">
            <v>云G70391</v>
          </cell>
          <cell r="B53" t="str">
            <v>18.16</v>
          </cell>
        </row>
        <row r="54">
          <cell r="A54" t="str">
            <v>云G76116</v>
          </cell>
          <cell r="B54" t="str">
            <v>3.65</v>
          </cell>
        </row>
        <row r="55">
          <cell r="A55" t="str">
            <v>云G78483</v>
          </cell>
          <cell r="B55" t="str">
            <v>52.00</v>
          </cell>
        </row>
        <row r="56">
          <cell r="A56" t="str">
            <v>云G74893</v>
          </cell>
          <cell r="B56" t="str">
            <v>61.24</v>
          </cell>
        </row>
        <row r="57">
          <cell r="A57" t="str">
            <v>云G87927</v>
          </cell>
          <cell r="B57" t="str">
            <v>34.13</v>
          </cell>
        </row>
        <row r="58">
          <cell r="A58" t="str">
            <v>云G78528</v>
          </cell>
          <cell r="B58" t="str">
            <v>12.40</v>
          </cell>
        </row>
        <row r="59">
          <cell r="A59" t="str">
            <v>云G69497</v>
          </cell>
          <cell r="B59" t="str">
            <v>23.29</v>
          </cell>
        </row>
        <row r="60">
          <cell r="A60" t="str">
            <v>云G72097</v>
          </cell>
          <cell r="B60" t="str">
            <v>4.53</v>
          </cell>
        </row>
        <row r="61">
          <cell r="A61" t="str">
            <v>云G74730</v>
          </cell>
          <cell r="B61" t="str">
            <v>8.36</v>
          </cell>
        </row>
        <row r="62">
          <cell r="A62" t="str">
            <v>云G89767</v>
          </cell>
          <cell r="B62" t="str">
            <v>20.31</v>
          </cell>
        </row>
        <row r="63">
          <cell r="A63" t="str">
            <v>云G89259</v>
          </cell>
          <cell r="B63" t="str">
            <v>21.83</v>
          </cell>
        </row>
        <row r="64">
          <cell r="A64" t="str">
            <v>云G89057</v>
          </cell>
          <cell r="B64" t="str">
            <v>32.61</v>
          </cell>
        </row>
      </sheetData>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云G44971</v>
          </cell>
          <cell r="B2" t="str">
            <v>2019-07-07 20:58:51</v>
          </cell>
          <cell r="C2" t="str">
            <v>掉线报警</v>
          </cell>
          <cell r="D2" t="str">
            <v>云南省红河哈尼族彝族自治州建水县利民乡257乡道厂房西465米</v>
          </cell>
        </row>
        <row r="3">
          <cell r="A3" t="str">
            <v>云G52488</v>
          </cell>
          <cell r="B3" t="str">
            <v>2019-07-07 21:52:58</v>
          </cell>
          <cell r="C3" t="str">
            <v>停车超时报警(30分)ACC点火(2天13时3分)卫星(10)GSM(20)</v>
          </cell>
          <cell r="D3" t="str">
            <v>云南省红河哈尼族彝族自治州河口瑶族自治县南溪镇124县道南溪汽车客运站东北1516米</v>
          </cell>
        </row>
        <row r="4">
          <cell r="A4" t="str">
            <v>云G56737</v>
          </cell>
          <cell r="B4" t="str">
            <v>2019-07-07 20:17:32</v>
          </cell>
          <cell r="C4" t="str">
            <v>掉线报警</v>
          </cell>
          <cell r="D4" t="str">
            <v>云南省曲靖市陆良县板桥镇西响线长湖村委会南629米</v>
          </cell>
        </row>
        <row r="5">
          <cell r="A5" t="str">
            <v>云G65155</v>
          </cell>
          <cell r="B5" t="str">
            <v>2019-07-07 20:19:04</v>
          </cell>
          <cell r="C5" t="str">
            <v>停车超时报警(30分)ACC点火卫星(18)GSM(17)</v>
          </cell>
          <cell r="D5" t="str">
            <v>云南省昆明市寻甸回族彝族自治县倘甸镇马大段山杂西269米</v>
          </cell>
        </row>
        <row r="6">
          <cell r="A6" t="str">
            <v>云G65188</v>
          </cell>
          <cell r="B6" t="str">
            <v>2019-07-07 16:07:19</v>
          </cell>
          <cell r="C6" t="str">
            <v>停车超时报警(2天4时19分)ACC点火无效定位(1时54分)GSM(14)</v>
          </cell>
          <cell r="D6" t="str">
            <v>云南省西双版纳傣族自治州勐海县格朗和乡081乡道春平饭店南607米</v>
          </cell>
        </row>
        <row r="7">
          <cell r="A7" t="str">
            <v>云G66002</v>
          </cell>
          <cell r="B7" t="str">
            <v>2019-07-07 18:28:43</v>
          </cell>
          <cell r="C7" t="str">
            <v>掉线报警</v>
          </cell>
          <cell r="D7" t="str">
            <v>云南省红河哈尼族彝族自治州个旧市鸡街镇白沙坡村段小马拉格学校西北1848米</v>
          </cell>
        </row>
        <row r="8">
          <cell r="A8" t="str">
            <v>云G66361</v>
          </cell>
          <cell r="B8" t="str">
            <v>2019-07-07 19:26:33</v>
          </cell>
          <cell r="C8" t="str">
            <v>停车超时报警(30分)ACC熄火卫星(11)GSM(18)</v>
          </cell>
          <cell r="D8" t="str">
            <v>云南省红河哈尼族彝族自治州石屏县异龙镇323国道小老卫寨北216米</v>
          </cell>
        </row>
        <row r="9">
          <cell r="A9" t="str">
            <v>云G68132</v>
          </cell>
          <cell r="B9" t="str">
            <v>2019-07-07 14:28:20</v>
          </cell>
          <cell r="C9" t="str">
            <v>掉线报警</v>
          </cell>
          <cell r="D9" t="str">
            <v>云南省玉溪市江川区大街街道江通公路通达汽配汽修东24米</v>
          </cell>
        </row>
        <row r="10">
          <cell r="A10" t="str">
            <v>云G68191</v>
          </cell>
          <cell r="B10" t="str">
            <v>2019-07-07 04:55:22</v>
          </cell>
          <cell r="C10" t="str">
            <v>掉线报警</v>
          </cell>
          <cell r="D10" t="str">
            <v>广东省佛山市南海区大沥镇穗盐西路11号佛山市安信物流中心A座北79米</v>
          </cell>
        </row>
        <row r="11">
          <cell r="A11" t="str">
            <v>云G68245</v>
          </cell>
          <cell r="B11" t="str">
            <v>2019-07-07 20:30:24</v>
          </cell>
          <cell r="C11" t="str">
            <v>停车超时报警(30分)ACC点火(10时53分)卫星(18)GSM(23)</v>
          </cell>
          <cell r="D11" t="str">
            <v>广东省云浮市郁南县历洞镇G80广昆高速夹径口西北94米</v>
          </cell>
        </row>
        <row r="12">
          <cell r="A12" t="str">
            <v>云G68279</v>
          </cell>
          <cell r="B12" t="str">
            <v>2019-07-07 22:47:05</v>
          </cell>
          <cell r="C12" t="str">
            <v>停车超时报警(30分)ACC熄火卫星(12)GSM(8)</v>
          </cell>
          <cell r="D12" t="str">
            <v>云南省红河哈尼族彝族自治州元阳县上新城乡元蔓高速芒杏河西841米</v>
          </cell>
        </row>
        <row r="13">
          <cell r="A13" t="str">
            <v>云G68333</v>
          </cell>
          <cell r="B13" t="str">
            <v>2019-07-07 17:17:22</v>
          </cell>
          <cell r="C13" t="str">
            <v>停车超时报警(30分)ACC点火(6时53分)卫星(19)GSM(18)</v>
          </cell>
          <cell r="D13" t="str">
            <v>云南省红河哈尼族彝族自治州建水县曲江镇东山坝线加油站(东山坝派出所东)西北34米</v>
          </cell>
        </row>
        <row r="14">
          <cell r="A14" t="str">
            <v>云G68655</v>
          </cell>
          <cell r="B14" t="str">
            <v>2019-07-07 16:37:25</v>
          </cell>
          <cell r="C14" t="str">
            <v>停车超时报警(30分)ACC熄火卫星(23)GSM(31)</v>
          </cell>
          <cell r="D14" t="str">
            <v>云南省红河哈尼族彝族自治州建水县临安镇214省道鸿达驾校西南273米</v>
          </cell>
        </row>
        <row r="15">
          <cell r="A15" t="str">
            <v>云G68809</v>
          </cell>
          <cell r="B15" t="str">
            <v>2019-07-07 13:41:26</v>
          </cell>
          <cell r="C15" t="str">
            <v>停车超时报警(3天5时53分)ACC熄火卫星(15)GSM(5)</v>
          </cell>
          <cell r="D15" t="str">
            <v>云南省红河哈尼族彝族自治州个旧市老厂镇老革段中国邮政储蓄银行(老厂支行)南1541米</v>
          </cell>
        </row>
        <row r="16">
          <cell r="A16" t="str">
            <v>云G68819</v>
          </cell>
          <cell r="B16" t="str">
            <v>2019-07-07 19:14:10</v>
          </cell>
          <cell r="C16" t="str">
            <v>掉线报警</v>
          </cell>
          <cell r="D16" t="str">
            <v>云南省怒江傈僳族自治州泸水市鲁掌镇228省道欧亩拉西1867米</v>
          </cell>
        </row>
        <row r="17">
          <cell r="A17" t="str">
            <v>云G69360</v>
          </cell>
          <cell r="B17" t="str">
            <v>2019-07-07 20:11:10</v>
          </cell>
          <cell r="C17" t="str">
            <v>掉线报警</v>
          </cell>
          <cell r="D17" t="str">
            <v>云南省文山壮族苗族自治州砚山县平远镇商贸大街171号商贸大街陆涛钢铝销售点西35米</v>
          </cell>
        </row>
        <row r="18">
          <cell r="A18" t="str">
            <v>云G69391</v>
          </cell>
          <cell r="B18" t="str">
            <v>2019-07-07 19:50:37</v>
          </cell>
          <cell r="C18" t="str">
            <v>停车超时报警(30分)ACC点火(1分)记录仪速度(27.9)无效定位(30分)GSM(19)</v>
          </cell>
          <cell r="D18" t="str">
            <v>云南省红河哈尼族彝族自治州开远市灵泉街道祥云路29幢市西南路开远水泥厂劳动服务公司东北89米</v>
          </cell>
        </row>
        <row r="19">
          <cell r="A19" t="str">
            <v>云G69406</v>
          </cell>
          <cell r="B19" t="str">
            <v>2019-07-07 19:12:51</v>
          </cell>
          <cell r="C19" t="str">
            <v>停车超时报警(31分)ACC熄火卫星(18)GSM(28)</v>
          </cell>
          <cell r="D19" t="str">
            <v>云南省红河哈尼族彝族自治州蒙自市雨过铺镇蒙蚂线红河晟源汽车贸易有限公司西323米</v>
          </cell>
        </row>
        <row r="20">
          <cell r="A20" t="str">
            <v>云G69497</v>
          </cell>
          <cell r="B20" t="str">
            <v>2019-07-07 20:59:32</v>
          </cell>
          <cell r="C20" t="str">
            <v>停车超时报警(30分)ACC点火(48分)卫星(11)GSM(31)</v>
          </cell>
          <cell r="D20" t="str">
            <v>云南省红河哈尼族彝族自治州弥勒市弥阳镇吉山南路1-2号红烟路中国信合(铺田支行)西72米</v>
          </cell>
        </row>
        <row r="21">
          <cell r="A21" t="str">
            <v>云G70053</v>
          </cell>
          <cell r="B21" t="str">
            <v>2019-07-07 22:25:35</v>
          </cell>
          <cell r="C21" t="str">
            <v>停车超时报警(32分)ACC熄火无效定位(30分)卫星(17)GSM(16)</v>
          </cell>
          <cell r="D21" t="str">
            <v>云南省玉溪市通海县纳古镇古城路98号创新路古城清真寺东北68米</v>
          </cell>
        </row>
        <row r="22">
          <cell r="A22" t="str">
            <v>云G70058</v>
          </cell>
          <cell r="B22" t="str">
            <v>2019-07-07 15:36:26</v>
          </cell>
          <cell r="C22" t="str">
            <v>掉线报警</v>
          </cell>
          <cell r="D22" t="str">
            <v>云南省文山壮族苗族自治州砚山县平远镇210省道自家人饭店(平车段)西23米</v>
          </cell>
        </row>
        <row r="23">
          <cell r="A23" t="str">
            <v>云G70086</v>
          </cell>
          <cell r="B23" t="str">
            <v>2019-07-07 22:18:05</v>
          </cell>
          <cell r="C23" t="str">
            <v>掉线报警</v>
          </cell>
          <cell r="D23" t="str">
            <v>云南省红河哈尼族彝族自治州开远市乐白道街道市西北路馆驿清真饭店东147米</v>
          </cell>
        </row>
        <row r="24">
          <cell r="A24" t="str">
            <v>云G70391</v>
          </cell>
          <cell r="B24" t="str">
            <v>2019-07-07 20:47:09</v>
          </cell>
          <cell r="C24" t="str">
            <v>停车超时报警(30分)ACC熄火卫星(8)GSM(29)</v>
          </cell>
          <cell r="D24" t="str">
            <v>云南省红河哈尼族彝族自治州建水县临安镇G31县道普庵寺西北1880米</v>
          </cell>
        </row>
        <row r="25">
          <cell r="A25" t="str">
            <v>云G70588</v>
          </cell>
          <cell r="B25" t="str">
            <v>2019-07-07 15:10:28</v>
          </cell>
          <cell r="C25" t="str">
            <v>停车超时报警(32分)ACC熄火卫星(14)GSM(4)</v>
          </cell>
          <cell r="D25" t="str">
            <v>云南省红河哈尼族彝族自治州元阳县南沙镇慢腊公路102县102县道桃园村卫生所东1274米</v>
          </cell>
        </row>
        <row r="26">
          <cell r="A26" t="str">
            <v>云G70784</v>
          </cell>
          <cell r="B26" t="str">
            <v>2019-07-07 18:11:08</v>
          </cell>
          <cell r="C26" t="str">
            <v>停车超时报警(31分)ACC熄火卫星(17)GSM(28)</v>
          </cell>
          <cell r="D26" t="str">
            <v>云南省红河哈尼族彝族自治州石屏县坝心镇323国道大龙井鱼庄东323米</v>
          </cell>
        </row>
        <row r="27">
          <cell r="A27" t="str">
            <v>云G70788</v>
          </cell>
          <cell r="B27" t="str">
            <v>2019-07-07 22:23:42</v>
          </cell>
          <cell r="C27" t="str">
            <v>掉线报警</v>
          </cell>
          <cell r="D27" t="str">
            <v>云南省红河哈尼族彝族自治州个旧市锡城镇个金公路鸿达钢材公司北95米</v>
          </cell>
        </row>
        <row r="28">
          <cell r="A28" t="str">
            <v>云G70932</v>
          </cell>
          <cell r="B28" t="str">
            <v>2019-07-07 20:44:50</v>
          </cell>
          <cell r="C28" t="str">
            <v>停车超时报警(30分)无效定位(26分)</v>
          </cell>
          <cell r="D28" t="str">
            <v>云南省红河哈尼族彝族自治州建水县坡头乡214省道甸房北1982米</v>
          </cell>
        </row>
        <row r="29">
          <cell r="A29" t="str">
            <v>云G72097</v>
          </cell>
          <cell r="B29" t="str">
            <v>2019-07-07 19:34:03</v>
          </cell>
          <cell r="C29" t="str">
            <v>停车超时报警(31分)ACC熄火无效定位(11分)GSM(24)</v>
          </cell>
          <cell r="D29" t="str">
            <v>326国道130滨河中路东盟河口国际传播中心西南637米</v>
          </cell>
        </row>
        <row r="30">
          <cell r="A30" t="str">
            <v>云G72281</v>
          </cell>
          <cell r="B30" t="str">
            <v>2019-07-07 13:37:15</v>
          </cell>
          <cell r="C30" t="str">
            <v>停车超时报警(1天8时21分)无效定位(4时44分)GSM(28)</v>
          </cell>
          <cell r="D30" t="str">
            <v>云南省红河哈尼族彝族自治州个旧市锡城镇白马寨西119米</v>
          </cell>
        </row>
        <row r="31">
          <cell r="A31" t="str">
            <v>云G72798</v>
          </cell>
          <cell r="B31" t="str">
            <v>2019-07-07 18:30:24</v>
          </cell>
          <cell r="C31" t="str">
            <v>掉线报警</v>
          </cell>
          <cell r="D31" t="str">
            <v>云南省红河哈尼族彝族自治州石屏县坝心镇323国道坝心青鱼庄西南130米</v>
          </cell>
        </row>
        <row r="32">
          <cell r="A32" t="str">
            <v>云G73503</v>
          </cell>
          <cell r="B32" t="str">
            <v>2019-07-07 19:14:18</v>
          </cell>
          <cell r="C32" t="str">
            <v>掉线报警</v>
          </cell>
          <cell r="D32" t="str">
            <v>云南省红河哈尼族彝族自治州红河县迤萨镇Z007水井东1115米</v>
          </cell>
        </row>
        <row r="33">
          <cell r="A33" t="str">
            <v>云G73584</v>
          </cell>
          <cell r="B33" t="str">
            <v>2019-07-07 23:54:03</v>
          </cell>
          <cell r="C33" t="str">
            <v>掉线报警</v>
          </cell>
          <cell r="D33" t="str">
            <v>云南省西双版纳傣族自治州景洪市允景洪街道澜沧江路5号澜沧江路景洪市文化馆东北1146米</v>
          </cell>
        </row>
        <row r="34">
          <cell r="A34" t="str">
            <v>云G73881</v>
          </cell>
          <cell r="B34" t="str">
            <v>2019-07-07 07:54:03</v>
          </cell>
          <cell r="C34" t="str">
            <v>掉线报警</v>
          </cell>
          <cell r="D34" t="str">
            <v>云南省昆明市宜良县北古城镇G5601昆明绕城高速马鞍山东北225米</v>
          </cell>
        </row>
        <row r="35">
          <cell r="A35" t="str">
            <v>云G73908</v>
          </cell>
          <cell r="B35" t="str">
            <v>2019-07-07 20:02:35</v>
          </cell>
          <cell r="C35" t="str">
            <v>停车超时报警(30分)ACC熄火卫星(15)GSM(16)</v>
          </cell>
          <cell r="D35" t="str">
            <v>云南省红河哈尼族彝族自治州泸西县中枢镇203省道羊格黑西南849米</v>
          </cell>
        </row>
        <row r="36">
          <cell r="A36" t="str">
            <v>云G74358</v>
          </cell>
          <cell r="B36" t="str">
            <v>2019-07-07 19:52:08</v>
          </cell>
          <cell r="C36" t="str">
            <v>掉线报警</v>
          </cell>
          <cell r="D36" t="str">
            <v>云南省昆明市晋宁区二街镇翻响段马脚村东北448米</v>
          </cell>
        </row>
        <row r="37">
          <cell r="A37" t="str">
            <v>云G74660</v>
          </cell>
          <cell r="B37" t="str">
            <v>2019-07-07 18:41:11</v>
          </cell>
          <cell r="C37" t="str">
            <v>掉线报警</v>
          </cell>
          <cell r="D37" t="str">
            <v>云南省红河哈尼族彝族自治州元阳县马街乡马街乡政府段东骏大药房(马街乡人民政府东)西北81米</v>
          </cell>
        </row>
        <row r="38">
          <cell r="A38" t="str">
            <v>云G74663</v>
          </cell>
          <cell r="B38" t="str">
            <v>2019-07-07 16:02:53</v>
          </cell>
          <cell r="C38" t="str">
            <v>停车超时报警(23时41分)ACC熄火卫星(13)GSM(15)</v>
          </cell>
          <cell r="D38" t="str">
            <v>云南省红河哈尼族彝族自治州个旧市贾沙乡102县道人和建材有限责任公司北34米</v>
          </cell>
        </row>
        <row r="39">
          <cell r="A39" t="str">
            <v>云G74730</v>
          </cell>
          <cell r="B39" t="str">
            <v>2019-07-07 23:05:07</v>
          </cell>
          <cell r="C39" t="str">
            <v>停车超时报警(1时19分)ACC熄火卫星(12)GSM(15)</v>
          </cell>
          <cell r="D39" t="str">
            <v>云南省红河哈尼族彝族自治州元阳县小新街乡南蛮段芒巩西415米</v>
          </cell>
        </row>
        <row r="40">
          <cell r="A40" t="str">
            <v>云G74732</v>
          </cell>
          <cell r="B40" t="str">
            <v>2019-07-07 23:16:15</v>
          </cell>
          <cell r="C40" t="str">
            <v>掉线报警</v>
          </cell>
          <cell r="D40" t="str">
            <v>云南省红河哈尼族彝族自治州个旧市大屯镇个大段小屯西154米</v>
          </cell>
        </row>
        <row r="41">
          <cell r="A41" t="str">
            <v>云G74741</v>
          </cell>
          <cell r="B41" t="str">
            <v>2019-07-07 20:15:02</v>
          </cell>
          <cell r="C41" t="str">
            <v>掉线报警</v>
          </cell>
          <cell r="D41" t="str">
            <v>云南省红河哈尼族彝族自治州元阳县南沙镇102县道元红双飞粉西北147米</v>
          </cell>
        </row>
        <row r="42">
          <cell r="A42" t="str">
            <v>云G74743</v>
          </cell>
          <cell r="B42" t="str">
            <v>2019-07-07 22:22:24</v>
          </cell>
          <cell r="C42" t="str">
            <v>掉线报警</v>
          </cell>
          <cell r="D42" t="str">
            <v>云南省昆明市安宁市太平新城街道G56杭瑞高速围边桥南128米</v>
          </cell>
        </row>
        <row r="43">
          <cell r="A43" t="str">
            <v>云G74893</v>
          </cell>
          <cell r="B43" t="str">
            <v>2019-07-07 22:36:58</v>
          </cell>
          <cell r="C43" t="str">
            <v>掉线报警</v>
          </cell>
          <cell r="D43" t="str">
            <v>云南省文山壮族苗族自治州马关县八寨镇344县道滴水岩东北84米</v>
          </cell>
        </row>
        <row r="44">
          <cell r="A44" t="str">
            <v>云G74968</v>
          </cell>
          <cell r="B44" t="str">
            <v>2019-07-07 23:34:45</v>
          </cell>
          <cell r="C44" t="str">
            <v>停车(1分)电瓶拆除报警ACC熄火GSM(25)</v>
          </cell>
          <cell r="D44" t="str">
            <v>云南省昭通市彝良县洛泽河镇侯毛段蚂蝗沟小学东1230米</v>
          </cell>
        </row>
        <row r="45">
          <cell r="A45" t="str">
            <v>云G74969</v>
          </cell>
          <cell r="B45" t="str">
            <v>2019-07-07 09:26:40</v>
          </cell>
          <cell r="C45" t="str">
            <v>掉线报警</v>
          </cell>
          <cell r="D45" t="str">
            <v>云南省红河哈尼族彝族自治州个旧市沙甸镇323国道穆斯林餐厅西北98米</v>
          </cell>
        </row>
        <row r="46">
          <cell r="A46" t="str">
            <v>云G75010</v>
          </cell>
          <cell r="B46" t="str">
            <v>2019-07-07 15:58:12</v>
          </cell>
          <cell r="C46" t="str">
            <v>掉线报警</v>
          </cell>
          <cell r="D46" t="str">
            <v>云南省红河哈尼族彝族自治州建水县临安镇迎晖路346-14号214省道建水县汽车驾驶员城东北83米</v>
          </cell>
        </row>
        <row r="47">
          <cell r="A47" t="str">
            <v>云G75018</v>
          </cell>
          <cell r="B47" t="str">
            <v>2019-07-07 23:18:29</v>
          </cell>
          <cell r="C47" t="str">
            <v>掉线报警</v>
          </cell>
          <cell r="D47" t="str">
            <v>云南省红河哈尼族彝族自治州河口瑶族自治县河口镇326国道曼漆西北236米</v>
          </cell>
        </row>
        <row r="48">
          <cell r="A48" t="str">
            <v>云G75117</v>
          </cell>
          <cell r="B48" t="str">
            <v>2019-07-07 23:05:53</v>
          </cell>
          <cell r="C48" t="str">
            <v>停车超时报警(2天12时46分)ACC熄火无效定位(2天12时47分)GSM(31)</v>
          </cell>
          <cell r="D48" t="str">
            <v>云南省红河哈尼族彝族自治州建水县临安镇云昌宾馆西86米</v>
          </cell>
        </row>
        <row r="49">
          <cell r="A49" t="str">
            <v>云G75191</v>
          </cell>
          <cell r="B49" t="str">
            <v>2019-07-07 22:58:52</v>
          </cell>
          <cell r="C49" t="str">
            <v>掉线报警</v>
          </cell>
          <cell r="D49" t="str">
            <v>云南省红河哈尼族彝族自治州建水县官厅镇214省道建水县三生教育基地北126米</v>
          </cell>
        </row>
        <row r="50">
          <cell r="A50" t="str">
            <v>云G75885</v>
          </cell>
          <cell r="B50" t="str">
            <v>2019-07-07 17:12:52</v>
          </cell>
          <cell r="C50" t="str">
            <v>掉线报警</v>
          </cell>
          <cell r="D50" t="str">
            <v>云南省红河哈尼族彝族自治州元阳县南沙镇慢腊公路102县102县道桃园村卫生所东1292米</v>
          </cell>
        </row>
        <row r="51">
          <cell r="A51" t="str">
            <v>云G76029</v>
          </cell>
          <cell r="B51" t="str">
            <v>2019-07-07 21:42:12</v>
          </cell>
          <cell r="C51" t="str">
            <v>ACC点火(4时0分)记录仪速度(25.0)疲劳驾驶报警(4时0分)卫星(16)GSM(30)</v>
          </cell>
          <cell r="D51" t="str">
            <v>云南省昆明市呈贡区马金铺街道202省道云南呈贡崇高经贸有限责任公司东26米</v>
          </cell>
        </row>
        <row r="52">
          <cell r="A52" t="str">
            <v>云G76051</v>
          </cell>
          <cell r="B52" t="str">
            <v>2019-07-07 21:00:58</v>
          </cell>
          <cell r="C52" t="str">
            <v>掉线报警</v>
          </cell>
          <cell r="D52" t="str">
            <v/>
          </cell>
        </row>
        <row r="53">
          <cell r="A53" t="str">
            <v>云G76116</v>
          </cell>
          <cell r="B53" t="str">
            <v>2019-07-07 23:47:39</v>
          </cell>
          <cell r="C53" t="str">
            <v>停车超时报警(7时1分)ACC熄火卫星(13)GSM(11)</v>
          </cell>
          <cell r="D53" t="str">
            <v>云南省红河哈尼族彝族自治州元阳县上新城乡元蔓高速芒铁西南356米</v>
          </cell>
        </row>
        <row r="54">
          <cell r="A54" t="str">
            <v>云G76546</v>
          </cell>
          <cell r="B54" t="str">
            <v>2019-07-07 23:13:37</v>
          </cell>
          <cell r="C54" t="str">
            <v>停车超时报警(4时5分)ACC熄火GSM(22)</v>
          </cell>
          <cell r="D54" t="str">
            <v>云南省红河哈尼族彝族自治州蒙自市冷泉镇蒙蛮线红土坡北1970米</v>
          </cell>
        </row>
        <row r="55">
          <cell r="A55" t="str">
            <v>云G76889</v>
          </cell>
          <cell r="B55" t="str">
            <v>2019-07-07 22:16:40</v>
          </cell>
          <cell r="C55" t="str">
            <v>停车超时报警(30分)无效定位(21分)</v>
          </cell>
          <cell r="D55" t="str">
            <v>云南省红河哈尼族彝族自治州石屏县坝心镇323国道四家村小学西466米</v>
          </cell>
        </row>
        <row r="56">
          <cell r="A56" t="str">
            <v>云G77285</v>
          </cell>
          <cell r="B56" t="str">
            <v>2019-07-07 22:37:32</v>
          </cell>
          <cell r="C56" t="str">
            <v>掉线报警</v>
          </cell>
          <cell r="D56" t="str">
            <v>云南省红河哈尼族彝族自治州建水县临安镇迎晖路266号迎晖路康复诊所东北49米</v>
          </cell>
        </row>
        <row r="57">
          <cell r="A57" t="str">
            <v>云G77465</v>
          </cell>
          <cell r="B57" t="str">
            <v>2019-07-07 18:11:38</v>
          </cell>
          <cell r="C57" t="str">
            <v>掉线报警</v>
          </cell>
          <cell r="D57" t="str">
            <v>云南省红河哈尼族彝族自治州金平苗族瑶族傣族自治县金水河镇滨河路金水河口岸东南67米</v>
          </cell>
        </row>
        <row r="58">
          <cell r="A58" t="str">
            <v>云G78128</v>
          </cell>
          <cell r="B58" t="str">
            <v>2019-07-07 23:31:39</v>
          </cell>
          <cell r="C58" t="str">
            <v>停车超时报警(35分)无效定位(30分)</v>
          </cell>
          <cell r="D58" t="str">
            <v>云南省红河哈尼族彝族自治州弥勒市弥阳镇石新汽专云南云牛乳业有限公司西347米</v>
          </cell>
        </row>
        <row r="59">
          <cell r="A59" t="str">
            <v>云G78261</v>
          </cell>
          <cell r="B59" t="str">
            <v>2019-07-07 20:59:55</v>
          </cell>
          <cell r="C59" t="str">
            <v>停车超时报警(35分)无效定位(24分)</v>
          </cell>
          <cell r="D59" t="str">
            <v>云南省红河哈尼族彝族自治州石屏县异龙镇323国道石屏县金润水泥制品有限公司西北470米</v>
          </cell>
        </row>
        <row r="60">
          <cell r="A60" t="str">
            <v>云G78266</v>
          </cell>
          <cell r="B60" t="str">
            <v>2019-07-07 20:44:06</v>
          </cell>
          <cell r="C60" t="str">
            <v>停车超时报警(30分)ACC熄火卫星(12)GSM(18)</v>
          </cell>
          <cell r="D60" t="str">
            <v>云南省文山壮族苗族自治州马关县篾厂乡357县道小吉厂西北131米</v>
          </cell>
        </row>
        <row r="61">
          <cell r="A61" t="str">
            <v>云G78469</v>
          </cell>
          <cell r="B61" t="str">
            <v>2019-07-07 21:34:40</v>
          </cell>
          <cell r="C61" t="str">
            <v>停车超时报警(31分)ACC点火(2天10时56分)卫星(15)GSM(24)</v>
          </cell>
          <cell r="D61" t="str">
            <v>云南省曲靖市麒麟区文华街道建宁东路祥达·花园东区东南169米</v>
          </cell>
        </row>
        <row r="62">
          <cell r="A62" t="str">
            <v>云G78483</v>
          </cell>
          <cell r="B62" t="str">
            <v>2019-07-07 23:19:03</v>
          </cell>
          <cell r="C62" t="str">
            <v>记录仪速度(94.0)卫星(15)GSM(18)超速报警(软)</v>
          </cell>
          <cell r="D62" t="str">
            <v>云南省大理白族自治州宾川县金牛镇007乡道宾川县畜禽良种推广站东南1715米</v>
          </cell>
        </row>
        <row r="63">
          <cell r="A63" t="str">
            <v>云G78522</v>
          </cell>
          <cell r="B63" t="str">
            <v>2019-07-07 23:03:01</v>
          </cell>
          <cell r="C63" t="str">
            <v>停车超时报警(3时29分)ACC熄火GSM(19)</v>
          </cell>
          <cell r="D63" t="str">
            <v>云南省红河哈尼族彝族自治州金平苗族瑶族傣族自治县阿得博乡阿沙公路期咱迷东159米</v>
          </cell>
        </row>
        <row r="64">
          <cell r="A64" t="str">
            <v>云G78528</v>
          </cell>
          <cell r="B64" t="str">
            <v>2019-07-07 19:12:13</v>
          </cell>
          <cell r="C64" t="str">
            <v>停车超时报警(30分)ACC点火(2天12时48分)卫星(19)GSM(27)</v>
          </cell>
          <cell r="D64" t="str">
            <v>云南省红河哈尼族彝族自治州建水县坡头乡白显段大石洞小学东337米</v>
          </cell>
        </row>
        <row r="65">
          <cell r="A65" t="str">
            <v>云G78570</v>
          </cell>
          <cell r="B65" t="str">
            <v>2019-07-07 23:19:05</v>
          </cell>
          <cell r="C65" t="str">
            <v>停车超时报警(2时47分)ACC熄火GSM(15)</v>
          </cell>
          <cell r="D65" t="str">
            <v>云南省文山壮族苗族自治州广南县莲城镇068乡道赛京村西343米</v>
          </cell>
        </row>
        <row r="66">
          <cell r="A66" t="str">
            <v>云G78769</v>
          </cell>
          <cell r="B66" t="str">
            <v>2019-07-07 09:49:42</v>
          </cell>
          <cell r="C66" t="str">
            <v>停车超时报警(23时6分)ACC熄火GSM(26)</v>
          </cell>
          <cell r="D66" t="str">
            <v>云南省昆明市安宁市连然街道和平大道83号和平大道中国信合东北130米</v>
          </cell>
        </row>
        <row r="67">
          <cell r="A67" t="str">
            <v>云G78968</v>
          </cell>
          <cell r="B67" t="str">
            <v>2019-07-07 18:37:00</v>
          </cell>
          <cell r="C67" t="str">
            <v>掉线报警</v>
          </cell>
          <cell r="D67" t="str">
            <v>云南省昆明市安宁市太平新城街道320国道华港饲料东北84米</v>
          </cell>
        </row>
        <row r="68">
          <cell r="A68" t="str">
            <v>云G79211</v>
          </cell>
          <cell r="B68" t="str">
            <v>2019-07-07 23:44:33</v>
          </cell>
          <cell r="C68" t="str">
            <v>停车超时报警(7时6分)ACC熄火GSM(30)</v>
          </cell>
          <cell r="D68" t="str">
            <v>云南省红河哈尼族彝族自治州建水县临安镇迎晖路332号214省道速度陶瓷东北36米</v>
          </cell>
        </row>
        <row r="69">
          <cell r="A69" t="str">
            <v>云G79229</v>
          </cell>
          <cell r="B69" t="str">
            <v>2019-07-07 19:42:57</v>
          </cell>
          <cell r="C69" t="str">
            <v>停车超时报警(30分)ACC熄火卫星(7)GSM(23)</v>
          </cell>
          <cell r="D69" t="str">
            <v>云南省昭通市镇雄县坪上镇背牛段湾子东南179米</v>
          </cell>
        </row>
        <row r="70">
          <cell r="A70" t="str">
            <v>云G79546</v>
          </cell>
          <cell r="B70" t="str">
            <v>2019-07-07 21:59:46</v>
          </cell>
          <cell r="C70" t="str">
            <v>停车超时报警(32分)ACC熄火卫星(14)GSM(19)</v>
          </cell>
          <cell r="D70" t="str">
            <v>云南省普洱市宁洱哈尼族彝族自治县宁洱镇323国道中国石油荣兴加油站北55米</v>
          </cell>
        </row>
        <row r="71">
          <cell r="A71" t="str">
            <v>云G79684</v>
          </cell>
          <cell r="B71" t="str">
            <v>2019-07-07 23:07:22</v>
          </cell>
          <cell r="C71" t="str">
            <v>疲劳驾驶报警ACC点火(1时48分)记录仪速度(44.1)卫星(17)GSM(31)</v>
          </cell>
          <cell r="D71" t="str">
            <v>云南省普洱市宁洱哈尼族彝族自治县同心镇G8511昆磨高速那柯里河东北382米</v>
          </cell>
        </row>
        <row r="72">
          <cell r="A72" t="str">
            <v>云G79701</v>
          </cell>
          <cell r="B72" t="str">
            <v>2019-07-07 17:25:19</v>
          </cell>
          <cell r="C72" t="str">
            <v>掉线报警</v>
          </cell>
          <cell r="D72" t="str">
            <v>云南省红河哈尼族彝族自治州建水县坡头乡130县道贾沙乡科技希望小学南1119米</v>
          </cell>
        </row>
        <row r="73">
          <cell r="A73" t="str">
            <v>云G79750</v>
          </cell>
          <cell r="B73" t="str">
            <v>2019-07-07 23:34:49</v>
          </cell>
          <cell r="C73" t="str">
            <v>掉线报警</v>
          </cell>
          <cell r="D73" t="str">
            <v>云南省红河哈尼族彝族自治州建水县坡头乡130县道贾沙乡科技希望小学南1966米</v>
          </cell>
        </row>
        <row r="74">
          <cell r="A74" t="str">
            <v>云G79777</v>
          </cell>
          <cell r="B74" t="str">
            <v>2019-07-07 23:43:20</v>
          </cell>
          <cell r="C74" t="str">
            <v>停车超时报警(3时7分)ACC熄火GSM(23)</v>
          </cell>
          <cell r="D74" t="str">
            <v>云南省昆明市呈贡区洛龙街道梁王路昆明南火车站(地铁站)北191米</v>
          </cell>
        </row>
        <row r="75">
          <cell r="A75" t="str">
            <v>云G79877</v>
          </cell>
          <cell r="B75" t="str">
            <v>2019-07-07 16:46:18</v>
          </cell>
          <cell r="C75" t="str">
            <v>停车超时报警(31分)ACC熄火卫星(17)GSM(18)</v>
          </cell>
          <cell r="D75" t="str">
            <v>云南省红河哈尼族彝族自治州建水县南庄镇坝埂脚中队东北475米</v>
          </cell>
        </row>
        <row r="76">
          <cell r="A76" t="str">
            <v>云G79926</v>
          </cell>
          <cell r="B76" t="str">
            <v>2019-07-07 23:31:05</v>
          </cell>
          <cell r="C76" t="str">
            <v>停车超时报警(30分)ACC点火(5分)记录仪速度(3.8)卫星(14)GSM(19)</v>
          </cell>
          <cell r="D76" t="str">
            <v>云南省红河哈尼族彝族自治州蒙自市雨过铺镇蒙蚂线雨过铺站西北896米</v>
          </cell>
        </row>
        <row r="77">
          <cell r="A77" t="str">
            <v>云G84638</v>
          </cell>
          <cell r="B77" t="str">
            <v>2019-07-07 23:26:50</v>
          </cell>
          <cell r="C77" t="str">
            <v>停车超时报警(31分)ACC熄火卫星(20)GSM(18)</v>
          </cell>
          <cell r="D77" t="str">
            <v>云南省红河哈尼族彝族自治州建水县临安镇官厅段烧瓦处东1340米</v>
          </cell>
        </row>
        <row r="78">
          <cell r="A78" t="str">
            <v>云G85142</v>
          </cell>
          <cell r="B78" t="str">
            <v>2019-07-07 23:52:14</v>
          </cell>
          <cell r="C78" t="str">
            <v>ACC点火(1时32分)记录仪速度(29.0)疲劳驾驶报警(4时0分)卫星(20)GSM(16)</v>
          </cell>
          <cell r="D78" t="str">
            <v>云南省昆明市晋宁区昆阳街道东凤路779号东凤路洗马桥东北109米</v>
          </cell>
        </row>
        <row r="79">
          <cell r="A79" t="str">
            <v>云G85305</v>
          </cell>
          <cell r="B79" t="str">
            <v>2019-07-07 13:25:04</v>
          </cell>
          <cell r="C79" t="str">
            <v>掉线报警</v>
          </cell>
          <cell r="D79" t="str">
            <v>云南省红河哈尼族彝族自治州开远市小龙潭镇二城段安桶寨西263米</v>
          </cell>
        </row>
        <row r="80">
          <cell r="A80" t="str">
            <v>云G87927</v>
          </cell>
          <cell r="B80" t="str">
            <v>2019-07-07 20:45:06</v>
          </cell>
          <cell r="C80" t="str">
            <v>停车超时报警(3时59分)ACC熄火GSM(24)</v>
          </cell>
          <cell r="D80" t="str">
            <v>云南省文山壮族苗族自治州文山市平坝镇平坝加油站西76米</v>
          </cell>
        </row>
        <row r="81">
          <cell r="A81" t="str">
            <v>云G89057</v>
          </cell>
          <cell r="B81" t="str">
            <v>2019-07-07 23:42:45</v>
          </cell>
          <cell r="C81" t="str">
            <v>停车超时报警(34分)ACC熄火无效定位(30分)卫星(15)GSM(27)</v>
          </cell>
          <cell r="D81" t="str">
            <v>云南省红河哈尼族彝族自治州建水县岔科镇阿初段建水县岔科镇小河边小学西南192米</v>
          </cell>
        </row>
        <row r="82">
          <cell r="A82" t="str">
            <v>云G89259</v>
          </cell>
          <cell r="B82" t="str">
            <v>2019-07-07 21:56:21</v>
          </cell>
          <cell r="C82" t="str">
            <v>停车超时报警(39分)</v>
          </cell>
          <cell r="D82" t="str">
            <v>云南省红河哈尼族彝族自治州石屏县异龙镇216省道龙潭山庄东110米</v>
          </cell>
        </row>
        <row r="83">
          <cell r="A83" t="str">
            <v>云G89767</v>
          </cell>
          <cell r="B83" t="str">
            <v>2019-07-07 23:05:32</v>
          </cell>
          <cell r="C83" t="str">
            <v>停车超时报警(11时57分)无效定位(10时58分)</v>
          </cell>
          <cell r="D83" t="str">
            <v>云南省玉溪市新平彝族傣族自治县扬武镇新平彝族傣族自治县林业综合行政执法大队木材检查中队西北93米</v>
          </cell>
        </row>
      </sheetData>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云G85142</v>
          </cell>
          <cell r="B2" t="str">
            <v>26.24</v>
          </cell>
        </row>
        <row r="3">
          <cell r="A3" t="str">
            <v>云G76029</v>
          </cell>
          <cell r="B3" t="str">
            <v>34.30</v>
          </cell>
        </row>
        <row r="4">
          <cell r="A4" t="str">
            <v>云G74660</v>
          </cell>
          <cell r="B4" t="str">
            <v>2.38</v>
          </cell>
        </row>
        <row r="5">
          <cell r="A5" t="str">
            <v>云G78968</v>
          </cell>
          <cell r="B5" t="str">
            <v>27.34</v>
          </cell>
        </row>
        <row r="6">
          <cell r="A6" t="str">
            <v>云G77465</v>
          </cell>
          <cell r="B6" t="str">
            <v>8.59</v>
          </cell>
        </row>
        <row r="7">
          <cell r="A7" t="str">
            <v>云G79777</v>
          </cell>
          <cell r="B7" t="str">
            <v>15.93</v>
          </cell>
        </row>
        <row r="8">
          <cell r="A8" t="str">
            <v>云G78522</v>
          </cell>
          <cell r="B8" t="str">
            <v>15.56</v>
          </cell>
        </row>
        <row r="9">
          <cell r="A9" t="str">
            <v>云G70058</v>
          </cell>
          <cell r="B9" t="str">
            <v>24.64</v>
          </cell>
        </row>
        <row r="10">
          <cell r="A10" t="str">
            <v>云G78469</v>
          </cell>
          <cell r="B10" t="str">
            <v>40.70</v>
          </cell>
        </row>
        <row r="11">
          <cell r="A11" t="str">
            <v>云G44971</v>
          </cell>
          <cell r="B11" t="str">
            <v>13.87</v>
          </cell>
        </row>
        <row r="12">
          <cell r="A12" t="str">
            <v>云G68245</v>
          </cell>
          <cell r="B12" t="str">
            <v>63.35</v>
          </cell>
        </row>
        <row r="13">
          <cell r="A13" t="str">
            <v>云G52488</v>
          </cell>
          <cell r="B13" t="str">
            <v>23.71</v>
          </cell>
        </row>
        <row r="14">
          <cell r="A14" t="str">
            <v>云G84638</v>
          </cell>
          <cell r="B14" t="str">
            <v>46.47</v>
          </cell>
        </row>
        <row r="15">
          <cell r="A15" t="str">
            <v>云G76051</v>
          </cell>
          <cell r="B15" t="str">
            <v>6.75</v>
          </cell>
        </row>
        <row r="16">
          <cell r="A16" t="str">
            <v>云G73908</v>
          </cell>
          <cell r="B16" t="str">
            <v>17.88</v>
          </cell>
        </row>
        <row r="17">
          <cell r="A17" t="str">
            <v>云G70784</v>
          </cell>
          <cell r="B17" t="str">
            <v>25.45</v>
          </cell>
        </row>
        <row r="18">
          <cell r="A18" t="str">
            <v>云G79229</v>
          </cell>
          <cell r="B18" t="str">
            <v>12.77</v>
          </cell>
        </row>
        <row r="19">
          <cell r="A19" t="str">
            <v>云G70932</v>
          </cell>
          <cell r="B19" t="str">
            <v>31.14</v>
          </cell>
        </row>
        <row r="20">
          <cell r="A20" t="str">
            <v>云G70588</v>
          </cell>
          <cell r="B20" t="str">
            <v>11.38</v>
          </cell>
        </row>
        <row r="21">
          <cell r="A21" t="str">
            <v>云G77285</v>
          </cell>
          <cell r="B21" t="str">
            <v>-0.00</v>
          </cell>
        </row>
        <row r="22">
          <cell r="A22" t="str">
            <v>云G69406</v>
          </cell>
          <cell r="B22" t="str">
            <v>18.80</v>
          </cell>
        </row>
        <row r="23">
          <cell r="A23" t="str">
            <v>云G76546</v>
          </cell>
          <cell r="B23" t="str">
            <v>12.98</v>
          </cell>
        </row>
        <row r="24">
          <cell r="A24" t="str">
            <v>云G78261</v>
          </cell>
          <cell r="B24" t="str">
            <v>45.53</v>
          </cell>
        </row>
        <row r="25">
          <cell r="A25" t="str">
            <v>云G79877</v>
          </cell>
          <cell r="B25" t="str">
            <v>27.81</v>
          </cell>
        </row>
        <row r="26">
          <cell r="A26" t="str">
            <v>云G68279</v>
          </cell>
          <cell r="B26" t="str">
            <v>15.16</v>
          </cell>
        </row>
        <row r="27">
          <cell r="A27" t="str">
            <v>云G68655</v>
          </cell>
          <cell r="B27" t="str">
            <v>17.49</v>
          </cell>
        </row>
        <row r="28">
          <cell r="A28" t="str">
            <v>云G70788</v>
          </cell>
          <cell r="B28" t="str">
            <v>29.10</v>
          </cell>
        </row>
        <row r="29">
          <cell r="A29" t="str">
            <v>云G69360</v>
          </cell>
          <cell r="B29" t="str">
            <v>32.56</v>
          </cell>
        </row>
        <row r="30">
          <cell r="A30" t="str">
            <v>云G85305</v>
          </cell>
          <cell r="B30" t="str">
            <v>19.28</v>
          </cell>
        </row>
        <row r="31">
          <cell r="A31" t="str">
            <v>云G65155</v>
          </cell>
          <cell r="B31" t="str">
            <v>17.68</v>
          </cell>
        </row>
        <row r="32">
          <cell r="A32" t="str">
            <v>云G70053</v>
          </cell>
          <cell r="B32" t="str">
            <v>19.90</v>
          </cell>
        </row>
        <row r="33">
          <cell r="A33" t="str">
            <v>云G66361</v>
          </cell>
          <cell r="B33" t="str">
            <v>23.10</v>
          </cell>
        </row>
        <row r="34">
          <cell r="A34" t="str">
            <v>云G74743</v>
          </cell>
          <cell r="B34" t="str">
            <v>62.44</v>
          </cell>
        </row>
        <row r="35">
          <cell r="A35" t="str">
            <v>云G73584</v>
          </cell>
          <cell r="B35" t="str">
            <v>5.19</v>
          </cell>
        </row>
        <row r="36">
          <cell r="A36" t="str">
            <v>云G79701</v>
          </cell>
          <cell r="B36" t="str">
            <v>6.35</v>
          </cell>
        </row>
        <row r="37">
          <cell r="A37" t="str">
            <v>云G76889</v>
          </cell>
          <cell r="B37" t="str">
            <v>44.35</v>
          </cell>
        </row>
        <row r="38">
          <cell r="A38" t="str">
            <v>云G69391</v>
          </cell>
          <cell r="B38" t="str">
            <v>38.83</v>
          </cell>
        </row>
        <row r="39">
          <cell r="A39" t="str">
            <v>云G74741</v>
          </cell>
          <cell r="B39" t="str">
            <v>12.16</v>
          </cell>
        </row>
        <row r="40">
          <cell r="A40" t="str">
            <v>云G79926</v>
          </cell>
          <cell r="B40" t="str">
            <v>32.87</v>
          </cell>
        </row>
        <row r="41">
          <cell r="A41" t="str">
            <v>云G78128</v>
          </cell>
          <cell r="B41" t="str">
            <v>31.54</v>
          </cell>
        </row>
        <row r="42">
          <cell r="A42" t="str">
            <v>云G75191</v>
          </cell>
          <cell r="B42" t="str">
            <v>17.75</v>
          </cell>
        </row>
        <row r="43">
          <cell r="A43" t="str">
            <v>云G70086</v>
          </cell>
          <cell r="B43" t="str">
            <v>13.85</v>
          </cell>
        </row>
        <row r="44">
          <cell r="A44" t="str">
            <v>云G79211</v>
          </cell>
          <cell r="B44" t="str">
            <v>45.62</v>
          </cell>
        </row>
        <row r="45">
          <cell r="A45" t="str">
            <v>云G75885</v>
          </cell>
          <cell r="B45" t="str">
            <v>13.74</v>
          </cell>
        </row>
        <row r="46">
          <cell r="A46" t="str">
            <v>云G68819</v>
          </cell>
          <cell r="B46" t="str">
            <v>27.65</v>
          </cell>
        </row>
        <row r="47">
          <cell r="A47" t="str">
            <v>云G79546</v>
          </cell>
          <cell r="B47" t="str">
            <v>19.53</v>
          </cell>
        </row>
        <row r="48">
          <cell r="A48" t="str">
            <v>云G79750</v>
          </cell>
          <cell r="B48" t="str">
            <v>11.45</v>
          </cell>
        </row>
        <row r="49">
          <cell r="A49" t="str">
            <v>云G79684</v>
          </cell>
          <cell r="B49" t="str">
            <v>43.58</v>
          </cell>
        </row>
        <row r="50">
          <cell r="A50" t="str">
            <v>云G75010</v>
          </cell>
          <cell r="B50" t="str">
            <v>20.58</v>
          </cell>
        </row>
        <row r="51">
          <cell r="A51" t="str">
            <v>云G66002</v>
          </cell>
          <cell r="B51" t="str">
            <v>8.56</v>
          </cell>
        </row>
        <row r="52">
          <cell r="A52" t="str">
            <v>云G74968</v>
          </cell>
          <cell r="B52" t="str">
            <v>15.59</v>
          </cell>
        </row>
        <row r="53">
          <cell r="A53" t="str">
            <v>云G78266</v>
          </cell>
          <cell r="B53" t="str">
            <v>21.98</v>
          </cell>
        </row>
        <row r="54">
          <cell r="A54" t="str">
            <v>云G68333</v>
          </cell>
          <cell r="B54" t="str">
            <v>43.93</v>
          </cell>
        </row>
        <row r="55">
          <cell r="A55" t="str">
            <v>云G70391</v>
          </cell>
          <cell r="B55" t="str">
            <v>27.85</v>
          </cell>
        </row>
        <row r="56">
          <cell r="A56" t="str">
            <v>云G76116</v>
          </cell>
          <cell r="B56" t="str">
            <v>4.58</v>
          </cell>
        </row>
        <row r="57">
          <cell r="A57" t="str">
            <v>云G78570</v>
          </cell>
          <cell r="B57" t="str">
            <v>3.19</v>
          </cell>
        </row>
        <row r="58">
          <cell r="A58" t="str">
            <v>云G78483</v>
          </cell>
          <cell r="B58" t="str">
            <v>41.38</v>
          </cell>
        </row>
        <row r="59">
          <cell r="A59" t="str">
            <v>云G74893</v>
          </cell>
          <cell r="B59" t="str">
            <v>36.40</v>
          </cell>
        </row>
        <row r="60">
          <cell r="A60" t="str">
            <v>云G87927</v>
          </cell>
          <cell r="B60" t="str">
            <v>29.97</v>
          </cell>
        </row>
        <row r="61">
          <cell r="A61" t="str">
            <v>云G78528</v>
          </cell>
          <cell r="B61" t="str">
            <v>21.22</v>
          </cell>
        </row>
        <row r="62">
          <cell r="A62" t="str">
            <v>云G69497</v>
          </cell>
          <cell r="B62" t="str">
            <v>40.31</v>
          </cell>
        </row>
        <row r="63">
          <cell r="A63" t="str">
            <v>云G72097</v>
          </cell>
          <cell r="B63" t="str">
            <v>3.13</v>
          </cell>
        </row>
        <row r="64">
          <cell r="A64" t="str">
            <v>云G74730</v>
          </cell>
          <cell r="B64" t="str">
            <v>7.63</v>
          </cell>
        </row>
        <row r="65">
          <cell r="A65" t="str">
            <v>云G89767</v>
          </cell>
          <cell r="B65" t="str">
            <v>5.78</v>
          </cell>
        </row>
        <row r="66">
          <cell r="A66" t="str">
            <v>云G89259</v>
          </cell>
          <cell r="B66" t="str">
            <v>24.83</v>
          </cell>
        </row>
        <row r="67">
          <cell r="A67" t="str">
            <v>云G89057</v>
          </cell>
          <cell r="B67" t="str">
            <v>38.26</v>
          </cell>
        </row>
        <row r="68">
          <cell r="A68" t="str">
            <v>云G72798</v>
          </cell>
          <cell r="B68" t="str">
            <v>28.06</v>
          </cell>
        </row>
      </sheetData>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云G44971</v>
          </cell>
          <cell r="B2" t="str">
            <v>2019-07-08 00:14:37</v>
          </cell>
          <cell r="C2" t="str">
            <v>掉线报警</v>
          </cell>
          <cell r="D2" t="str">
            <v>云南省红河哈尼族彝族自治州建水县利民乡257乡道厂房西465米</v>
          </cell>
        </row>
        <row r="3">
          <cell r="A3" t="str">
            <v>云G52048</v>
          </cell>
          <cell r="B3" t="str">
            <v>2019-07-08 11:01:43</v>
          </cell>
          <cell r="C3" t="str">
            <v>停车超时报警(6天19时45分)ACC点火卫星(19)GSM(31)</v>
          </cell>
          <cell r="D3" t="str">
            <v>云南省红河哈尼族彝族自治州建水县南庄镇仁和药店(南庄卫生院西南)东南118米</v>
          </cell>
        </row>
        <row r="4">
          <cell r="A4" t="str">
            <v>云G52488</v>
          </cell>
          <cell r="B4" t="str">
            <v>2019-07-08 20:29:49</v>
          </cell>
          <cell r="C4" t="str">
            <v>停车超时报警(30分)ACC点火(3天11时40分)卫星(16)GSM(19)</v>
          </cell>
          <cell r="D4" t="str">
            <v>云南省昆明市呈贡区洛羊街道平安物流园北68米</v>
          </cell>
        </row>
        <row r="5">
          <cell r="A5" t="str">
            <v>云G56737</v>
          </cell>
          <cell r="B5" t="str">
            <v>2019-07-08 19:53:57</v>
          </cell>
          <cell r="C5" t="str">
            <v>掉线报警</v>
          </cell>
          <cell r="D5" t="str">
            <v>云南省曲靖市陆良县板桥镇001乡道洪武学校西南1402米</v>
          </cell>
        </row>
        <row r="6">
          <cell r="A6" t="str">
            <v>云G65155</v>
          </cell>
          <cell r="B6" t="str">
            <v>2019-07-08 21:04:40</v>
          </cell>
          <cell r="C6" t="str">
            <v>停车超时报警(30分)ACC点火卫星(17)GSM(12)</v>
          </cell>
          <cell r="D6" t="str">
            <v>云南省昆明市寻甸回族彝族自治县倘甸镇马大段山杂西286米</v>
          </cell>
        </row>
        <row r="7">
          <cell r="A7" t="str">
            <v>云G65156</v>
          </cell>
          <cell r="B7" t="str">
            <v>2019-07-08 11:03:06</v>
          </cell>
          <cell r="C7" t="str">
            <v>停车超时报警(5天15时13分)</v>
          </cell>
          <cell r="D7" t="str">
            <v>云南省西双版纳傣族自治州勐海县勐宋乡勐海县众恒良种场茶厂(西南门)东233米</v>
          </cell>
        </row>
        <row r="8">
          <cell r="A8" t="str">
            <v>云G65188</v>
          </cell>
          <cell r="B8" t="str">
            <v>2019-07-08 23:24:42</v>
          </cell>
          <cell r="C8" t="str">
            <v>掉线报警</v>
          </cell>
          <cell r="D8" t="str">
            <v>云南省西双版纳傣族自治州勐海县勐宋乡081乡道勐海县众恒良种场茶厂(西南门)北672米</v>
          </cell>
        </row>
        <row r="9">
          <cell r="A9" t="str">
            <v>云G66002</v>
          </cell>
          <cell r="B9" t="str">
            <v>2019-07-08 22:07:44</v>
          </cell>
          <cell r="C9" t="str">
            <v>停车超时报警(30分)ACC熄火卫星(21)GSM(19)</v>
          </cell>
          <cell r="D9" t="str">
            <v>云南省红河哈尼族彝族自治州个旧市锡城镇水箐段水箐小学东141米</v>
          </cell>
        </row>
        <row r="10">
          <cell r="A10" t="str">
            <v>云G66361</v>
          </cell>
          <cell r="B10" t="str">
            <v>2019-07-08 23:24:40</v>
          </cell>
          <cell r="C10" t="str">
            <v>停车超时报警(4时56分)</v>
          </cell>
          <cell r="D10" t="str">
            <v>云南省红河哈尼族彝族自治州石屏县异龙镇216省道石屏县辣云红食品有限公司南26米</v>
          </cell>
        </row>
        <row r="11">
          <cell r="A11" t="str">
            <v>云G68132</v>
          </cell>
          <cell r="B11" t="str">
            <v>2019-07-08 20:07:08</v>
          </cell>
          <cell r="C11" t="str">
            <v>停车超时报警(2天8时33分)</v>
          </cell>
          <cell r="D11" t="str">
            <v>云南省玉溪市江川区大街街道127乡道通达汽配汽修西131米</v>
          </cell>
        </row>
        <row r="12">
          <cell r="A12" t="str">
            <v>云G68191</v>
          </cell>
          <cell r="B12" t="str">
            <v>2019-07-08 23:18:41</v>
          </cell>
          <cell r="C12" t="str">
            <v>停车超时报警(3天2时50分)上线报警</v>
          </cell>
          <cell r="D12" t="str">
            <v>广东省佛山市南海区大沥镇穗盐西路11号佛山市安信物流中心A座北79米</v>
          </cell>
        </row>
        <row r="13">
          <cell r="A13" t="str">
            <v>云G68245</v>
          </cell>
          <cell r="B13" t="str">
            <v>2019-07-08 11:07:03</v>
          </cell>
          <cell r="C13" t="str">
            <v>停车超时报警(9时9分)</v>
          </cell>
          <cell r="D13" t="str">
            <v>广东省云浮市郁南县历洞镇G80广昆高速夹径口西北94米</v>
          </cell>
        </row>
        <row r="14">
          <cell r="A14" t="str">
            <v>云G68279</v>
          </cell>
          <cell r="B14" t="str">
            <v>2019-07-08 20:38:57</v>
          </cell>
          <cell r="C14" t="str">
            <v>停车超时报警(30分)ACC熄火卫星(13)GSM(26)</v>
          </cell>
          <cell r="D14" t="str">
            <v>云南省昆明市安宁市禄脿街道320国道安丰营村委会东94米</v>
          </cell>
        </row>
        <row r="15">
          <cell r="A15" t="str">
            <v>云G68333</v>
          </cell>
          <cell r="B15" t="str">
            <v>2019-07-08 23:18:42</v>
          </cell>
          <cell r="C15" t="str">
            <v>疲劳驾驶报警ACC点火(1天12时55分)记录仪速度(14.2)卫星(18)GSM(17)</v>
          </cell>
          <cell r="D15" t="str">
            <v>云南省红河哈尼族彝族自治州弥勒市朋普镇G80广昆高速朋普服务区西55米</v>
          </cell>
        </row>
        <row r="16">
          <cell r="A16" t="str">
            <v>云G68655</v>
          </cell>
          <cell r="B16" t="str">
            <v>2019-07-08 22:05:02</v>
          </cell>
          <cell r="C16" t="str">
            <v>停车超时报警(11时0分)ACC熄火卫星(20)GSM(30)</v>
          </cell>
          <cell r="D16" t="str">
            <v>云南省红河哈尼族彝族自治州建水县临安镇鸿达驾校南159米</v>
          </cell>
        </row>
        <row r="17">
          <cell r="A17" t="str">
            <v>云G68809</v>
          </cell>
          <cell r="B17" t="str">
            <v>2019-07-08 20:43:05</v>
          </cell>
          <cell r="C17" t="str">
            <v>停车超时报警(30分)ACC熄火卫星(13)GSM(21)</v>
          </cell>
          <cell r="D17" t="str">
            <v>云南省红河哈尼族彝族自治州个旧市老厂镇塘子凹段风筝山小学东北1538米</v>
          </cell>
        </row>
        <row r="18">
          <cell r="A18" t="str">
            <v>云G68810</v>
          </cell>
          <cell r="B18" t="str">
            <v>2019-07-08 16:45:23</v>
          </cell>
          <cell r="C18" t="str">
            <v>掉线报警</v>
          </cell>
          <cell r="D18" t="str">
            <v>云南省红河哈尼族彝族自治州开远市乐白道街道G8011开河高速开远服务区餐厅西196米</v>
          </cell>
        </row>
        <row r="19">
          <cell r="A19" t="str">
            <v>云G68811</v>
          </cell>
          <cell r="B19" t="str">
            <v>2019-07-08 11:01:19</v>
          </cell>
          <cell r="C19" t="str">
            <v>停车超时报警(6天22时27分)ACC熄火卫星(17)GSM(11)</v>
          </cell>
          <cell r="D19" t="str">
            <v>云南省昭通市绥江县中城镇田坝村东南404米</v>
          </cell>
        </row>
        <row r="20">
          <cell r="A20" t="str">
            <v>云G68817</v>
          </cell>
          <cell r="B20" t="str">
            <v>2019-07-08 21:38:54</v>
          </cell>
          <cell r="C20" t="str">
            <v>掉线报警</v>
          </cell>
          <cell r="D20" t="str">
            <v>云南省红河哈尼族彝族自治州建水县临安镇迎晖路340号214省道建水县燃料有限责任公司北74米</v>
          </cell>
        </row>
        <row r="21">
          <cell r="A21" t="str">
            <v>云G68819</v>
          </cell>
          <cell r="B21" t="str">
            <v>2019-07-08 23:51:30</v>
          </cell>
          <cell r="C21" t="str">
            <v>停车超时报警(30分)ACC点火(5时49分)卫星(19)GSM(12)</v>
          </cell>
          <cell r="D21" t="str">
            <v>云南省怒江傈僳族自治州泸水市称杆乡228省道腊门嘎东南183米</v>
          </cell>
        </row>
        <row r="22">
          <cell r="A22" t="str">
            <v>云G68941</v>
          </cell>
          <cell r="B22" t="str">
            <v>2019-07-08 11:01:21</v>
          </cell>
          <cell r="C22" t="str">
            <v>停车超时报警(3天17时27分)</v>
          </cell>
          <cell r="D22" t="str">
            <v>云南省红河哈尼族彝族自治州弥勒市弥阳镇王炽路45号友信教育培训学校东北94米</v>
          </cell>
        </row>
        <row r="23">
          <cell r="A23" t="str">
            <v>云G69360</v>
          </cell>
          <cell r="B23" t="str">
            <v>2019-07-08 20:02:49</v>
          </cell>
          <cell r="C23" t="str">
            <v>掉线报警</v>
          </cell>
          <cell r="D23" t="str">
            <v>云南省文山壮族苗族自治州砚山县平远镇商贸大街171号商贸大街五联农资商贸开发有限责任公司东南93米</v>
          </cell>
        </row>
        <row r="24">
          <cell r="A24" t="str">
            <v>云G69391</v>
          </cell>
          <cell r="B24" t="str">
            <v>2019-07-08 12:00:28</v>
          </cell>
          <cell r="C24" t="str">
            <v>停车超时报警(30分)ACC熄火记录仪速度(11.7)无效定位(30分)GSM(17)</v>
          </cell>
          <cell r="D24" t="str">
            <v>云南省红河哈尼族彝族自治州绿春县大兴镇老庙巷78号214省道中国农业银行(绿春县支行营业室)东北1443米</v>
          </cell>
        </row>
        <row r="25">
          <cell r="A25" t="str">
            <v>云G69406</v>
          </cell>
          <cell r="B25" t="str">
            <v>2019-07-08 11:43:07</v>
          </cell>
          <cell r="C25" t="str">
            <v>停车超时报警(17时1分)ACC熄火卫星(24)GSM(25)</v>
          </cell>
          <cell r="D25" t="str">
            <v>云南省红河哈尼族彝族自治州蒙自市雨过铺镇蒙蚂线红河晟源汽车贸易有限公司西323米</v>
          </cell>
        </row>
        <row r="26">
          <cell r="A26" t="str">
            <v>云G69497</v>
          </cell>
          <cell r="B26" t="str">
            <v>2019-07-08 20:42:51</v>
          </cell>
          <cell r="C26" t="str">
            <v>掉线报警</v>
          </cell>
          <cell r="D26" t="str">
            <v>云南省曲靖市宣威市宛水街道宣倘线清真-兄弟火锅店西北120米</v>
          </cell>
        </row>
        <row r="27">
          <cell r="A27" t="str">
            <v>云G69957</v>
          </cell>
          <cell r="B27" t="str">
            <v>2019-07-08 11:54:38</v>
          </cell>
          <cell r="C27" t="str">
            <v>停车超时报警(24天0时47分)上线报警</v>
          </cell>
          <cell r="D27" t="str">
            <v>云南省红河哈尼族彝族自治州开远市小龙潭镇城子东北86米</v>
          </cell>
        </row>
        <row r="28">
          <cell r="A28" t="str">
            <v>云G70053</v>
          </cell>
          <cell r="B28" t="str">
            <v>2019-07-08 14:27:36</v>
          </cell>
          <cell r="C28" t="str">
            <v>停车超时报警(30分)ACC点火(50分)卫星(16)GSM(27)</v>
          </cell>
          <cell r="D28" t="str">
            <v>云南省玉溪市红塔区研和街道319省道研和龙昇汽修理厂南33米</v>
          </cell>
        </row>
        <row r="29">
          <cell r="A29" t="str">
            <v>云G70054</v>
          </cell>
          <cell r="B29" t="str">
            <v>2019-07-08 20:14:03</v>
          </cell>
          <cell r="C29" t="str">
            <v>掉线报警</v>
          </cell>
          <cell r="D29" t="str">
            <v>云南省红河哈尼族彝族自治州泸西县金马镇华西段大华西西北971米</v>
          </cell>
        </row>
        <row r="30">
          <cell r="A30" t="str">
            <v>云G70058</v>
          </cell>
          <cell r="B30" t="str">
            <v>2019-07-08 23:40:31</v>
          </cell>
          <cell r="C30" t="str">
            <v>掉线报警</v>
          </cell>
          <cell r="D30" t="str">
            <v>云南省文山壮族苗族自治州砚山县平远镇H14县道大清塘西536米</v>
          </cell>
        </row>
        <row r="31">
          <cell r="A31" t="str">
            <v>云G70086</v>
          </cell>
          <cell r="B31" t="str">
            <v>2019-07-08 19:22:59</v>
          </cell>
          <cell r="C31" t="str">
            <v>掉线报警</v>
          </cell>
          <cell r="D31" t="str">
            <v>云南省红河哈尼族彝族自治州开远市乐白道街道市西北路玉王庄东南182米</v>
          </cell>
        </row>
        <row r="32">
          <cell r="A32" t="str">
            <v>云G70391</v>
          </cell>
          <cell r="B32" t="str">
            <v>2019-07-08 20:58:11</v>
          </cell>
          <cell r="C32" t="str">
            <v>掉线报警</v>
          </cell>
          <cell r="D32" t="str">
            <v>云南省玉溪市通海县高大乡214省道兴隆饭店东北399米</v>
          </cell>
        </row>
        <row r="33">
          <cell r="A33" t="str">
            <v>云G70424</v>
          </cell>
          <cell r="B33" t="str">
            <v>2019-07-08 18:40:01</v>
          </cell>
          <cell r="C33" t="str">
            <v>停车超时报警(30分)无效定位(17分)</v>
          </cell>
          <cell r="D33" t="str">
            <v>云南省昆明市石林彝族自治县鹿阜街道工业大道二亚通西237米</v>
          </cell>
        </row>
        <row r="34">
          <cell r="A34" t="str">
            <v>云G70586</v>
          </cell>
          <cell r="B34" t="str">
            <v>2019-07-08 08:40:35</v>
          </cell>
          <cell r="C34" t="str">
            <v>停车超时报警(96天1时8分)ACC点火</v>
          </cell>
          <cell r="D34" t="str">
            <v>云南省红河哈尼族彝族自治州蒙自市文澜镇护国路22号护国路红建佳苑东南19米</v>
          </cell>
        </row>
        <row r="35">
          <cell r="A35" t="str">
            <v>云G70588</v>
          </cell>
          <cell r="B35" t="str">
            <v>2019-07-08 21:10:11</v>
          </cell>
          <cell r="C35" t="str">
            <v>停车超时报警(1时23分)ACC熄火卫星(12)GSM(10)</v>
          </cell>
          <cell r="D35" t="str">
            <v>云南省红河哈尼族彝族自治州元阳县南沙镇慢腊公路102县102县道桃园村卫生所东1243米</v>
          </cell>
        </row>
        <row r="36">
          <cell r="A36" t="str">
            <v>云G70784</v>
          </cell>
          <cell r="B36" t="str">
            <v>2019-07-08 21:28:55</v>
          </cell>
          <cell r="C36" t="str">
            <v>停车超时报警(30分)ACC熄火卫星(16)GSM(28)</v>
          </cell>
          <cell r="D36" t="str">
            <v>云南省红河哈尼族彝族自治州建水县西庄镇金色维也纳(建设中)西南116米</v>
          </cell>
        </row>
        <row r="37">
          <cell r="A37" t="str">
            <v>云G70788</v>
          </cell>
          <cell r="B37" t="str">
            <v>2019-07-08 18:05:05</v>
          </cell>
          <cell r="C37" t="str">
            <v>掉线报警</v>
          </cell>
          <cell r="D37" t="str">
            <v>云南省红河哈尼族彝族自治州个旧市城区街道人民路202吉安街金兰小区(吉安街)西91米</v>
          </cell>
        </row>
        <row r="38">
          <cell r="A38" t="str">
            <v>云G70932</v>
          </cell>
          <cell r="B38" t="str">
            <v>2019-07-08 20:16:45</v>
          </cell>
          <cell r="C38" t="str">
            <v>停车超时报警(34分)无效定位(22分)</v>
          </cell>
          <cell r="D38" t="str">
            <v>云南省玉溪市通海县里山乡034乡道云南福慧科技股份有限公司西南484米</v>
          </cell>
        </row>
        <row r="39">
          <cell r="A39" t="str">
            <v>云G72097</v>
          </cell>
          <cell r="B39" t="str">
            <v>2019-07-08 21:27:41</v>
          </cell>
          <cell r="C39" t="str">
            <v>停车超时报警(2时58分)无效定位(2时27分)</v>
          </cell>
          <cell r="D39" t="str">
            <v>云南省红河哈尼族彝族自治州河口瑶族自治县河口镇中国石化(北山停车区加油站)南82米</v>
          </cell>
        </row>
        <row r="40">
          <cell r="A40" t="str">
            <v>云G72281</v>
          </cell>
          <cell r="B40" t="str">
            <v>2019-07-08 18:05:26</v>
          </cell>
          <cell r="C40" t="str">
            <v>停车超时报警(30分)ACC点火(36分)无效定位(24分)GSM(30)</v>
          </cell>
          <cell r="D40" t="str">
            <v>云南省红河哈尼族彝族自治州个旧市锡城镇个金公路云兴驾驶员城西北42米</v>
          </cell>
        </row>
        <row r="41">
          <cell r="A41" t="str">
            <v>云G72798</v>
          </cell>
          <cell r="B41" t="str">
            <v>2019-07-08 18:40:22</v>
          </cell>
          <cell r="C41" t="str">
            <v>掉线报警</v>
          </cell>
          <cell r="D41" t="str">
            <v>云南省红河哈尼族彝族自治州建水县临安镇钟灵路美的家具东北47米</v>
          </cell>
        </row>
        <row r="42">
          <cell r="A42" t="str">
            <v>云G73503</v>
          </cell>
          <cell r="B42" t="str">
            <v>2019-07-08 23:43:46</v>
          </cell>
          <cell r="C42" t="str">
            <v>掉线报警</v>
          </cell>
          <cell r="D42" t="str">
            <v>云南省红河哈尼族彝族自治州红河县迤萨镇Z007水井东1115米</v>
          </cell>
        </row>
        <row r="43">
          <cell r="A43" t="str">
            <v>云G73567</v>
          </cell>
          <cell r="B43" t="str">
            <v>2019-07-08 17:38:46</v>
          </cell>
          <cell r="C43" t="str">
            <v>掉线报警</v>
          </cell>
          <cell r="D43" t="str">
            <v>云南省红河哈尼族彝族自治州金平苗族瑶族傣族自治县金河镇河东南路279蛮金公路双金桥小学东北791米</v>
          </cell>
        </row>
        <row r="44">
          <cell r="A44" t="str">
            <v>云G73584</v>
          </cell>
          <cell r="B44" t="str">
            <v>2019-07-08 19:35:16</v>
          </cell>
          <cell r="C44" t="str">
            <v>掉线报警</v>
          </cell>
          <cell r="D44" t="str">
            <v>云南省西双版纳傣族自治州景洪市允景洪街道澜沧江路5号澜沧江路兴豪门东北590米</v>
          </cell>
        </row>
        <row r="45">
          <cell r="A45" t="str">
            <v>云G73881</v>
          </cell>
          <cell r="B45" t="str">
            <v>2019-07-08 17:12:39</v>
          </cell>
          <cell r="C45" t="str">
            <v>掉线报警</v>
          </cell>
          <cell r="D45" t="str">
            <v>云南省昆明市宜良县北古城镇北分段马鞍山西1362米</v>
          </cell>
        </row>
        <row r="46">
          <cell r="A46" t="str">
            <v>云G73908</v>
          </cell>
          <cell r="B46" t="str">
            <v>2019-07-08 17:45:09</v>
          </cell>
          <cell r="C46" t="str">
            <v>停车超时报警(30分)ACC熄火卫星(17)GSM(18)</v>
          </cell>
          <cell r="D46" t="str">
            <v>云南省红河哈尼族彝族自治州泸西县午街铺镇服务区南166米</v>
          </cell>
        </row>
        <row r="47">
          <cell r="A47" t="str">
            <v>云G74297</v>
          </cell>
          <cell r="B47" t="str">
            <v>2019-07-08 11:04:11</v>
          </cell>
          <cell r="C47" t="str">
            <v>停车超时报警(1天18时36分)</v>
          </cell>
          <cell r="D47" t="str">
            <v>云南省昆明市安宁市连然街道和平大道83号和平大道中国信合东北159米</v>
          </cell>
        </row>
        <row r="48">
          <cell r="A48" t="str">
            <v>云G74338</v>
          </cell>
          <cell r="B48" t="str">
            <v>2019-07-08 13:25:24</v>
          </cell>
          <cell r="C48" t="str">
            <v>掉线报警</v>
          </cell>
          <cell r="D48" t="str">
            <v>云南省红河哈尼族彝族自治州金平苗族瑶族傣族自治县金河镇金平苗族瑶族傣族自治县市场监督管理局西北40米</v>
          </cell>
        </row>
        <row r="49">
          <cell r="A49" t="str">
            <v>云G74339</v>
          </cell>
          <cell r="B49" t="str">
            <v>2019-07-08 19:26:10</v>
          </cell>
          <cell r="C49" t="str">
            <v>停车超时报警(30分)ACC点火(12时10分)卫星(17)GSM(31)</v>
          </cell>
          <cell r="D49" t="str">
            <v>云南省玉溪市华宁县华溪镇南华街8华盘路华宁县第十中学西北75米</v>
          </cell>
        </row>
        <row r="50">
          <cell r="A50" t="str">
            <v>云G74358</v>
          </cell>
          <cell r="B50" t="str">
            <v>2019-07-08 17:27:59</v>
          </cell>
          <cell r="C50" t="str">
            <v>掉线报警</v>
          </cell>
          <cell r="D50" t="str">
            <v>云南省昆明市晋宁区二街镇翻响段马脚村东北454米</v>
          </cell>
        </row>
        <row r="51">
          <cell r="A51" t="str">
            <v>云G74392</v>
          </cell>
          <cell r="B51" t="str">
            <v>2019-07-08 11:01:58</v>
          </cell>
          <cell r="C51" t="str">
            <v>停车超时报警(4天18时6分)ACC熄火卫星(7)GSM(8)</v>
          </cell>
          <cell r="D51" t="str">
            <v>云南省红河哈尼族彝族自治州建水县临安镇福康路324福康路建水县文化旅游商业广场西北84米</v>
          </cell>
        </row>
        <row r="52">
          <cell r="A52" t="str">
            <v>云G74660</v>
          </cell>
          <cell r="B52" t="str">
            <v>2019-07-08 23:28:56</v>
          </cell>
          <cell r="C52" t="str">
            <v>掉线报警</v>
          </cell>
          <cell r="D52" t="str">
            <v>云南省红河哈尼族彝族自治州建水县临安镇迎晖路334-3号214省道建水县燃料有限责任公司西53米</v>
          </cell>
        </row>
        <row r="53">
          <cell r="A53" t="str">
            <v>云G74663</v>
          </cell>
          <cell r="B53" t="str">
            <v>2019-07-08 23:56:43</v>
          </cell>
          <cell r="C53" t="str">
            <v>停车超时报警(3时1分)ACC熄火卫星(13)GSM(14)</v>
          </cell>
          <cell r="D53" t="str">
            <v>云南省红河哈尼族彝族自治州个旧市蔓耗镇102县道蛮板大桥东北293米</v>
          </cell>
        </row>
        <row r="54">
          <cell r="A54" t="str">
            <v>云G74730</v>
          </cell>
          <cell r="B54" t="str">
            <v>2019-07-08 23:01:42</v>
          </cell>
          <cell r="C54" t="str">
            <v>停车超时报警(6时47分)ACC熄火卫星(12)GSM(12)</v>
          </cell>
          <cell r="D54" t="str">
            <v>云南省红河哈尼族彝族自治州元阳县小新街乡元蔓高速石膏矿大桥西1912米</v>
          </cell>
        </row>
        <row r="55">
          <cell r="A55" t="str">
            <v>云G74732</v>
          </cell>
          <cell r="B55" t="str">
            <v>2019-07-08 23:29:52</v>
          </cell>
          <cell r="C55" t="str">
            <v>停车超时报警(5时3分)ACC熄火卫星(8)GSM(22)</v>
          </cell>
          <cell r="D55" t="str">
            <v>云南省红河哈尼族彝族自治州个旧市大屯镇个大段小屯西135米</v>
          </cell>
        </row>
        <row r="56">
          <cell r="A56" t="str">
            <v>云G74741</v>
          </cell>
          <cell r="B56" t="str">
            <v>2019-07-08 22:17:20</v>
          </cell>
          <cell r="C56" t="str">
            <v>掉线报警</v>
          </cell>
          <cell r="D56" t="str">
            <v>云南省红河哈尼族彝族自治州元阳县南沙镇102县道元阳县公安局北194米</v>
          </cell>
        </row>
        <row r="57">
          <cell r="A57" t="str">
            <v>云G74743</v>
          </cell>
          <cell r="B57" t="str">
            <v>2019-07-08 18:24:46</v>
          </cell>
          <cell r="C57" t="str">
            <v>掉线报警</v>
          </cell>
          <cell r="D57" t="str">
            <v>云南省昆明市官渡区金马街道鸿升大梁货厢厂西南95米</v>
          </cell>
        </row>
        <row r="58">
          <cell r="A58" t="str">
            <v>云G74893</v>
          </cell>
          <cell r="B58" t="str">
            <v>2019-07-08 23:54:34</v>
          </cell>
          <cell r="C58" t="str">
            <v>超速报警ACC点火(1时56分)记录仪速度(94.6)卫星(9)GSM(11)</v>
          </cell>
          <cell r="D58" t="str">
            <v>云南省红河哈尼族彝族自治州弥勒市朋普镇G8011开河高速中哨西南1097米</v>
          </cell>
        </row>
        <row r="59">
          <cell r="A59" t="str">
            <v>云G74968</v>
          </cell>
          <cell r="B59" t="str">
            <v>2019-07-08 21:28:04</v>
          </cell>
          <cell r="C59" t="str">
            <v>掉线报警</v>
          </cell>
          <cell r="D59" t="str">
            <v>云南省昭通市彝良县洛泽河镇201省道蚂蝗沟小学东874米</v>
          </cell>
        </row>
        <row r="60">
          <cell r="A60" t="str">
            <v>云G74969</v>
          </cell>
          <cell r="B60" t="str">
            <v>2019-07-08 15:00:06</v>
          </cell>
          <cell r="C60" t="str">
            <v>掉线报警</v>
          </cell>
          <cell r="D60" t="str">
            <v>云南省红河哈尼族彝族自治州个旧市沙甸镇323国道穆斯林餐厅西北98米</v>
          </cell>
        </row>
        <row r="61">
          <cell r="A61" t="str">
            <v>云G75010</v>
          </cell>
          <cell r="B61" t="str">
            <v>2019-07-08 16:52:18</v>
          </cell>
          <cell r="C61" t="str">
            <v>掉线报警</v>
          </cell>
          <cell r="D61" t="str">
            <v>云南省红河哈尼族彝族自治州建水县临安镇信恒钢材南62米</v>
          </cell>
        </row>
        <row r="62">
          <cell r="A62" t="str">
            <v>云G75018</v>
          </cell>
          <cell r="B62" t="str">
            <v>2019-07-08 23:48:09</v>
          </cell>
          <cell r="C62" t="str">
            <v>停车超时报警(68天16时25分)ACC熄火无效定位(12时46分)GSM(16)</v>
          </cell>
          <cell r="D62" t="str">
            <v>云南省红河哈尼族彝族自治州河口瑶族自治县河口镇326国道曼漆西北236米</v>
          </cell>
        </row>
        <row r="63">
          <cell r="A63" t="str">
            <v>云G75117</v>
          </cell>
          <cell r="B63" t="str">
            <v>2019-07-08 23:47:37</v>
          </cell>
          <cell r="C63" t="str">
            <v>停车超时报警(15时10分)ACC点火(15分)无效定位(12时45分)卫星(13)GSM(27)</v>
          </cell>
          <cell r="D63" t="str">
            <v>云南省红河哈尼族彝族自治州建水县临安镇青他线建水文笔塔西北299米</v>
          </cell>
        </row>
        <row r="64">
          <cell r="A64" t="str">
            <v>云G75191</v>
          </cell>
          <cell r="B64" t="str">
            <v>2019-07-08 18:58:35</v>
          </cell>
          <cell r="C64" t="str">
            <v>掉线报警</v>
          </cell>
          <cell r="D64" t="str">
            <v>云南省红河哈尼族彝族自治州建水县临安镇323国道红河哈尼族彝族自治州民族师范学校东282米</v>
          </cell>
        </row>
        <row r="65">
          <cell r="A65" t="str">
            <v>云G75885</v>
          </cell>
          <cell r="B65" t="str">
            <v>2019-07-08 19:14:14</v>
          </cell>
          <cell r="C65" t="str">
            <v>停车超时报警(34分)ACC熄火无效定位(33分)GSM(18)</v>
          </cell>
          <cell r="D65" t="str">
            <v>云南省红河哈尼族彝族自治州元阳县南沙镇麻木寨公路麻木寨小学北256米</v>
          </cell>
        </row>
        <row r="66">
          <cell r="A66" t="str">
            <v>云G76029</v>
          </cell>
          <cell r="B66" t="str">
            <v>2019-07-08 12:50:55</v>
          </cell>
          <cell r="C66" t="str">
            <v>停车超时报警(30分)ACC熄火卫星(21)GSM(20)</v>
          </cell>
          <cell r="D66" t="str">
            <v>云南省红河哈尼族彝族自治州建水县临安镇钟灵路鑫源居东41米</v>
          </cell>
        </row>
        <row r="67">
          <cell r="A67" t="str">
            <v>云G76051</v>
          </cell>
          <cell r="B67" t="str">
            <v>2019-07-08 20:43:24</v>
          </cell>
          <cell r="C67" t="str">
            <v>掉线报警</v>
          </cell>
          <cell r="D67" t="str">
            <v/>
          </cell>
        </row>
        <row r="68">
          <cell r="A68" t="str">
            <v>云G76116</v>
          </cell>
          <cell r="B68" t="str">
            <v>2019-07-08 23:47:32</v>
          </cell>
          <cell r="C68" t="str">
            <v>掉线报警</v>
          </cell>
          <cell r="D68" t="str">
            <v>云南省红河哈尼族彝族自治州元阳县上新城乡元蔓高速芒铁西南356米</v>
          </cell>
        </row>
        <row r="69">
          <cell r="A69" t="str">
            <v>云G76546</v>
          </cell>
          <cell r="B69" t="str">
            <v>2019-07-08 18:13:33</v>
          </cell>
          <cell r="C69" t="str">
            <v>停车超时报警(23时5分)ACC熄火GSM(22)</v>
          </cell>
          <cell r="D69" t="str">
            <v>云南省红河哈尼族彝族自治州蒙自市文澜镇G8011开河高速蒙自瀛洲水泥有限责任公司东南601米</v>
          </cell>
        </row>
        <row r="70">
          <cell r="A70" t="str">
            <v>云G76758</v>
          </cell>
          <cell r="B70" t="str">
            <v>2019-07-08 11:01:18</v>
          </cell>
          <cell r="C70" t="str">
            <v>停车超时报警(1天18时27分)</v>
          </cell>
          <cell r="D70" t="str">
            <v>云南省红河哈尼族彝族自治州建水县南庄镇214省道建水县南庄镇水管站东南64米</v>
          </cell>
        </row>
        <row r="71">
          <cell r="A71" t="str">
            <v>云G76889</v>
          </cell>
          <cell r="B71" t="str">
            <v>2019-07-08 19:46:10</v>
          </cell>
          <cell r="C71" t="str">
            <v>停车超时报警(30分)无效定位(12分)</v>
          </cell>
          <cell r="D71" t="str">
            <v>云南省普洱市思茅区思茅港镇J05县道云南思茅山水铜业有限公司东北512米</v>
          </cell>
        </row>
        <row r="72">
          <cell r="A72" t="str">
            <v>云G77285</v>
          </cell>
          <cell r="B72" t="str">
            <v>2019-07-08 17:56:56</v>
          </cell>
          <cell r="C72" t="str">
            <v>掉线报警</v>
          </cell>
          <cell r="D72" t="str">
            <v>滨河中路河口华夏医院西南407米</v>
          </cell>
        </row>
        <row r="73">
          <cell r="A73" t="str">
            <v>云G77465</v>
          </cell>
          <cell r="B73" t="str">
            <v>2019-07-08 17:26:31</v>
          </cell>
          <cell r="C73" t="str">
            <v>掉线报警</v>
          </cell>
          <cell r="D73" t="str">
            <v>滨河路金水河乡劳动保障局东325米</v>
          </cell>
        </row>
        <row r="74">
          <cell r="A74" t="str">
            <v>云G78128</v>
          </cell>
          <cell r="B74" t="str">
            <v>2019-07-08 19:19:29</v>
          </cell>
          <cell r="C74" t="str">
            <v>停车超时报警(35分)无效定位(31分)</v>
          </cell>
          <cell r="D74" t="str">
            <v>云南省红河哈尼族彝族自治州红河县浪堤镇浪堤加油站东38米</v>
          </cell>
        </row>
        <row r="75">
          <cell r="A75" t="str">
            <v>云G78261</v>
          </cell>
          <cell r="B75" t="str">
            <v>2019-07-08 11:04:18</v>
          </cell>
          <cell r="C75" t="str">
            <v>停车超时报警(55分)</v>
          </cell>
          <cell r="D75" t="str">
            <v>云南省红河哈尼族彝族自治州石屏县异龙镇323国道石屏县金润水泥制品有限公司西北470米</v>
          </cell>
        </row>
        <row r="76">
          <cell r="A76" t="str">
            <v>云G78266</v>
          </cell>
          <cell r="B76" t="str">
            <v>2019-07-08 23:31:21</v>
          </cell>
          <cell r="C76" t="str">
            <v>停车超时报警(31分)ACC熄火卫星(8)GSM(25)</v>
          </cell>
          <cell r="D76" t="str">
            <v>云南省红河哈尼族彝族自治州河口瑶族自治县河口镇中国石化(北山停车区加油站)东南156米</v>
          </cell>
        </row>
        <row r="77">
          <cell r="A77" t="str">
            <v>云G78469</v>
          </cell>
          <cell r="B77" t="str">
            <v>2019-07-08 14:15:05</v>
          </cell>
          <cell r="C77" t="str">
            <v>停车超时报警(32分)ACC点火(13分)卫星(20)GSM(21)</v>
          </cell>
          <cell r="D77" t="str">
            <v>云南省红河哈尼族彝族自治州建水县南庄镇214省道桥头北158米</v>
          </cell>
        </row>
        <row r="78">
          <cell r="A78" t="str">
            <v>云G78483</v>
          </cell>
          <cell r="B78" t="str">
            <v>2019-07-08 23:57:33</v>
          </cell>
          <cell r="C78" t="str">
            <v>掉线报警</v>
          </cell>
          <cell r="D78" t="str">
            <v>云南省红河哈尼族彝族自治州河口瑶族自治县河口镇砚一段东宇停车场西283米</v>
          </cell>
        </row>
        <row r="79">
          <cell r="A79" t="str">
            <v>云G78522</v>
          </cell>
          <cell r="B79" t="str">
            <v>2019-07-08 23:51:44</v>
          </cell>
          <cell r="C79" t="str">
            <v>掉线报警</v>
          </cell>
          <cell r="D79" t="str">
            <v>云南省红河哈尼族彝族自治州金平苗族瑶族傣族自治县沙依坡乡蛮金公路那拉博南965米</v>
          </cell>
        </row>
        <row r="80">
          <cell r="A80" t="str">
            <v>云G78528</v>
          </cell>
          <cell r="B80" t="str">
            <v>2019-07-08 21:27:38</v>
          </cell>
          <cell r="C80" t="str">
            <v>停车超时报警(30分)ACC点火(8时36分)卫星(19)GSM(21)</v>
          </cell>
          <cell r="D80" t="str">
            <v>云南省红河哈尼族彝族自治州建水县临安镇青他线建水文笔塔西南907米</v>
          </cell>
        </row>
        <row r="81">
          <cell r="A81" t="str">
            <v>云G78570</v>
          </cell>
          <cell r="B81" t="str">
            <v>2019-07-08 23:53:32</v>
          </cell>
          <cell r="C81" t="str">
            <v>掉线报警</v>
          </cell>
          <cell r="D81" t="str">
            <v>云南省文山壮族苗族自治州广南县莲城镇那忠东470米</v>
          </cell>
        </row>
        <row r="82">
          <cell r="A82" t="str">
            <v>云G78583</v>
          </cell>
          <cell r="B82" t="str">
            <v>2019-07-08 23:04:48</v>
          </cell>
          <cell r="C82" t="str">
            <v>掉线报警</v>
          </cell>
          <cell r="D82" t="str">
            <v>云南省文山壮族苗族自治州砚山县稼依镇稼依段稼依镇人民政府西北77米</v>
          </cell>
        </row>
        <row r="83">
          <cell r="A83" t="str">
            <v>云G78769</v>
          </cell>
          <cell r="B83" t="str">
            <v>2019-07-08 23:47:53</v>
          </cell>
          <cell r="C83" t="str">
            <v>停车超时报警(15时6分)ACC熄火GSM(16)</v>
          </cell>
          <cell r="D83" t="str">
            <v>云南省昆明市安宁市连然街道和平大道83号和平大道中国信合东北124米</v>
          </cell>
        </row>
        <row r="84">
          <cell r="A84" t="str">
            <v>云G78792</v>
          </cell>
          <cell r="B84" t="str">
            <v>2019-07-08 11:01:26</v>
          </cell>
          <cell r="C84" t="str">
            <v>停车超时报警(95天0时46分)ACC熄火卫星(10)GSM(26)</v>
          </cell>
          <cell r="D84" t="str">
            <v>云南省红河哈尼族彝族自治州建水县临安镇214省道大厂东366米</v>
          </cell>
        </row>
        <row r="85">
          <cell r="A85" t="str">
            <v>云G78968</v>
          </cell>
          <cell r="B85" t="str">
            <v>2019-07-08 23:36:18</v>
          </cell>
          <cell r="C85" t="str">
            <v>掉线报警</v>
          </cell>
          <cell r="D85" t="str">
            <v>云南省红河哈尼族彝族自治州建水县南庄镇安康路南庄客运站西南36米</v>
          </cell>
        </row>
        <row r="86">
          <cell r="A86" t="str">
            <v>云G79211</v>
          </cell>
          <cell r="B86" t="str">
            <v>2019-07-08 15:44:28</v>
          </cell>
          <cell r="C86" t="str">
            <v>掉线报警</v>
          </cell>
          <cell r="D86" t="str">
            <v>云南省红河哈尼族彝族自治州建水县临安镇G5615天猴高速中共建水公路分局建水所支部委员会西北133米</v>
          </cell>
        </row>
        <row r="87">
          <cell r="A87" t="str">
            <v>云G79229</v>
          </cell>
          <cell r="B87" t="str">
            <v>2019-07-08 21:18:16</v>
          </cell>
          <cell r="C87" t="str">
            <v>停车超时报警(30分)ACC熄火卫星(6)GSM(23)</v>
          </cell>
          <cell r="D87" t="str">
            <v>云南省昭通市镇雄县坪上镇背牛段湾子东南163米</v>
          </cell>
        </row>
        <row r="88">
          <cell r="A88" t="str">
            <v>云G79546</v>
          </cell>
          <cell r="B88" t="str">
            <v>2019-07-08 11:02:10</v>
          </cell>
          <cell r="C88" t="str">
            <v>停车超时报警(9时10分)</v>
          </cell>
          <cell r="D88" t="str">
            <v>云南省普洱市宁洱哈尼族彝族自治县宁洱镇323国道中国石油荣兴加油站北55米</v>
          </cell>
        </row>
        <row r="89">
          <cell r="A89" t="str">
            <v>云G79684</v>
          </cell>
          <cell r="B89" t="str">
            <v>2019-07-08 18:58:19</v>
          </cell>
          <cell r="C89" t="str">
            <v>停车超时报警(32分)无效定位(32分)</v>
          </cell>
          <cell r="D89" t="str">
            <v>云南省玉溪市红塔区研和街道213国道研和派出所东320米</v>
          </cell>
        </row>
        <row r="90">
          <cell r="A90" t="str">
            <v>云G79701</v>
          </cell>
          <cell r="B90" t="str">
            <v>2019-07-08 23:54:44</v>
          </cell>
          <cell r="C90" t="str">
            <v>掉线报警</v>
          </cell>
          <cell r="D90" t="str">
            <v>云南省红河哈尼族彝族自治州个旧市贾沙乡芦柴冲西北421米</v>
          </cell>
        </row>
        <row r="91">
          <cell r="A91" t="str">
            <v>云G79736</v>
          </cell>
          <cell r="B91" t="str">
            <v>2019-07-08 11:01:21</v>
          </cell>
          <cell r="C91" t="str">
            <v>停车超时报警(3天22时19分)GSM(22)</v>
          </cell>
          <cell r="D91" t="str">
            <v>云南省红河哈尼族彝族自治州建水县临安镇大哨头东96米</v>
          </cell>
        </row>
        <row r="92">
          <cell r="A92" t="str">
            <v>云G79750</v>
          </cell>
          <cell r="B92" t="str">
            <v>2019-07-08 14:28:16</v>
          </cell>
          <cell r="C92" t="str">
            <v>掉线报警</v>
          </cell>
          <cell r="D92" t="str">
            <v>云南省红河哈尼族彝族自治州个旧市贾沙乡130县道贾沙乡科技希望小学西南164米</v>
          </cell>
        </row>
        <row r="93">
          <cell r="A93" t="str">
            <v>云G79777</v>
          </cell>
          <cell r="B93" t="str">
            <v>2019-07-08 23:20:47</v>
          </cell>
          <cell r="C93" t="str">
            <v>停车超时报警(5时10分)ACC熄火GSM(31)</v>
          </cell>
          <cell r="D93" t="str">
            <v>云南省昆明市呈贡区马金铺街道202省道四川饭店(马金铺街道办事处西)南58米</v>
          </cell>
        </row>
        <row r="94">
          <cell r="A94" t="str">
            <v>云G79799</v>
          </cell>
          <cell r="B94" t="str">
            <v>2019-07-08 11:02:02</v>
          </cell>
          <cell r="C94" t="str">
            <v>停车超时报警(8天23时52分)</v>
          </cell>
          <cell r="D94" t="str">
            <v>云南省红河哈尼族彝族自治州建水县临安镇大哨头东72米</v>
          </cell>
        </row>
        <row r="95">
          <cell r="A95" t="str">
            <v>云G79877</v>
          </cell>
          <cell r="B95" t="str">
            <v>2019-07-08 17:58:48</v>
          </cell>
          <cell r="C95" t="str">
            <v>停车超时报警(34分)ACC熄火卫星(18)GSM(21)</v>
          </cell>
          <cell r="D95" t="str">
            <v>云南省红河哈尼族彝族自治州建水县南庄镇坝埂脚中队东北481米</v>
          </cell>
        </row>
        <row r="96">
          <cell r="A96" t="str">
            <v>云G79894</v>
          </cell>
          <cell r="B96" t="str">
            <v>2019-07-08 20:59:16</v>
          </cell>
          <cell r="C96" t="str">
            <v>停车超时报警(32分)无效定位(11分)</v>
          </cell>
          <cell r="D96" t="str">
            <v>云南省昆明市石林彝族自治县鹿阜街道G80广昆高速石林服务区老鲍公风味小吃(石林店)(建设中)西北55米</v>
          </cell>
        </row>
        <row r="97">
          <cell r="A97" t="str">
            <v>云G79926</v>
          </cell>
          <cell r="B97" t="str">
            <v>2019-07-08 13:48:23</v>
          </cell>
          <cell r="C97" t="str">
            <v>停车超时报警(47分)ACC熄火无效定位(30分)GSM(22)</v>
          </cell>
          <cell r="D97" t="str">
            <v>云南省红河哈尼族彝族自治州绿春县大兴镇元绿二级公路绿春县人民检察院西南129米</v>
          </cell>
        </row>
        <row r="98">
          <cell r="A98" t="str">
            <v>云G84638</v>
          </cell>
          <cell r="B98" t="str">
            <v>2019-07-08 21:01:02</v>
          </cell>
          <cell r="C98" t="str">
            <v>停车超时报警(30分)ACC熄火卫星(16)GSM(28)</v>
          </cell>
          <cell r="D98" t="str">
            <v>云南省红河哈尼族彝族自治州开远市羊街乡羊街集镇段g8011开河王丫段宽寨小学东657米</v>
          </cell>
        </row>
        <row r="99">
          <cell r="A99" t="str">
            <v>云G85142</v>
          </cell>
          <cell r="B99" t="str">
            <v>2019-07-08 23:05:16</v>
          </cell>
          <cell r="C99" t="str">
            <v>停车超时报警(5时52分)上线报警</v>
          </cell>
          <cell r="D99" t="str">
            <v>云南省红河哈尼族彝族自治州建水县临安镇迎晖路350信恒钢材西南90米</v>
          </cell>
        </row>
        <row r="100">
          <cell r="A100" t="str">
            <v>云G85305</v>
          </cell>
          <cell r="B100" t="str">
            <v>2019-07-08 14:48:11</v>
          </cell>
          <cell r="C100" t="str">
            <v>掉线报警</v>
          </cell>
          <cell r="D100" t="str">
            <v>云南省红河哈尼族彝族自治州开远市小龙潭镇二城段安桶寨西264米</v>
          </cell>
        </row>
        <row r="101">
          <cell r="A101" t="str">
            <v>云G87740</v>
          </cell>
          <cell r="B101" t="str">
            <v>2019-07-08 11:02:05</v>
          </cell>
          <cell r="C101" t="str">
            <v>停车超时报警(95天0时57分)ACC熄火卫星(11)GSM(13)</v>
          </cell>
          <cell r="D101" t="str">
            <v>云南省红河哈尼族彝族自治州河口瑶族自治县河口镇砚一段谷卒南302米</v>
          </cell>
        </row>
        <row r="102">
          <cell r="A102" t="str">
            <v>云G87927</v>
          </cell>
          <cell r="B102" t="str">
            <v>2019-07-08 23:34:48</v>
          </cell>
          <cell r="C102" t="str">
            <v>停车超时报警(1时15分)ACC熄火GSM(28)</v>
          </cell>
          <cell r="D102" t="str">
            <v>云南省文山壮族苗族自治州文山市平坝镇中国信合(平坝信用社)西北69米</v>
          </cell>
        </row>
        <row r="103">
          <cell r="A103" t="str">
            <v>云G89057</v>
          </cell>
          <cell r="B103" t="str">
            <v>2019-07-08 23:53:24</v>
          </cell>
          <cell r="C103" t="str">
            <v>超速报警ACC点火(15分)记录仪速度(101.0)卫星(28)GSM(31)</v>
          </cell>
          <cell r="D103" t="str">
            <v>云南省红河哈尼族彝族自治州建水县曲江镇通建高速东山中学西南223米</v>
          </cell>
        </row>
        <row r="104">
          <cell r="A104" t="str">
            <v>云G89259</v>
          </cell>
          <cell r="B104" t="str">
            <v>2019-07-08 19:44:06</v>
          </cell>
          <cell r="C104" t="str">
            <v>停车超时报警(43分)上线报警</v>
          </cell>
          <cell r="D104" t="str">
            <v>云南省玉溪市江川区江城镇澄川线山泉鱼庄</v>
          </cell>
        </row>
        <row r="105">
          <cell r="A105" t="str">
            <v>云G89767</v>
          </cell>
          <cell r="B105" t="str">
            <v>2019-07-08 20:27:53</v>
          </cell>
          <cell r="C105" t="str">
            <v>停车超时报警(7时1分)无效定位(25分)</v>
          </cell>
          <cell r="D105" t="str">
            <v>云南省玉溪市红塔区研和街道135乡道馨裕大院西北195米</v>
          </cell>
        </row>
      </sheetData>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云G85142</v>
          </cell>
          <cell r="B2" t="str">
            <v>31.63</v>
          </cell>
          <cell r="C2" t="str">
            <v>白色</v>
          </cell>
          <cell r="D2" t="str">
            <v>其他</v>
          </cell>
          <cell r="E2" t="str">
            <v>3</v>
          </cell>
        </row>
        <row r="3">
          <cell r="A3" t="str">
            <v>云G74339</v>
          </cell>
          <cell r="B3" t="str">
            <v>22.64</v>
          </cell>
          <cell r="C3" t="str">
            <v>黑色</v>
          </cell>
          <cell r="D3" t="str">
            <v>其他</v>
          </cell>
          <cell r="E3" t="str">
            <v>7</v>
          </cell>
        </row>
        <row r="4">
          <cell r="A4" t="str">
            <v>云G76029</v>
          </cell>
          <cell r="B4" t="str">
            <v>24.79</v>
          </cell>
          <cell r="C4" t="str">
            <v>红色</v>
          </cell>
          <cell r="D4" t="str">
            <v>半挂牵引车</v>
          </cell>
          <cell r="E4" t="str">
            <v>4</v>
          </cell>
        </row>
        <row r="5">
          <cell r="A5" t="str">
            <v>云G74660</v>
          </cell>
          <cell r="B5" t="str">
            <v>19.74</v>
          </cell>
          <cell r="C5" t="str">
            <v>红色</v>
          </cell>
          <cell r="D5" t="str">
            <v>重型载货汽车</v>
          </cell>
          <cell r="E5" t="str">
            <v>3</v>
          </cell>
        </row>
        <row r="6">
          <cell r="A6" t="str">
            <v>云G72281</v>
          </cell>
          <cell r="B6" t="str">
            <v>6.91</v>
          </cell>
          <cell r="C6" t="str">
            <v>红色</v>
          </cell>
          <cell r="D6" t="str">
            <v>重型载货汽车</v>
          </cell>
          <cell r="E6" t="str">
            <v>1</v>
          </cell>
        </row>
        <row r="7">
          <cell r="A7" t="str">
            <v>云G78968</v>
          </cell>
          <cell r="B7" t="str">
            <v>29.48</v>
          </cell>
          <cell r="C7" t="str">
            <v>红色</v>
          </cell>
          <cell r="D7" t="str">
            <v>其他</v>
          </cell>
          <cell r="E7" t="str">
            <v>5</v>
          </cell>
        </row>
        <row r="8">
          <cell r="A8" t="str">
            <v>云G77465</v>
          </cell>
          <cell r="B8" t="str">
            <v>12.42</v>
          </cell>
          <cell r="C8" t="str">
            <v>白色</v>
          </cell>
          <cell r="D8" t="str">
            <v>重型载货汽车</v>
          </cell>
          <cell r="E8" t="str">
            <v>1</v>
          </cell>
        </row>
        <row r="9">
          <cell r="A9" t="str">
            <v>云G79777</v>
          </cell>
          <cell r="B9" t="str">
            <v>17.79</v>
          </cell>
          <cell r="C9" t="str">
            <v>红色</v>
          </cell>
          <cell r="D9" t="str">
            <v>其他</v>
          </cell>
          <cell r="E9" t="str">
            <v>5</v>
          </cell>
        </row>
        <row r="10">
          <cell r="A10" t="str">
            <v>云G78522</v>
          </cell>
          <cell r="B10" t="str">
            <v>17.59</v>
          </cell>
          <cell r="C10" t="str">
            <v>红色</v>
          </cell>
          <cell r="D10" t="str">
            <v>其他</v>
          </cell>
          <cell r="E10" t="str">
            <v>3</v>
          </cell>
        </row>
        <row r="11">
          <cell r="A11" t="str">
            <v>云G70058</v>
          </cell>
          <cell r="B11" t="str">
            <v>14.49</v>
          </cell>
          <cell r="C11" t="str">
            <v>红色</v>
          </cell>
          <cell r="D11" t="str">
            <v>重型载货汽车</v>
          </cell>
          <cell r="E11" t="str">
            <v>9</v>
          </cell>
        </row>
        <row r="12">
          <cell r="A12" t="str">
            <v>云G78469</v>
          </cell>
          <cell r="B12" t="str">
            <v>50.86</v>
          </cell>
          <cell r="C12" t="str">
            <v>红色</v>
          </cell>
          <cell r="D12" t="str">
            <v>其他</v>
          </cell>
          <cell r="E12" t="str">
            <v>3</v>
          </cell>
        </row>
        <row r="13">
          <cell r="A13" t="str">
            <v>云G44971</v>
          </cell>
          <cell r="B13" t="str">
            <v>38.63</v>
          </cell>
          <cell r="C13" t="str">
            <v>蓝色</v>
          </cell>
          <cell r="D13" t="str">
            <v>其他</v>
          </cell>
          <cell r="E13" t="str">
            <v>1</v>
          </cell>
        </row>
        <row r="14">
          <cell r="A14" t="str">
            <v>云G65188</v>
          </cell>
          <cell r="B14" t="str">
            <v>21.56</v>
          </cell>
          <cell r="C14" t="str">
            <v>红色</v>
          </cell>
          <cell r="D14" t="str">
            <v>其他</v>
          </cell>
          <cell r="E14" t="str">
            <v>1</v>
          </cell>
        </row>
        <row r="15">
          <cell r="A15" t="str">
            <v>云G68245</v>
          </cell>
          <cell r="B15" t="str">
            <v>20.99</v>
          </cell>
          <cell r="C15" t="str">
            <v>红色</v>
          </cell>
          <cell r="D15" t="str">
            <v>半挂牵引车</v>
          </cell>
          <cell r="E15" t="str">
            <v>2</v>
          </cell>
        </row>
        <row r="16">
          <cell r="A16" t="str">
            <v>云G79894</v>
          </cell>
          <cell r="B16" t="str">
            <v>37.99</v>
          </cell>
          <cell r="C16" t="str">
            <v>红色</v>
          </cell>
          <cell r="D16" t="str">
            <v>其他</v>
          </cell>
          <cell r="E16" t="str">
            <v>2</v>
          </cell>
        </row>
        <row r="17">
          <cell r="A17" t="str">
            <v>云G52488</v>
          </cell>
          <cell r="B17" t="str">
            <v>18.67</v>
          </cell>
          <cell r="C17" t="str">
            <v>红色</v>
          </cell>
          <cell r="D17" t="str">
            <v>其他</v>
          </cell>
          <cell r="E17" t="str">
            <v>4</v>
          </cell>
        </row>
        <row r="18">
          <cell r="A18" t="str">
            <v>云G84638</v>
          </cell>
          <cell r="B18" t="str">
            <v>42.02</v>
          </cell>
          <cell r="C18" t="str">
            <v>红色</v>
          </cell>
          <cell r="D18" t="str">
            <v>其他</v>
          </cell>
          <cell r="E18" t="str">
            <v>5</v>
          </cell>
        </row>
        <row r="19">
          <cell r="A19" t="str">
            <v>云G76051</v>
          </cell>
          <cell r="B19" t="str">
            <v>8.59</v>
          </cell>
          <cell r="C19" t="str">
            <v>红色</v>
          </cell>
          <cell r="D19" t="str">
            <v>其他</v>
          </cell>
          <cell r="E19" t="str">
            <v>6</v>
          </cell>
        </row>
        <row r="20">
          <cell r="A20" t="str">
            <v>云G73908</v>
          </cell>
          <cell r="B20" t="str">
            <v>18.72</v>
          </cell>
          <cell r="C20" t="str">
            <v>红色</v>
          </cell>
          <cell r="D20" t="str">
            <v>其他</v>
          </cell>
          <cell r="E20" t="str">
            <v>5</v>
          </cell>
        </row>
        <row r="21">
          <cell r="A21" t="str">
            <v>云G70784</v>
          </cell>
          <cell r="B21" t="str">
            <v>29.57</v>
          </cell>
          <cell r="C21" t="str">
            <v>红色</v>
          </cell>
          <cell r="D21" t="str">
            <v>其他</v>
          </cell>
          <cell r="E21" t="str">
            <v>5</v>
          </cell>
        </row>
        <row r="22">
          <cell r="A22" t="str">
            <v>云G79229</v>
          </cell>
          <cell r="B22" t="str">
            <v>7.89</v>
          </cell>
          <cell r="C22" t="str">
            <v>白色</v>
          </cell>
          <cell r="D22" t="str">
            <v>其他</v>
          </cell>
          <cell r="E22" t="str">
            <v>3</v>
          </cell>
        </row>
        <row r="23">
          <cell r="A23" t="str">
            <v>云G70932</v>
          </cell>
          <cell r="B23" t="str">
            <v>21.93</v>
          </cell>
          <cell r="C23" t="str">
            <v>红色</v>
          </cell>
          <cell r="D23" t="str">
            <v>其他</v>
          </cell>
          <cell r="E23" t="str">
            <v>1</v>
          </cell>
        </row>
        <row r="24">
          <cell r="A24" t="str">
            <v>云G70588</v>
          </cell>
          <cell r="B24" t="str">
            <v>12.28</v>
          </cell>
          <cell r="C24" t="str">
            <v>红色</v>
          </cell>
          <cell r="D24" t="str">
            <v>其他</v>
          </cell>
          <cell r="E24" t="str">
            <v>4</v>
          </cell>
        </row>
        <row r="25">
          <cell r="A25" t="str">
            <v>云G78261</v>
          </cell>
          <cell r="B25" t="str">
            <v>18.11</v>
          </cell>
          <cell r="C25" t="str">
            <v>红色</v>
          </cell>
          <cell r="D25" t="str">
            <v>其他</v>
          </cell>
          <cell r="E25" t="str">
            <v>1</v>
          </cell>
        </row>
        <row r="26">
          <cell r="A26" t="str">
            <v>云G79877</v>
          </cell>
          <cell r="B26" t="str">
            <v>18.80</v>
          </cell>
          <cell r="C26" t="str">
            <v>红色</v>
          </cell>
          <cell r="D26" t="str">
            <v>其他</v>
          </cell>
          <cell r="E26" t="str">
            <v>2</v>
          </cell>
        </row>
        <row r="27">
          <cell r="A27" t="str">
            <v>云G68279</v>
          </cell>
          <cell r="B27" t="str">
            <v>23.15</v>
          </cell>
          <cell r="C27" t="str">
            <v>红色</v>
          </cell>
          <cell r="D27" t="str">
            <v>其他</v>
          </cell>
          <cell r="E27" t="str">
            <v>4</v>
          </cell>
        </row>
        <row r="28">
          <cell r="A28" t="str">
            <v>云G68655</v>
          </cell>
          <cell r="B28" t="str">
            <v>1.38</v>
          </cell>
          <cell r="C28" t="str">
            <v>红色</v>
          </cell>
          <cell r="D28" t="str">
            <v>其他</v>
          </cell>
          <cell r="E28" t="str">
            <v>1</v>
          </cell>
        </row>
        <row r="29">
          <cell r="A29" t="str">
            <v>云G70788</v>
          </cell>
          <cell r="B29" t="str">
            <v>16.32</v>
          </cell>
          <cell r="C29" t="str">
            <v>红色</v>
          </cell>
          <cell r="D29" t="str">
            <v>其他</v>
          </cell>
          <cell r="E29" t="str">
            <v>8</v>
          </cell>
        </row>
        <row r="30">
          <cell r="A30" t="str">
            <v>云G69360</v>
          </cell>
          <cell r="B30" t="str">
            <v>32.86</v>
          </cell>
          <cell r="C30" t="str">
            <v>红色</v>
          </cell>
          <cell r="D30" t="str">
            <v>其他</v>
          </cell>
          <cell r="E30" t="str">
            <v>3</v>
          </cell>
        </row>
        <row r="31">
          <cell r="A31" t="str">
            <v>云G70424</v>
          </cell>
          <cell r="B31" t="str">
            <v>30.15</v>
          </cell>
          <cell r="C31" t="str">
            <v>白色</v>
          </cell>
          <cell r="D31" t="str">
            <v>其他</v>
          </cell>
          <cell r="E31" t="str">
            <v>3</v>
          </cell>
        </row>
        <row r="32">
          <cell r="A32" t="str">
            <v>云G85305</v>
          </cell>
          <cell r="B32" t="str">
            <v>20.10</v>
          </cell>
          <cell r="C32" t="str">
            <v>红色</v>
          </cell>
          <cell r="D32" t="str">
            <v>其他</v>
          </cell>
          <cell r="E32" t="str">
            <v>5</v>
          </cell>
        </row>
        <row r="33">
          <cell r="A33" t="str">
            <v>云G65155</v>
          </cell>
          <cell r="B33" t="str">
            <v>23.40</v>
          </cell>
          <cell r="C33" t="str">
            <v>红色</v>
          </cell>
          <cell r="D33" t="str">
            <v>其他</v>
          </cell>
          <cell r="E33" t="str">
            <v>9</v>
          </cell>
        </row>
        <row r="34">
          <cell r="A34" t="str">
            <v>云G70053</v>
          </cell>
          <cell r="B34" t="str">
            <v>21.88</v>
          </cell>
          <cell r="C34" t="str">
            <v>白色</v>
          </cell>
          <cell r="D34" t="str">
            <v>其他</v>
          </cell>
          <cell r="E34" t="str">
            <v>5</v>
          </cell>
        </row>
        <row r="35">
          <cell r="A35" t="str">
            <v>云G68809</v>
          </cell>
          <cell r="B35" t="str">
            <v>12.55</v>
          </cell>
          <cell r="C35" t="str">
            <v>红色</v>
          </cell>
          <cell r="D35" t="str">
            <v>其他</v>
          </cell>
          <cell r="E35" t="str">
            <v>5</v>
          </cell>
        </row>
        <row r="36">
          <cell r="A36" t="str">
            <v>云G70054</v>
          </cell>
          <cell r="B36" t="str">
            <v>10.72</v>
          </cell>
          <cell r="C36" t="str">
            <v>白色</v>
          </cell>
          <cell r="D36" t="str">
            <v>其他</v>
          </cell>
          <cell r="E36" t="str">
            <v>3</v>
          </cell>
        </row>
        <row r="37">
          <cell r="A37" t="str">
            <v>云G78583</v>
          </cell>
          <cell r="B37" t="str">
            <v>30.53</v>
          </cell>
          <cell r="C37" t="str">
            <v>红色</v>
          </cell>
          <cell r="D37" t="str">
            <v>其他</v>
          </cell>
          <cell r="E37" t="str">
            <v>2</v>
          </cell>
        </row>
        <row r="38">
          <cell r="A38" t="str">
            <v>云G74663</v>
          </cell>
          <cell r="B38" t="str">
            <v>16.51</v>
          </cell>
          <cell r="C38" t="str">
            <v>红色</v>
          </cell>
          <cell r="D38" t="str">
            <v>其他</v>
          </cell>
          <cell r="E38" t="str">
            <v>5</v>
          </cell>
        </row>
        <row r="39">
          <cell r="A39" t="str">
            <v>云G66361</v>
          </cell>
          <cell r="B39" t="str">
            <v>21.39</v>
          </cell>
          <cell r="C39" t="str">
            <v>红色</v>
          </cell>
          <cell r="D39" t="str">
            <v>其他</v>
          </cell>
          <cell r="E39" t="str">
            <v>7</v>
          </cell>
        </row>
        <row r="40">
          <cell r="A40" t="str">
            <v>云G73584</v>
          </cell>
          <cell r="B40" t="str">
            <v>5.29</v>
          </cell>
          <cell r="C40" t="str">
            <v>红色</v>
          </cell>
          <cell r="D40" t="str">
            <v>其他</v>
          </cell>
          <cell r="E40" t="str">
            <v>3</v>
          </cell>
        </row>
        <row r="41">
          <cell r="A41" t="str">
            <v>云G79701</v>
          </cell>
          <cell r="B41" t="str">
            <v>6.60</v>
          </cell>
          <cell r="C41" t="str">
            <v>红色</v>
          </cell>
          <cell r="D41" t="str">
            <v>其他</v>
          </cell>
          <cell r="E41" t="str">
            <v>11</v>
          </cell>
        </row>
        <row r="42">
          <cell r="A42" t="str">
            <v>云G76889</v>
          </cell>
          <cell r="B42" t="str">
            <v>27.20</v>
          </cell>
          <cell r="C42" t="str">
            <v>红色</v>
          </cell>
          <cell r="D42" t="str">
            <v>其他</v>
          </cell>
          <cell r="E42" t="str">
            <v>4</v>
          </cell>
        </row>
        <row r="43">
          <cell r="A43" t="str">
            <v>云G75117</v>
          </cell>
          <cell r="B43" t="str">
            <v>66.70</v>
          </cell>
          <cell r="C43" t="str">
            <v>红色</v>
          </cell>
          <cell r="D43" t="str">
            <v>其他</v>
          </cell>
          <cell r="E43" t="str">
            <v>2</v>
          </cell>
        </row>
        <row r="44">
          <cell r="A44" t="str">
            <v>云G69391</v>
          </cell>
          <cell r="B44" t="str">
            <v>37.06</v>
          </cell>
          <cell r="C44" t="str">
            <v>红色</v>
          </cell>
          <cell r="D44" t="str">
            <v>其他</v>
          </cell>
          <cell r="E44" t="str">
            <v>2</v>
          </cell>
        </row>
        <row r="45">
          <cell r="A45" t="str">
            <v>云G68817</v>
          </cell>
          <cell r="B45" t="str">
            <v>14.26</v>
          </cell>
          <cell r="C45" t="str">
            <v>红色</v>
          </cell>
          <cell r="D45" t="str">
            <v>其他</v>
          </cell>
          <cell r="E45" t="str">
            <v>1</v>
          </cell>
        </row>
        <row r="46">
          <cell r="A46" t="str">
            <v>云G74741</v>
          </cell>
          <cell r="B46" t="str">
            <v>11.77</v>
          </cell>
          <cell r="C46" t="str">
            <v>白色</v>
          </cell>
          <cell r="D46" t="str">
            <v>其他</v>
          </cell>
          <cell r="E46" t="str">
            <v>3</v>
          </cell>
        </row>
        <row r="47">
          <cell r="A47" t="str">
            <v>云G73567</v>
          </cell>
          <cell r="B47" t="str">
            <v>17.32</v>
          </cell>
          <cell r="C47" t="str">
            <v>红色</v>
          </cell>
          <cell r="D47" t="str">
            <v>其他</v>
          </cell>
          <cell r="E47" t="str">
            <v>4</v>
          </cell>
        </row>
        <row r="48">
          <cell r="A48" t="str">
            <v>云G79926</v>
          </cell>
          <cell r="B48" t="str">
            <v>37.71</v>
          </cell>
          <cell r="C48" t="str">
            <v>红色</v>
          </cell>
          <cell r="D48" t="str">
            <v>其他</v>
          </cell>
          <cell r="E48" t="str">
            <v>2</v>
          </cell>
        </row>
        <row r="49">
          <cell r="A49" t="str">
            <v>云G78128</v>
          </cell>
          <cell r="B49" t="str">
            <v>20.65</v>
          </cell>
          <cell r="C49" t="str">
            <v>红色</v>
          </cell>
          <cell r="D49" t="str">
            <v>其他</v>
          </cell>
          <cell r="E49" t="str">
            <v>6</v>
          </cell>
        </row>
        <row r="50">
          <cell r="A50" t="str">
            <v>云G75191</v>
          </cell>
          <cell r="B50" t="str">
            <v>18.25</v>
          </cell>
          <cell r="C50" t="str">
            <v>红色</v>
          </cell>
          <cell r="D50" t="str">
            <v>其他</v>
          </cell>
          <cell r="E50" t="str">
            <v>4</v>
          </cell>
        </row>
        <row r="51">
          <cell r="A51" t="str">
            <v>云G70086</v>
          </cell>
          <cell r="B51" t="str">
            <v>13.35</v>
          </cell>
          <cell r="C51" t="str">
            <v>红色</v>
          </cell>
          <cell r="D51" t="str">
            <v>其他</v>
          </cell>
          <cell r="E51" t="str">
            <v>6</v>
          </cell>
        </row>
        <row r="52">
          <cell r="A52" t="str">
            <v>云G75885</v>
          </cell>
          <cell r="B52" t="str">
            <v>12.21</v>
          </cell>
          <cell r="C52" t="str">
            <v>红色</v>
          </cell>
          <cell r="D52" t="str">
            <v>其他</v>
          </cell>
          <cell r="E52" t="str">
            <v>6</v>
          </cell>
        </row>
        <row r="53">
          <cell r="A53" t="str">
            <v>云G68819</v>
          </cell>
          <cell r="B53" t="str">
            <v>29.08</v>
          </cell>
          <cell r="C53" t="str">
            <v>红色</v>
          </cell>
          <cell r="D53" t="str">
            <v>其他</v>
          </cell>
          <cell r="E53" t="str">
            <v>4</v>
          </cell>
        </row>
        <row r="54">
          <cell r="A54" t="str">
            <v>云G79546</v>
          </cell>
          <cell r="B54" t="str">
            <v>22.02</v>
          </cell>
          <cell r="C54" t="str">
            <v>白色</v>
          </cell>
          <cell r="D54" t="str">
            <v>其他</v>
          </cell>
          <cell r="E54" t="str">
            <v>1</v>
          </cell>
        </row>
        <row r="55">
          <cell r="A55" t="str">
            <v>云G79750</v>
          </cell>
          <cell r="B55" t="str">
            <v>10.25</v>
          </cell>
          <cell r="C55" t="str">
            <v>其他</v>
          </cell>
          <cell r="D55" t="str">
            <v>重型载货汽车</v>
          </cell>
          <cell r="E55" t="str">
            <v>11</v>
          </cell>
        </row>
        <row r="56">
          <cell r="A56" t="str">
            <v>云G79684</v>
          </cell>
          <cell r="B56" t="str">
            <v>35.93</v>
          </cell>
          <cell r="C56" t="str">
            <v>红色</v>
          </cell>
          <cell r="D56" t="str">
            <v>其他</v>
          </cell>
          <cell r="E56" t="str">
            <v>6</v>
          </cell>
        </row>
        <row r="57">
          <cell r="A57" t="str">
            <v>云G75010</v>
          </cell>
          <cell r="B57" t="str">
            <v>2.34</v>
          </cell>
          <cell r="C57" t="str">
            <v>红色</v>
          </cell>
          <cell r="D57" t="str">
            <v>其他</v>
          </cell>
          <cell r="E57" t="str">
            <v>1</v>
          </cell>
        </row>
        <row r="58">
          <cell r="A58" t="str">
            <v>云G66002</v>
          </cell>
          <cell r="B58" t="str">
            <v>8.27</v>
          </cell>
          <cell r="C58" t="str">
            <v>白色</v>
          </cell>
          <cell r="D58" t="str">
            <v>其他</v>
          </cell>
          <cell r="E58" t="str">
            <v>6</v>
          </cell>
        </row>
        <row r="59">
          <cell r="A59" t="str">
            <v>云G74968</v>
          </cell>
          <cell r="B59" t="str">
            <v>15.58</v>
          </cell>
          <cell r="C59" t="str">
            <v>红色</v>
          </cell>
          <cell r="D59" t="str">
            <v>其他</v>
          </cell>
          <cell r="E59" t="str">
            <v>3</v>
          </cell>
        </row>
        <row r="60">
          <cell r="A60" t="str">
            <v>云G78266</v>
          </cell>
          <cell r="B60" t="str">
            <v>27.65</v>
          </cell>
          <cell r="C60" t="str">
            <v>红色</v>
          </cell>
          <cell r="D60" t="str">
            <v>其他</v>
          </cell>
          <cell r="E60" t="str">
            <v>4</v>
          </cell>
        </row>
        <row r="61">
          <cell r="A61" t="str">
            <v>云G68333</v>
          </cell>
          <cell r="B61" t="str">
            <v>51.38</v>
          </cell>
          <cell r="C61" t="str">
            <v>红色</v>
          </cell>
          <cell r="D61" t="str">
            <v>其他</v>
          </cell>
          <cell r="E61" t="str">
            <v>9</v>
          </cell>
        </row>
        <row r="62">
          <cell r="A62" t="str">
            <v>云G74338</v>
          </cell>
          <cell r="B62" t="str">
            <v>17.44</v>
          </cell>
          <cell r="C62" t="str">
            <v>红色</v>
          </cell>
          <cell r="D62" t="str">
            <v>其他</v>
          </cell>
          <cell r="E62" t="str">
            <v>4</v>
          </cell>
        </row>
        <row r="63">
          <cell r="A63" t="str">
            <v>云G70391</v>
          </cell>
          <cell r="B63" t="str">
            <v>19.91</v>
          </cell>
          <cell r="C63" t="str">
            <v>红色</v>
          </cell>
          <cell r="D63" t="str">
            <v>其他</v>
          </cell>
          <cell r="E63" t="str">
            <v>3</v>
          </cell>
        </row>
        <row r="64">
          <cell r="A64" t="str">
            <v>云G78570</v>
          </cell>
          <cell r="B64" t="str">
            <v>2.07</v>
          </cell>
          <cell r="C64" t="str">
            <v>红色</v>
          </cell>
          <cell r="D64" t="str">
            <v>其他</v>
          </cell>
          <cell r="E64" t="str">
            <v>4</v>
          </cell>
        </row>
        <row r="65">
          <cell r="A65" t="str">
            <v>云G78483</v>
          </cell>
          <cell r="B65" t="str">
            <v>42.57</v>
          </cell>
          <cell r="C65" t="str">
            <v>红色</v>
          </cell>
          <cell r="D65" t="str">
            <v>其他</v>
          </cell>
          <cell r="E65" t="str">
            <v>8</v>
          </cell>
        </row>
        <row r="66">
          <cell r="A66" t="str">
            <v>云G74893</v>
          </cell>
          <cell r="B66" t="str">
            <v>51.39</v>
          </cell>
          <cell r="C66" t="str">
            <v>红色</v>
          </cell>
          <cell r="D66" t="str">
            <v>其他</v>
          </cell>
          <cell r="E66" t="str">
            <v>8</v>
          </cell>
        </row>
        <row r="67">
          <cell r="A67" t="str">
            <v>云G87927</v>
          </cell>
          <cell r="B67" t="str">
            <v>25.13</v>
          </cell>
          <cell r="C67" t="str">
            <v>红色</v>
          </cell>
          <cell r="D67" t="str">
            <v>其他</v>
          </cell>
          <cell r="E67" t="str">
            <v>6</v>
          </cell>
        </row>
        <row r="68">
          <cell r="A68" t="str">
            <v>云G78528</v>
          </cell>
          <cell r="B68" t="str">
            <v>16.43</v>
          </cell>
          <cell r="C68" t="str">
            <v>红色</v>
          </cell>
          <cell r="D68" t="str">
            <v>其他</v>
          </cell>
          <cell r="E68" t="str">
            <v>10</v>
          </cell>
        </row>
        <row r="69">
          <cell r="A69" t="str">
            <v>云G69497</v>
          </cell>
          <cell r="B69" t="str">
            <v>30.29</v>
          </cell>
          <cell r="C69" t="str">
            <v>红色</v>
          </cell>
          <cell r="D69" t="str">
            <v>其他</v>
          </cell>
          <cell r="E69" t="str">
            <v>4</v>
          </cell>
        </row>
        <row r="70">
          <cell r="A70" t="str">
            <v>云G72097</v>
          </cell>
          <cell r="B70" t="str">
            <v>5.12</v>
          </cell>
          <cell r="C70" t="str">
            <v>红色</v>
          </cell>
          <cell r="D70" t="str">
            <v>其他</v>
          </cell>
          <cell r="E70" t="str">
            <v>7</v>
          </cell>
        </row>
        <row r="71">
          <cell r="A71" t="str">
            <v>云G74730</v>
          </cell>
          <cell r="B71" t="str">
            <v>8.18</v>
          </cell>
          <cell r="C71" t="str">
            <v>黑色</v>
          </cell>
          <cell r="D71" t="str">
            <v>其他</v>
          </cell>
          <cell r="E71" t="str">
            <v>3</v>
          </cell>
        </row>
        <row r="72">
          <cell r="A72" t="str">
            <v>云G89767</v>
          </cell>
          <cell r="B72" t="str">
            <v>53.12</v>
          </cell>
          <cell r="C72" t="str">
            <v>白色</v>
          </cell>
          <cell r="D72" t="str">
            <v>其他</v>
          </cell>
          <cell r="E72" t="str">
            <v>2</v>
          </cell>
        </row>
        <row r="73">
          <cell r="A73" t="str">
            <v>云G89259</v>
          </cell>
          <cell r="B73" t="str">
            <v>27.60</v>
          </cell>
          <cell r="C73" t="str">
            <v>红色</v>
          </cell>
          <cell r="D73" t="str">
            <v>其他</v>
          </cell>
          <cell r="E73" t="str">
            <v>8</v>
          </cell>
        </row>
        <row r="74">
          <cell r="A74" t="str">
            <v>云G89057</v>
          </cell>
          <cell r="B74" t="str">
            <v>36.74</v>
          </cell>
          <cell r="C74" t="str">
            <v>红色</v>
          </cell>
          <cell r="D74" t="str">
            <v>其他</v>
          </cell>
          <cell r="E74" t="str">
            <v>7</v>
          </cell>
        </row>
        <row r="75">
          <cell r="A75" t="str">
            <v>云G72798</v>
          </cell>
          <cell r="B75" t="str">
            <v>29.79</v>
          </cell>
          <cell r="C75" t="str">
            <v>红色</v>
          </cell>
          <cell r="D75" t="str">
            <v>其他</v>
          </cell>
          <cell r="E75" t="str">
            <v>4</v>
          </cell>
        </row>
        <row r="76">
          <cell r="A76" t="str">
            <v>云G74732</v>
          </cell>
          <cell r="B76" t="str">
            <v>7.67</v>
          </cell>
          <cell r="C76" t="str">
            <v>红色</v>
          </cell>
          <cell r="D76" t="str">
            <v>其他</v>
          </cell>
          <cell r="E76" t="str">
            <v>5</v>
          </cell>
        </row>
      </sheetData>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云G52488</v>
          </cell>
          <cell r="B2" t="str">
            <v>2019-07-09 23:07:50</v>
          </cell>
          <cell r="C2" t="str">
            <v>停车超时报警(30分)ACC点火(4天14时18分)无效定位(7分)GSM(6)</v>
          </cell>
          <cell r="D2" t="str">
            <v>云南省楚雄彝族自治州楚雄市东瓜镇G56杭瑞高速半山国际2幢北164米</v>
          </cell>
        </row>
        <row r="3">
          <cell r="A3" t="str">
            <v>云G56737</v>
          </cell>
          <cell r="B3" t="str">
            <v>2019-07-09 19:42:52</v>
          </cell>
          <cell r="C3" t="str">
            <v>掉线报警</v>
          </cell>
          <cell r="D3" t="str">
            <v>云南省曲靖市陆良县板桥镇001乡道洪武学校西南1388米</v>
          </cell>
        </row>
        <row r="4">
          <cell r="A4" t="str">
            <v>云G65155</v>
          </cell>
          <cell r="B4" t="str">
            <v>2019-07-09 15:32:59</v>
          </cell>
          <cell r="C4" t="str">
            <v>停车超时报警(30分)ACC点火卫星(21)GSM(25)</v>
          </cell>
          <cell r="D4" t="str">
            <v>云南省昆明市寻甸回族彝族自治县倘甸镇服务区(建设中)西南147米</v>
          </cell>
        </row>
        <row r="5">
          <cell r="A5" t="str">
            <v>云G65156</v>
          </cell>
          <cell r="B5" t="str">
            <v>2019-07-09 21:38:36</v>
          </cell>
          <cell r="C5" t="str">
            <v>停车超时报警(30分)卫星(20)GSM(15)</v>
          </cell>
          <cell r="D5" t="str">
            <v>云南省西双版纳傣族自治州勐海县勐宋乡勐海县众恒良种场茶厂(西南门)东345米</v>
          </cell>
        </row>
        <row r="6">
          <cell r="A6" t="str">
            <v>云G65188</v>
          </cell>
          <cell r="B6" t="str">
            <v>2019-07-09 22:09:33</v>
          </cell>
          <cell r="C6" t="str">
            <v>停车超时报警(30分)ACC点火(3时6分)卫星(20)GSM(17)</v>
          </cell>
          <cell r="D6" t="str">
            <v>云南省西双版纳傣族自治州勐海县勐宋乡勐海县众恒良种场茶厂(西南门)东183米</v>
          </cell>
        </row>
        <row r="7">
          <cell r="A7" t="str">
            <v>云G66002</v>
          </cell>
          <cell r="B7" t="str">
            <v>2019-07-09 14:02:22</v>
          </cell>
          <cell r="C7" t="str">
            <v>停车超时报警(16时25分)ACC熄火卫星(20)GSM(20)</v>
          </cell>
          <cell r="D7" t="str">
            <v>云南省红河哈尼族彝族自治州个旧市锡城镇水箐段水箐小学东141米</v>
          </cell>
        </row>
        <row r="8">
          <cell r="A8" t="str">
            <v>云G66361</v>
          </cell>
          <cell r="B8" t="str">
            <v>2019-07-09 18:23:12</v>
          </cell>
          <cell r="C8" t="str">
            <v>停车超时报警(30分)ACC熄火卫星(14)GSM(19)</v>
          </cell>
          <cell r="D8" t="str">
            <v>云南省红河哈尼族彝族自治州石屏县异龙镇216省道中国石油加油站西北36米</v>
          </cell>
        </row>
        <row r="9">
          <cell r="A9" t="str">
            <v>云G68132</v>
          </cell>
          <cell r="B9" t="str">
            <v>2019-07-09 19:56:30</v>
          </cell>
          <cell r="C9" t="str">
            <v>停车超时报警(3天8时23分)</v>
          </cell>
          <cell r="D9" t="str">
            <v>云南省玉溪市江川区大街街道127乡道通达汽配汽修西131米</v>
          </cell>
        </row>
        <row r="10">
          <cell r="A10" t="str">
            <v>云G68191</v>
          </cell>
          <cell r="B10" t="str">
            <v>2019-07-09 04:24:43</v>
          </cell>
          <cell r="C10" t="str">
            <v>掉线报警</v>
          </cell>
          <cell r="D10" t="str">
            <v>广东省佛山市南海区大沥镇穗盐西路11号佛山市安信物流中心A座北79米</v>
          </cell>
        </row>
        <row r="11">
          <cell r="A11" t="str">
            <v>云G68245</v>
          </cell>
          <cell r="B11" t="str">
            <v>2019-07-09 23:52:30</v>
          </cell>
          <cell r="C11" t="str">
            <v>ACC点火(38分)记录仪速度(86.0)卫星(19)GSM(15)超速报警(软)</v>
          </cell>
          <cell r="D11" t="str">
            <v>广东省珠海市斗门区斗门镇黄杨大道2009S32西部沿海高速中国农业银行(装修中)南1796米</v>
          </cell>
        </row>
        <row r="12">
          <cell r="A12" t="str">
            <v>云G68279</v>
          </cell>
          <cell r="B12" t="str">
            <v>2019-07-09 20:28:14</v>
          </cell>
          <cell r="C12" t="str">
            <v>掉线报警</v>
          </cell>
          <cell r="D12" t="str">
            <v>云南省红河哈尼族彝族自治州建水县曲江镇太钟段钟营西501米</v>
          </cell>
        </row>
        <row r="13">
          <cell r="A13" t="str">
            <v>云G68333</v>
          </cell>
          <cell r="B13" t="str">
            <v>2019-07-09 21:45:02</v>
          </cell>
          <cell r="C13" t="str">
            <v>停车超时报警(30分)ACC点火(2天11时21分)卫星(19)GSM(22)</v>
          </cell>
          <cell r="D13" t="str">
            <v>云南省红河哈尼族彝族自治州建水县曲江镇东山坝线加油站(东山坝派出所东)北50米</v>
          </cell>
        </row>
        <row r="14">
          <cell r="A14" t="str">
            <v>云G68655</v>
          </cell>
          <cell r="B14" t="str">
            <v>2019-07-09 22:35:57</v>
          </cell>
          <cell r="C14" t="str">
            <v>停车超时报警(1天11时31分)ACC熄火卫星(22)GSM(18)</v>
          </cell>
          <cell r="D14" t="str">
            <v>云南省红河哈尼族彝族自治州建水县临安镇214省道鸿达驾校西南270米</v>
          </cell>
        </row>
        <row r="15">
          <cell r="A15" t="str">
            <v>云G68809</v>
          </cell>
          <cell r="B15" t="str">
            <v>2019-07-09 16:02:22</v>
          </cell>
          <cell r="C15" t="str">
            <v>停车超时报警(31分)ACC熄火卫星(20)GSM(20)</v>
          </cell>
          <cell r="D15" t="str">
            <v>云南省红河哈尼族彝族自治州个旧市老厂镇羊补段小羊坝底北914米</v>
          </cell>
        </row>
        <row r="16">
          <cell r="A16" t="str">
            <v>云G68811</v>
          </cell>
          <cell r="B16" t="str">
            <v>2019-07-09 19:17:03</v>
          </cell>
          <cell r="C16" t="str">
            <v>停车超时报警(30分)ACC熄火卫星(15)GSM(12)</v>
          </cell>
          <cell r="D16" t="str">
            <v>云南省昭通市绥江县中城镇田坝村东南392米</v>
          </cell>
        </row>
        <row r="17">
          <cell r="A17" t="str">
            <v>云G68817</v>
          </cell>
          <cell r="B17" t="str">
            <v>2019-07-09 20:10:10</v>
          </cell>
          <cell r="C17" t="str">
            <v>掉线报警</v>
          </cell>
          <cell r="D17" t="str">
            <v>云南省红河哈尼族彝族自治州建水县临安镇迎晖路346号阿春饭店西南11米</v>
          </cell>
        </row>
        <row r="18">
          <cell r="A18" t="str">
            <v>云G68819</v>
          </cell>
          <cell r="B18" t="str">
            <v>2019-07-09 00:35:19</v>
          </cell>
          <cell r="C18" t="str">
            <v>掉线报警</v>
          </cell>
          <cell r="D18" t="str">
            <v>云南省怒江傈僳族自治州泸水市称杆乡228省道腊门嘎东南183米</v>
          </cell>
        </row>
        <row r="19">
          <cell r="A19" t="str">
            <v>云G69360</v>
          </cell>
          <cell r="B19" t="str">
            <v>2019-07-09 20:53:35</v>
          </cell>
          <cell r="C19" t="str">
            <v>掉线报警</v>
          </cell>
          <cell r="D19" t="str">
            <v>云南省文山壮族苗族自治州砚山县平远镇H14县道五联农资商贸开发有限责任公司东北44米</v>
          </cell>
        </row>
        <row r="20">
          <cell r="A20" t="str">
            <v>云G69406</v>
          </cell>
          <cell r="B20" t="str">
            <v>2019-07-09 15:57:44</v>
          </cell>
          <cell r="C20" t="str">
            <v>停车超时报警(1天21时15分)ACC熄火卫星(21)GSM(29)</v>
          </cell>
          <cell r="D20" t="str">
            <v>云南省红河哈尼族彝族自治州建水县临安镇214省道中国石化加油站(培德段)西31米</v>
          </cell>
        </row>
        <row r="21">
          <cell r="A21" t="str">
            <v>云G69497</v>
          </cell>
          <cell r="B21" t="str">
            <v>2019-07-09 23:05:52</v>
          </cell>
          <cell r="C21" t="str">
            <v>掉线报警</v>
          </cell>
          <cell r="D21" t="str">
            <v>云南省曲靖市马龙区通泉街道320国道天弘石化加油站北51米</v>
          </cell>
        </row>
        <row r="22">
          <cell r="A22" t="str">
            <v>云G69957</v>
          </cell>
          <cell r="B22" t="str">
            <v>2019-07-09 14:58:50</v>
          </cell>
          <cell r="C22" t="str">
            <v>停车超时报警(25天3时51分)上线报警</v>
          </cell>
          <cell r="D22" t="str">
            <v>云南省红河哈尼族彝族自治州开远市小龙潭镇城子东北86米</v>
          </cell>
        </row>
        <row r="23">
          <cell r="A23" t="str">
            <v>云G70053</v>
          </cell>
          <cell r="B23" t="str">
            <v>2019-07-09 22:18:17</v>
          </cell>
          <cell r="C23" t="str">
            <v>停车超时报警(31分)无效定位(6分)</v>
          </cell>
          <cell r="D23" t="str">
            <v>云南省玉溪市红塔区研和街道319省道食尚聚缘饭庄东南83米</v>
          </cell>
        </row>
        <row r="24">
          <cell r="A24" t="str">
            <v>云G70058</v>
          </cell>
          <cell r="B24" t="str">
            <v>2019-07-09 09:18:48</v>
          </cell>
          <cell r="C24" t="str">
            <v>掉线报警</v>
          </cell>
          <cell r="D24" t="str">
            <v>云南省文山壮族苗族自治州砚山县平远镇210省道自家人饭店(平车段)西22米</v>
          </cell>
        </row>
        <row r="25">
          <cell r="A25" t="str">
            <v>云G70086</v>
          </cell>
          <cell r="B25" t="str">
            <v>2019-07-09 15:29:43</v>
          </cell>
          <cell r="C25" t="str">
            <v>掉线报警</v>
          </cell>
          <cell r="D25" t="str">
            <v>云南省红河哈尼族彝族自治州开远市乐白道街道市西北路中国信合(新寨分社)南121米</v>
          </cell>
        </row>
        <row r="26">
          <cell r="A26" t="str">
            <v>云G70391</v>
          </cell>
          <cell r="B26" t="str">
            <v>2019-07-09 18:47:33</v>
          </cell>
          <cell r="C26" t="str">
            <v>停车超时报警(30分)ACC熄火卫星(18)GSM(18)</v>
          </cell>
          <cell r="D26" t="str">
            <v>云南省玉溪市红塔区春和街道西河路玉溪艺发门业有限公司东60米</v>
          </cell>
        </row>
        <row r="27">
          <cell r="A27" t="str">
            <v>云G70424</v>
          </cell>
          <cell r="B27" t="str">
            <v>2019-07-09 13:57:15</v>
          </cell>
          <cell r="C27" t="str">
            <v>掉线报警</v>
          </cell>
          <cell r="D27" t="str">
            <v>云南省昆明市宜良县匡远街道蓬莱大道邱记南羊烤麻鸭东南87米</v>
          </cell>
        </row>
        <row r="28">
          <cell r="A28" t="str">
            <v>云G70588</v>
          </cell>
          <cell r="B28" t="str">
            <v>2019-07-09 14:50:11</v>
          </cell>
          <cell r="C28" t="str">
            <v>掉线报警</v>
          </cell>
          <cell r="D28" t="str">
            <v>云南省红河哈尼族彝族自治州元阳县南沙镇慢腊公路102县102县道桃园村卫生所东1241米</v>
          </cell>
        </row>
        <row r="29">
          <cell r="A29" t="str">
            <v>云G70788</v>
          </cell>
          <cell r="B29" t="str">
            <v>2019-07-09 19:52:12</v>
          </cell>
          <cell r="C29" t="str">
            <v>掉线报警</v>
          </cell>
          <cell r="D29" t="str">
            <v>云南省红河哈尼族彝族自治州个旧市城区街道个金公路绿海小区东91米</v>
          </cell>
        </row>
        <row r="30">
          <cell r="A30" t="str">
            <v>云G70932</v>
          </cell>
          <cell r="B30" t="str">
            <v>2019-07-09 23:34:04</v>
          </cell>
          <cell r="C30" t="str">
            <v>停车超时报警(34分)无效定位(33分)</v>
          </cell>
          <cell r="D30" t="str">
            <v>云南省红河哈尼族彝族自治州建水县坡头乡214省道下白沙水东南838米</v>
          </cell>
        </row>
        <row r="31">
          <cell r="A31" t="str">
            <v>云G72097</v>
          </cell>
          <cell r="B31" t="str">
            <v>2019-07-09 16:29:20</v>
          </cell>
          <cell r="C31" t="str">
            <v>停车超时报警(30分)ACC熄火无效定位(10分)GSM(20)</v>
          </cell>
          <cell r="D31" t="str">
            <v>云南省红河哈尼族彝族自治州河口瑶族自治县河口镇中国石化(北山停车区加油站)东43米</v>
          </cell>
        </row>
        <row r="32">
          <cell r="A32" t="str">
            <v>云G73503</v>
          </cell>
          <cell r="B32" t="str">
            <v>2019-07-09 17:24:57</v>
          </cell>
          <cell r="C32" t="str">
            <v>掉线报警</v>
          </cell>
          <cell r="D32" t="str">
            <v>云南省红河哈尼族彝族自治州红河县迤萨镇Z007水井东1115米</v>
          </cell>
        </row>
        <row r="33">
          <cell r="A33" t="str">
            <v>云G73567</v>
          </cell>
          <cell r="B33" t="str">
            <v>2019-07-09 11:25:50</v>
          </cell>
          <cell r="C33" t="str">
            <v>掉线报警</v>
          </cell>
          <cell r="D33" t="str">
            <v>云南省红河哈尼族彝族自治州金平苗族瑶族傣族自治县金河镇蛮金公路双金桥小学西150米</v>
          </cell>
        </row>
        <row r="34">
          <cell r="A34" t="str">
            <v>云G73584</v>
          </cell>
          <cell r="B34" t="str">
            <v>2019-07-09 23:34:02</v>
          </cell>
          <cell r="C34" t="str">
            <v>掉线报警</v>
          </cell>
          <cell r="D34" t="str">
            <v>云南省西双版纳傣族自治州景洪市允景洪街道澜沧江路5号澜沧江路兴豪门东北596米</v>
          </cell>
        </row>
        <row r="35">
          <cell r="A35" t="str">
            <v>云G73590</v>
          </cell>
          <cell r="B35" t="str">
            <v>2019-07-09 18:43:28</v>
          </cell>
          <cell r="C35" t="str">
            <v>掉线报警</v>
          </cell>
          <cell r="D35" t="str">
            <v>云南省红河哈尼族彝族自治州个旧市鸡街镇个大段松树寨东347米</v>
          </cell>
        </row>
        <row r="36">
          <cell r="A36" t="str">
            <v>云G74338</v>
          </cell>
          <cell r="B36" t="str">
            <v>2019-07-09 12:11:27</v>
          </cell>
          <cell r="C36" t="str">
            <v>掉线报警</v>
          </cell>
          <cell r="D36" t="str">
            <v>云南省红河哈尼族彝族自治州金平苗族瑶族傣族自治县金河镇金平汽车客运北站东161米</v>
          </cell>
        </row>
        <row r="37">
          <cell r="A37" t="str">
            <v>云G74339</v>
          </cell>
          <cell r="B37" t="str">
            <v>2019-07-09 18:28:46</v>
          </cell>
          <cell r="C37" t="str">
            <v>停车超时报警(59分)ACC点火(13分)卫星(20)GSM(22)</v>
          </cell>
          <cell r="D37" t="str">
            <v>云南省红河哈尼族彝族自治州个旧市鸡街镇105县道穆斯林餐厅南75米</v>
          </cell>
        </row>
        <row r="38">
          <cell r="A38" t="str">
            <v>云G74660</v>
          </cell>
          <cell r="B38" t="str">
            <v>2019-07-09 23:27:24</v>
          </cell>
          <cell r="C38" t="str">
            <v>停车超时报警(30分)ACC点火(51分)卫星(22)GSM(22)</v>
          </cell>
          <cell r="D38" t="str">
            <v>云南省红河哈尼族彝族自治州建水县坡头乡人民路175214省道红河大桥东南220米</v>
          </cell>
        </row>
        <row r="39">
          <cell r="A39" t="str">
            <v>云G74663</v>
          </cell>
          <cell r="B39" t="str">
            <v>2019-07-09 23:20:35</v>
          </cell>
          <cell r="C39" t="str">
            <v>掉线报警</v>
          </cell>
          <cell r="D39" t="str">
            <v>云南省红河哈尼族彝族自治州个旧市蔓耗镇102县道蛮板大桥东北319米</v>
          </cell>
        </row>
        <row r="40">
          <cell r="A40" t="str">
            <v>云G74730</v>
          </cell>
          <cell r="B40" t="str">
            <v>2019-07-09 23:55:53</v>
          </cell>
          <cell r="C40" t="str">
            <v>停车超时报警(2时5分)ACC熄火卫星(17)GSM(30)</v>
          </cell>
          <cell r="D40" t="str">
            <v>云南省红河哈尼族彝族自治州元阳县逢春岭乡逢蛮段曼过村卫生所西南107米</v>
          </cell>
        </row>
        <row r="41">
          <cell r="A41" t="str">
            <v>云G74732</v>
          </cell>
          <cell r="B41" t="str">
            <v>2019-07-09 23:42:02</v>
          </cell>
          <cell r="C41" t="str">
            <v>停车超时报警(7时3分)ACC熄火卫星(8)GSM(22)</v>
          </cell>
          <cell r="D41" t="str">
            <v>云南省红河哈尼族彝族自治州个旧市大屯镇个大段小屯西121米</v>
          </cell>
        </row>
        <row r="42">
          <cell r="A42" t="str">
            <v>云G74741</v>
          </cell>
          <cell r="B42" t="str">
            <v>2019-07-09 19:53:49</v>
          </cell>
          <cell r="C42" t="str">
            <v>掉线报警</v>
          </cell>
          <cell r="D42" t="str">
            <v>云南省红河哈尼族彝族自治州元阳县南沙镇102县道元阳县司法局东北183米</v>
          </cell>
        </row>
        <row r="43">
          <cell r="A43" t="str">
            <v>云G74743</v>
          </cell>
          <cell r="B43" t="str">
            <v>2019-07-09 23:46:55</v>
          </cell>
          <cell r="C43" t="str">
            <v>ACC点火(3时33分)记录仪速度(87.6)卫星(21)GSM(17)超速报警(软)</v>
          </cell>
          <cell r="D43" t="str">
            <v>云南省大理白族自治州祥云县云南驿镇G56杭瑞高速高官铺小学西南1380米</v>
          </cell>
        </row>
        <row r="44">
          <cell r="A44" t="str">
            <v>云G74893</v>
          </cell>
          <cell r="B44" t="str">
            <v>2019-07-09 14:11:44</v>
          </cell>
          <cell r="C44" t="str">
            <v>停车超时报警(30分)ACC熄火卫星(16)GSM(15)</v>
          </cell>
          <cell r="D44" t="str">
            <v>云南省红河哈尼族彝族自治州河口瑶族自治县河口镇中国石化(北山停车区加油站)东南52米</v>
          </cell>
        </row>
        <row r="45">
          <cell r="A45" t="str">
            <v>云G74968</v>
          </cell>
          <cell r="B45" t="str">
            <v>2019-07-09 23:45:38</v>
          </cell>
          <cell r="C45" t="str">
            <v>掉线报警</v>
          </cell>
          <cell r="D45" t="str">
            <v>云南省昭通市彝良县洛泽河镇201省道王大段加油站东68米</v>
          </cell>
        </row>
        <row r="46">
          <cell r="A46" t="str">
            <v>云G74969</v>
          </cell>
          <cell r="B46" t="str">
            <v>2019-07-09 09:42:36</v>
          </cell>
          <cell r="C46" t="str">
            <v>掉线报警</v>
          </cell>
          <cell r="D46" t="str">
            <v>云南省红河哈尼族彝族自治州个旧市沙甸镇323国道穆斯林餐厅西北98米</v>
          </cell>
        </row>
        <row r="47">
          <cell r="A47" t="str">
            <v>云G74972</v>
          </cell>
          <cell r="B47" t="str">
            <v>2019-07-09 17:38:16</v>
          </cell>
          <cell r="C47" t="str">
            <v>掉线报警</v>
          </cell>
          <cell r="D47" t="str">
            <v>云南省红河哈尼族彝族自治州建水县西庄镇翠屏路西林社区居委会西北361米</v>
          </cell>
        </row>
        <row r="48">
          <cell r="A48" t="str">
            <v>云G75018</v>
          </cell>
          <cell r="B48" t="str">
            <v>2019-07-09 23:16:15</v>
          </cell>
          <cell r="C48" t="str">
            <v>掉线报警</v>
          </cell>
          <cell r="D48" t="str">
            <v>云南省红河哈尼族彝族自治州河口瑶族自治县河口镇326国道曼漆西北236米</v>
          </cell>
        </row>
        <row r="49">
          <cell r="A49" t="str">
            <v>云G75117</v>
          </cell>
          <cell r="B49" t="str">
            <v>2019-07-09 23:24:05</v>
          </cell>
          <cell r="C49" t="str">
            <v>停车超时报警(5时4分)ACC熄火GSM(31)</v>
          </cell>
          <cell r="D49" t="str">
            <v>云南省红河哈尼族彝族自治州建水县西庄镇芦子沟段麦粮地东216米</v>
          </cell>
        </row>
        <row r="50">
          <cell r="A50" t="str">
            <v>云G75191</v>
          </cell>
          <cell r="B50" t="str">
            <v>2019-07-09 17:12:03</v>
          </cell>
          <cell r="C50" t="str">
            <v>掉线报警</v>
          </cell>
          <cell r="D50" t="str">
            <v>云南省红河哈尼族彝族自治州建水县官厅镇小桔段小包山西395米</v>
          </cell>
        </row>
        <row r="51">
          <cell r="A51" t="str">
            <v>云G75885</v>
          </cell>
          <cell r="B51" t="str">
            <v>2019-07-09 14:58:44</v>
          </cell>
          <cell r="C51" t="str">
            <v>停车超时报警(32分)ACC熄火无效定位(32分)GSM(13)</v>
          </cell>
          <cell r="D51" t="str">
            <v>云南省红河哈尼族彝族自治州元阳县马街乡102县道放羊寨西北1118米</v>
          </cell>
        </row>
        <row r="52">
          <cell r="A52" t="str">
            <v>云G76029</v>
          </cell>
          <cell r="B52" t="str">
            <v>2019-07-09 18:47:41</v>
          </cell>
          <cell r="C52" t="str">
            <v>停车超时报警(30分)ACC熄火卫星(18)GSM(12)</v>
          </cell>
          <cell r="D52" t="str">
            <v>云南省红河哈尼族彝族自治州个旧市大屯镇085乡道仁和村站西南1777米</v>
          </cell>
        </row>
        <row r="53">
          <cell r="A53" t="str">
            <v>云G76051</v>
          </cell>
          <cell r="B53" t="str">
            <v>2019-07-09 17:58:32</v>
          </cell>
          <cell r="C53" t="str">
            <v>掉线报警</v>
          </cell>
          <cell r="D53" t="str">
            <v/>
          </cell>
        </row>
        <row r="54">
          <cell r="A54" t="str">
            <v>云G76116</v>
          </cell>
          <cell r="B54" t="str">
            <v>2019-07-09 23:57:24</v>
          </cell>
          <cell r="C54" t="str">
            <v>停车超时报警(3时3分)ACC熄火卫星(14)GSM(26)</v>
          </cell>
          <cell r="D54" t="str">
            <v>云南省红河哈尼族彝族自治州元阳县上新城乡元蔓高速芒铁东南477米</v>
          </cell>
        </row>
        <row r="55">
          <cell r="A55" t="str">
            <v>云G76546</v>
          </cell>
          <cell r="B55" t="str">
            <v>2019-07-09 23:06:36</v>
          </cell>
          <cell r="C55" t="str">
            <v>掉线报警</v>
          </cell>
          <cell r="D55" t="str">
            <v>云南省红河哈尼族彝族自治州蒙自市冷泉镇蒙蛮线山嘴东南166米</v>
          </cell>
        </row>
        <row r="56">
          <cell r="A56" t="str">
            <v>云G76889</v>
          </cell>
          <cell r="B56" t="str">
            <v>2019-07-09 23:21:59</v>
          </cell>
          <cell r="C56" t="str">
            <v>停车超时报警(30分)ACC点火(2分)记录仪速度(14.0)无效定位(10分)卫星(7)GSM(22)</v>
          </cell>
          <cell r="D56" t="str">
            <v>云南省玉溪市峨山彝族自治县双江街道G8511昆磨高速小甸中停车区西189米</v>
          </cell>
        </row>
        <row r="57">
          <cell r="A57" t="str">
            <v>云G77285</v>
          </cell>
          <cell r="B57" t="str">
            <v>2019-07-09 23:41:10</v>
          </cell>
          <cell r="C57" t="str">
            <v>掉线报警</v>
          </cell>
          <cell r="D57" t="str">
            <v>云南省红河哈尼族彝族自治州蒙自市新安所镇红河大道新安所收费站(G8011开河高速出口)西29米</v>
          </cell>
        </row>
        <row r="58">
          <cell r="A58" t="str">
            <v>云G77465</v>
          </cell>
          <cell r="B58" t="str">
            <v>2019-07-09 14:55:44</v>
          </cell>
          <cell r="C58" t="str">
            <v>掉线报警</v>
          </cell>
          <cell r="D58" t="str">
            <v>云南省红河哈尼族彝族自治州金平苗族瑶族傣族自治县金水河镇滨河路金水河口岸南118米</v>
          </cell>
        </row>
        <row r="59">
          <cell r="A59" t="str">
            <v>云G78261</v>
          </cell>
          <cell r="B59" t="str">
            <v>2019-07-09 06:39:34</v>
          </cell>
          <cell r="C59" t="str">
            <v>停车超时报警(20时33分)无效定位(19时38分)</v>
          </cell>
          <cell r="D59" t="str">
            <v>云南省红河哈尼族彝族自治州开远市灵泉街道开培线中国邮政储蓄银行(小花桥营业所)北87米</v>
          </cell>
        </row>
        <row r="60">
          <cell r="A60" t="str">
            <v>云G78266</v>
          </cell>
          <cell r="B60" t="str">
            <v>2019-07-09 18:58:31</v>
          </cell>
          <cell r="C60" t="str">
            <v>停车超时报警(31分)GSM(25)</v>
          </cell>
          <cell r="D60" t="str">
            <v>云南省红河哈尼族彝族自治州河口瑶族自治县南溪镇209省道河口南溪杰速汽车修理厂东南65米</v>
          </cell>
        </row>
        <row r="61">
          <cell r="A61" t="str">
            <v>云G78469</v>
          </cell>
          <cell r="B61" t="str">
            <v>2019-07-09 15:14:08</v>
          </cell>
          <cell r="C61" t="str">
            <v>掉线报警</v>
          </cell>
          <cell r="D61" t="str">
            <v>云南省红河哈尼族彝族自治州建水县南庄镇214省道桥头北158米</v>
          </cell>
        </row>
        <row r="62">
          <cell r="A62" t="str">
            <v>云G78483</v>
          </cell>
          <cell r="B62" t="str">
            <v>2019-07-09 23:24:03</v>
          </cell>
          <cell r="C62" t="str">
            <v>掉线报警</v>
          </cell>
          <cell r="D62" t="str">
            <v>云南省玉溪市通海县秀山街道秀山西路10秀山西路途腾小吃东北66米</v>
          </cell>
        </row>
        <row r="63">
          <cell r="A63" t="str">
            <v>云G78522</v>
          </cell>
          <cell r="B63" t="str">
            <v>2019-07-09 23:32:36</v>
          </cell>
          <cell r="C63" t="str">
            <v>掉线报警</v>
          </cell>
          <cell r="D63" t="str">
            <v>云南省红河哈尼族彝族自治州金平苗族瑶族傣族自治县沙依坡乡蛮金公路那拉博南944米</v>
          </cell>
        </row>
        <row r="64">
          <cell r="A64" t="str">
            <v>云G78528</v>
          </cell>
          <cell r="B64" t="str">
            <v>2019-07-09 16:25:48</v>
          </cell>
          <cell r="C64" t="str">
            <v>停车超时报警(30分)ACC点火(1天3时34分)卫星(21)GSM(29)</v>
          </cell>
          <cell r="D64" t="str">
            <v>云南省红河哈尼族彝族自治州建水县临安镇青他线建水文笔塔西南855米</v>
          </cell>
        </row>
        <row r="65">
          <cell r="A65" t="str">
            <v>云G78570</v>
          </cell>
          <cell r="B65" t="str">
            <v>2019-07-09 23:13:10</v>
          </cell>
          <cell r="C65" t="str">
            <v>掉线报警</v>
          </cell>
          <cell r="D65" t="str">
            <v>云南省文山壮族苗族自治州广南县莲城镇那忠东491米</v>
          </cell>
        </row>
        <row r="66">
          <cell r="A66" t="str">
            <v>云G78583</v>
          </cell>
          <cell r="B66" t="str">
            <v>2019-07-09 14:54:48</v>
          </cell>
          <cell r="C66" t="str">
            <v>掉线报警</v>
          </cell>
          <cell r="D66" t="str">
            <v>广东省肇庆市高要区白诸镇G80广昆高速石下大桥东126米</v>
          </cell>
        </row>
        <row r="67">
          <cell r="A67" t="str">
            <v>云G78769</v>
          </cell>
          <cell r="B67" t="str">
            <v>2019-07-09 23:35:41</v>
          </cell>
          <cell r="C67" t="str">
            <v>停车超时报警(1时11分)ACC熄火GSM(30)</v>
          </cell>
          <cell r="D67" t="str">
            <v>云南省红河哈尼族彝族自治州建水县临安镇迎晖路348号214省道建水县汽车驾驶员城西北115米</v>
          </cell>
        </row>
        <row r="68">
          <cell r="A68" t="str">
            <v>云G78968</v>
          </cell>
          <cell r="B68" t="str">
            <v>2019-07-09 18:05:04</v>
          </cell>
          <cell r="C68" t="str">
            <v>停车超时报警(30分)ACC点火(9时46分)卫星(18)GSM(23)</v>
          </cell>
          <cell r="D68" t="str">
            <v>云南省红河哈尼族彝族自治州石屏县异龙镇肖家海南457米</v>
          </cell>
        </row>
        <row r="69">
          <cell r="A69" t="str">
            <v>云G79229</v>
          </cell>
          <cell r="B69" t="str">
            <v>2019-07-09 19:34:32</v>
          </cell>
          <cell r="C69" t="str">
            <v>停车超时报警(30分)ACC熄火卫星(7)GSM(20)</v>
          </cell>
          <cell r="D69" t="str">
            <v>云南省昭通市镇雄县坪上镇背牛段湾子东南162米</v>
          </cell>
        </row>
        <row r="70">
          <cell r="A70" t="str">
            <v>云G79684</v>
          </cell>
          <cell r="B70" t="str">
            <v>2019-07-09 22:42:31</v>
          </cell>
          <cell r="C70" t="str">
            <v>停车超时报警(33分)ACC点火(3分)卫星(14)GSM(21)</v>
          </cell>
          <cell r="D70" t="str">
            <v>云南省红河哈尼族彝族自治州建水县坡头乡214省道大湾西183米</v>
          </cell>
        </row>
        <row r="71">
          <cell r="A71" t="str">
            <v>云G79701</v>
          </cell>
          <cell r="B71" t="str">
            <v>2019-07-09 23:11:15</v>
          </cell>
          <cell r="C71" t="str">
            <v>停车超时报警(3时36分)ACC熄火GSM(17)</v>
          </cell>
          <cell r="D71" t="str">
            <v>云南省红河哈尼族彝族自治州建水县坡头乡130县道贾沙乡科技希望小学北106米</v>
          </cell>
        </row>
        <row r="72">
          <cell r="A72" t="str">
            <v>云G79736</v>
          </cell>
          <cell r="B72" t="str">
            <v>2019-07-09 18:07:39</v>
          </cell>
          <cell r="C72" t="str">
            <v>停车超时报警(30分)ACC熄火卫星(6)GSM(22)</v>
          </cell>
          <cell r="D72" t="str">
            <v>云南省红河哈尼族彝族自治州建水县南庄镇214省道桥头北315米</v>
          </cell>
        </row>
        <row r="73">
          <cell r="A73" t="str">
            <v>云G79750</v>
          </cell>
          <cell r="B73" t="str">
            <v>2019-07-09 23:26:39</v>
          </cell>
          <cell r="C73" t="str">
            <v>掉线报警</v>
          </cell>
          <cell r="D73" t="str">
            <v>云南省红河哈尼族彝族自治州建水县坡头乡130县道贾沙乡科技希望小学北121米</v>
          </cell>
        </row>
        <row r="74">
          <cell r="A74" t="str">
            <v>云G79769</v>
          </cell>
          <cell r="B74" t="str">
            <v>2019-07-09 23:09:56</v>
          </cell>
          <cell r="C74" t="str">
            <v>掉线报警</v>
          </cell>
          <cell r="D74" t="str">
            <v>云南省红河哈尼族彝族自治州建水县临安镇大哨头南91米</v>
          </cell>
        </row>
        <row r="75">
          <cell r="A75" t="str">
            <v>云G79777</v>
          </cell>
          <cell r="B75" t="str">
            <v>2019-07-09 23:52:43</v>
          </cell>
          <cell r="C75" t="str">
            <v>停车超时报警(16时6分)ACC熄火GSM(26)</v>
          </cell>
          <cell r="D75" t="str">
            <v>云南省昆明市呈贡区马金铺街道202省道四川饭店(马金铺街道办事处西)南86米</v>
          </cell>
        </row>
        <row r="76">
          <cell r="A76" t="str">
            <v>云G79877</v>
          </cell>
          <cell r="B76" t="str">
            <v>2019-07-09 15:35:55</v>
          </cell>
          <cell r="C76" t="str">
            <v>掉线报警</v>
          </cell>
          <cell r="D76" t="str">
            <v>云南省红河哈尼族彝族自治州建水县南庄镇坝埂脚中队东北419米</v>
          </cell>
        </row>
        <row r="77">
          <cell r="A77" t="str">
            <v>云G79894</v>
          </cell>
          <cell r="B77" t="str">
            <v>2019-07-09 22:16:23</v>
          </cell>
          <cell r="C77" t="str">
            <v>ACC点火(4时9分)记录仪速度(70.3)疲劳驾驶报警(4时6分)卫星(10)GSM(30)</v>
          </cell>
          <cell r="D77" t="str">
            <v>广西壮族自治区崇左市天等县福新乡S60合那高速龙无隧道西北569米</v>
          </cell>
        </row>
        <row r="78">
          <cell r="A78" t="str">
            <v>云G79926</v>
          </cell>
          <cell r="B78" t="str">
            <v>2019-07-09 21:46:49</v>
          </cell>
          <cell r="C78" t="str">
            <v>停车超时报警(1时12分)无效定位(1时5分)</v>
          </cell>
          <cell r="D78" t="str">
            <v>云南省红河哈尼族彝族自治州绿春县大兴镇老庙巷78号214省道规东新寨西520米</v>
          </cell>
        </row>
        <row r="79">
          <cell r="A79" t="str">
            <v>云G84638</v>
          </cell>
          <cell r="B79" t="str">
            <v>2019-07-09 23:14:55</v>
          </cell>
          <cell r="C79" t="str">
            <v>ACC点火(1时52分)卫星(18)GSM(23)超速报警(软)</v>
          </cell>
          <cell r="D79" t="str">
            <v>云南省红河哈尼族彝族自治州河口瑶族自治县河口镇G8011开河高速田房下寨东北172米</v>
          </cell>
        </row>
        <row r="80">
          <cell r="A80" t="str">
            <v>云G85142</v>
          </cell>
          <cell r="B80" t="str">
            <v>2019-07-09 14:59:32</v>
          </cell>
          <cell r="C80" t="str">
            <v>停车超时报警(30分)ACC熄火卫星(19)GSM(29)</v>
          </cell>
          <cell r="D80" t="str">
            <v>云南省红河哈尼族彝族自治州建水县临安镇阿春饭店南99米</v>
          </cell>
        </row>
        <row r="81">
          <cell r="A81" t="str">
            <v>云G85305</v>
          </cell>
          <cell r="B81" t="str">
            <v>2019-07-09 15:50:56</v>
          </cell>
          <cell r="C81" t="str">
            <v>掉线报警</v>
          </cell>
          <cell r="D81" t="str">
            <v>云南省红河哈尼族彝族自治州开远市小龙潭镇二城段安桶寨西273米</v>
          </cell>
        </row>
        <row r="82">
          <cell r="A82" t="str">
            <v>云G87927</v>
          </cell>
          <cell r="B82" t="str">
            <v>2019-07-09 23:58:13</v>
          </cell>
          <cell r="C82" t="str">
            <v>掉线报警</v>
          </cell>
          <cell r="D82" t="str">
            <v>云南省文山壮族苗族自治州文山市卧龙街道344县道云南三鑫工业区东180米</v>
          </cell>
        </row>
        <row r="83">
          <cell r="A83" t="str">
            <v>云G89057</v>
          </cell>
          <cell r="B83" t="str">
            <v>2019-07-09 23:39:53</v>
          </cell>
          <cell r="C83" t="str">
            <v>停车超时报警(30分)ACC点火(2分)无效定位(8分)卫星(16)GSM(27)</v>
          </cell>
          <cell r="D83" t="str">
            <v>云南省红河哈尼族彝族自治州建水县曲江镇太钟段钟营西537米</v>
          </cell>
        </row>
        <row r="84">
          <cell r="A84" t="str">
            <v>云G89259</v>
          </cell>
          <cell r="B84" t="str">
            <v>2019-07-09 10:15:18</v>
          </cell>
          <cell r="C84" t="str">
            <v>掉线报警</v>
          </cell>
          <cell r="D84" t="str">
            <v>云南省红河哈尼族彝族自治州红河县迤萨镇莲花路77V41县道红河县妇幼保健院南819米</v>
          </cell>
        </row>
        <row r="85">
          <cell r="A85" t="str">
            <v>云G89767</v>
          </cell>
          <cell r="B85" t="str">
            <v>2019-07-09 21:01:33</v>
          </cell>
          <cell r="C85" t="str">
            <v>停车超时报警(1天7时37分)ACC熄火无效定位(1时12分)卫星(14)GSM(18)</v>
          </cell>
          <cell r="D85" t="str">
            <v>云南省玉溪市红塔区研和街道欣裕路142乡135乡道馨裕大院西北221米</v>
          </cell>
        </row>
      </sheetData>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云G85142</v>
          </cell>
          <cell r="B2" t="str">
            <v>45.27</v>
          </cell>
        </row>
        <row r="3">
          <cell r="A3" t="str">
            <v>云G74339</v>
          </cell>
          <cell r="B3" t="str">
            <v>26.12</v>
          </cell>
        </row>
        <row r="4">
          <cell r="A4" t="str">
            <v>云G76029</v>
          </cell>
          <cell r="B4" t="str">
            <v>33.58</v>
          </cell>
        </row>
        <row r="5">
          <cell r="A5" t="str">
            <v>云G79736</v>
          </cell>
          <cell r="B5" t="str">
            <v>24.81</v>
          </cell>
        </row>
        <row r="6">
          <cell r="A6" t="str">
            <v>云G74660</v>
          </cell>
          <cell r="B6" t="str">
            <v>20.58</v>
          </cell>
        </row>
        <row r="7">
          <cell r="A7" t="str">
            <v>云G78968</v>
          </cell>
          <cell r="B7" t="str">
            <v>31.26</v>
          </cell>
        </row>
        <row r="8">
          <cell r="A8" t="str">
            <v>云G70058</v>
          </cell>
          <cell r="B8" t="str">
            <v>48.43</v>
          </cell>
        </row>
        <row r="9">
          <cell r="A9" t="str">
            <v>云G74972</v>
          </cell>
          <cell r="B9" t="str">
            <v>11.20</v>
          </cell>
        </row>
        <row r="10">
          <cell r="A10" t="str">
            <v>云G65156</v>
          </cell>
          <cell r="B10" t="str">
            <v>17.17</v>
          </cell>
        </row>
        <row r="11">
          <cell r="A11" t="str">
            <v>云G65188</v>
          </cell>
          <cell r="B11" t="str">
            <v>13.50</v>
          </cell>
        </row>
        <row r="12">
          <cell r="A12" t="str">
            <v>云G68245</v>
          </cell>
          <cell r="B12" t="str">
            <v>60.15</v>
          </cell>
        </row>
        <row r="13">
          <cell r="A13" t="str">
            <v>云G79894</v>
          </cell>
          <cell r="B13" t="str">
            <v>57.97</v>
          </cell>
        </row>
        <row r="14">
          <cell r="A14" t="str">
            <v>云G52488</v>
          </cell>
          <cell r="B14" t="str">
            <v>219.97</v>
          </cell>
        </row>
        <row r="15">
          <cell r="A15" t="str">
            <v>云G84638</v>
          </cell>
          <cell r="B15" t="str">
            <v>46.73</v>
          </cell>
        </row>
        <row r="16">
          <cell r="A16" t="str">
            <v>云G76051</v>
          </cell>
          <cell r="B16" t="str">
            <v>9.02</v>
          </cell>
        </row>
        <row r="17">
          <cell r="A17" t="str">
            <v>云G68811</v>
          </cell>
          <cell r="B17" t="str">
            <v>11.65</v>
          </cell>
        </row>
        <row r="18">
          <cell r="A18" t="str">
            <v>云G79229</v>
          </cell>
          <cell r="B18" t="str">
            <v>7.69</v>
          </cell>
        </row>
        <row r="19">
          <cell r="A19" t="str">
            <v>云G70932</v>
          </cell>
          <cell r="B19" t="str">
            <v>18.16</v>
          </cell>
        </row>
        <row r="20">
          <cell r="A20" t="str">
            <v>云G70588</v>
          </cell>
          <cell r="B20" t="str">
            <v>10.83</v>
          </cell>
        </row>
        <row r="21">
          <cell r="A21" t="str">
            <v>云G77285</v>
          </cell>
          <cell r="B21" t="str">
            <v>0.00</v>
          </cell>
        </row>
        <row r="22">
          <cell r="A22" t="str">
            <v>云G76546</v>
          </cell>
          <cell r="B22" t="str">
            <v>10.70</v>
          </cell>
        </row>
        <row r="23">
          <cell r="A23" t="str">
            <v>云G79877</v>
          </cell>
          <cell r="B23" t="str">
            <v>18.34</v>
          </cell>
        </row>
        <row r="24">
          <cell r="A24" t="str">
            <v>云G68279</v>
          </cell>
          <cell r="B24" t="str">
            <v>23.54</v>
          </cell>
        </row>
        <row r="25">
          <cell r="A25" t="str">
            <v>云G70788</v>
          </cell>
          <cell r="B25" t="str">
            <v>16.33</v>
          </cell>
        </row>
        <row r="26">
          <cell r="A26" t="str">
            <v>云G69360</v>
          </cell>
          <cell r="B26" t="str">
            <v>11.55</v>
          </cell>
        </row>
        <row r="27">
          <cell r="A27" t="str">
            <v>云G70424</v>
          </cell>
          <cell r="B27" t="str">
            <v>32.92</v>
          </cell>
        </row>
        <row r="28">
          <cell r="A28" t="str">
            <v>云G85305</v>
          </cell>
          <cell r="B28" t="str">
            <v>15.67</v>
          </cell>
        </row>
        <row r="29">
          <cell r="A29" t="str">
            <v>云G65155</v>
          </cell>
          <cell r="B29" t="str">
            <v>16.41</v>
          </cell>
        </row>
        <row r="30">
          <cell r="A30" t="str">
            <v>云G70053</v>
          </cell>
          <cell r="B30" t="str">
            <v>18.43</v>
          </cell>
        </row>
        <row r="31">
          <cell r="A31" t="str">
            <v>云G68809</v>
          </cell>
          <cell r="B31" t="str">
            <v>10.96</v>
          </cell>
        </row>
        <row r="32">
          <cell r="A32" t="str">
            <v>云G78583</v>
          </cell>
          <cell r="B32" t="str">
            <v>67.13</v>
          </cell>
        </row>
        <row r="33">
          <cell r="A33" t="str">
            <v>云G74663</v>
          </cell>
          <cell r="B33" t="str">
            <v>17.31</v>
          </cell>
        </row>
        <row r="34">
          <cell r="A34" t="str">
            <v>云G66361</v>
          </cell>
          <cell r="B34" t="str">
            <v>22.75</v>
          </cell>
        </row>
        <row r="35">
          <cell r="A35" t="str">
            <v>云G74743</v>
          </cell>
          <cell r="B35" t="str">
            <v>59.23</v>
          </cell>
        </row>
        <row r="36">
          <cell r="A36" t="str">
            <v>云G73584</v>
          </cell>
          <cell r="B36" t="str">
            <v>4.86</v>
          </cell>
        </row>
        <row r="37">
          <cell r="A37" t="str">
            <v>云G79701</v>
          </cell>
          <cell r="B37" t="str">
            <v>6.98</v>
          </cell>
        </row>
        <row r="38">
          <cell r="A38" t="str">
            <v>云G76889</v>
          </cell>
          <cell r="B38" t="str">
            <v>35.99</v>
          </cell>
        </row>
        <row r="39">
          <cell r="A39" t="str">
            <v>云G75117</v>
          </cell>
          <cell r="B39" t="str">
            <v>17.88</v>
          </cell>
        </row>
        <row r="40">
          <cell r="A40" t="str">
            <v>云G78769</v>
          </cell>
          <cell r="B40" t="str">
            <v>56.02</v>
          </cell>
        </row>
        <row r="41">
          <cell r="A41" t="str">
            <v>云G74741</v>
          </cell>
          <cell r="B41" t="str">
            <v>12.56</v>
          </cell>
        </row>
        <row r="42">
          <cell r="A42" t="str">
            <v>云G73567</v>
          </cell>
          <cell r="B42" t="str">
            <v>15.00</v>
          </cell>
        </row>
        <row r="43">
          <cell r="A43" t="str">
            <v>云G79926</v>
          </cell>
          <cell r="B43" t="str">
            <v>20.28</v>
          </cell>
        </row>
        <row r="44">
          <cell r="A44" t="str">
            <v>云G75191</v>
          </cell>
          <cell r="B44" t="str">
            <v>10.56</v>
          </cell>
        </row>
        <row r="45">
          <cell r="A45" t="str">
            <v>云G70086</v>
          </cell>
          <cell r="B45" t="str">
            <v>14.23</v>
          </cell>
        </row>
        <row r="46">
          <cell r="A46" t="str">
            <v>云G75885</v>
          </cell>
          <cell r="B46" t="str">
            <v>15.66</v>
          </cell>
        </row>
        <row r="47">
          <cell r="A47" t="str">
            <v>云G79750</v>
          </cell>
          <cell r="B47" t="str">
            <v>9.70</v>
          </cell>
        </row>
        <row r="48">
          <cell r="A48" t="str">
            <v>云G79684</v>
          </cell>
          <cell r="B48" t="str">
            <v>25.49</v>
          </cell>
        </row>
        <row r="49">
          <cell r="A49" t="str">
            <v>云G74968</v>
          </cell>
          <cell r="B49" t="str">
            <v>13.28</v>
          </cell>
        </row>
        <row r="50">
          <cell r="A50" t="str">
            <v>云G78266</v>
          </cell>
          <cell r="B50" t="str">
            <v>10.39</v>
          </cell>
        </row>
        <row r="51">
          <cell r="A51" t="str">
            <v>云G68333</v>
          </cell>
          <cell r="B51" t="str">
            <v>42.48</v>
          </cell>
        </row>
        <row r="52">
          <cell r="A52" t="str">
            <v>云G74338</v>
          </cell>
          <cell r="B52" t="str">
            <v>11.11</v>
          </cell>
        </row>
        <row r="53">
          <cell r="A53" t="str">
            <v>云G70391</v>
          </cell>
          <cell r="B53" t="str">
            <v>13.75</v>
          </cell>
        </row>
        <row r="54">
          <cell r="A54" t="str">
            <v>云G76116</v>
          </cell>
          <cell r="B54" t="str">
            <v>7.61</v>
          </cell>
        </row>
        <row r="55">
          <cell r="A55" t="str">
            <v>云G78483</v>
          </cell>
          <cell r="B55" t="str">
            <v>56.75</v>
          </cell>
        </row>
        <row r="56">
          <cell r="A56" t="str">
            <v>云G74893</v>
          </cell>
          <cell r="B56" t="str">
            <v>39.57</v>
          </cell>
        </row>
        <row r="57">
          <cell r="A57" t="str">
            <v>云G87927</v>
          </cell>
          <cell r="B57" t="str">
            <v>19.78</v>
          </cell>
        </row>
        <row r="58">
          <cell r="A58" t="str">
            <v>云G78528</v>
          </cell>
          <cell r="B58" t="str">
            <v>9.13</v>
          </cell>
        </row>
        <row r="59">
          <cell r="A59" t="str">
            <v>云G69497</v>
          </cell>
          <cell r="B59" t="str">
            <v>21.92</v>
          </cell>
        </row>
        <row r="60">
          <cell r="A60" t="str">
            <v>云G72097</v>
          </cell>
          <cell r="B60" t="str">
            <v>5.48</v>
          </cell>
        </row>
        <row r="61">
          <cell r="A61" t="str">
            <v>云G74730</v>
          </cell>
          <cell r="B61" t="str">
            <v>9.18</v>
          </cell>
        </row>
        <row r="62">
          <cell r="A62" t="str">
            <v>云G89259</v>
          </cell>
          <cell r="B62" t="str">
            <v>24.20</v>
          </cell>
        </row>
        <row r="63">
          <cell r="A63" t="str">
            <v>云G89057</v>
          </cell>
          <cell r="B63" t="str">
            <v>32.11</v>
          </cell>
        </row>
        <row r="64">
          <cell r="A64" t="str">
            <v>云G74732</v>
          </cell>
          <cell r="B64" t="str">
            <v>7.85</v>
          </cell>
        </row>
      </sheetData>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云G52488</v>
          </cell>
          <cell r="B2" t="str">
            <v>2019-07-10 09:26:34</v>
          </cell>
          <cell r="C2" t="str">
            <v>停车超时报警(10时48分)ACC点火(3分)卫星(7)GSM(15)</v>
          </cell>
          <cell r="D2" t="str">
            <v>云南省大理白族自治州大理市下关镇大理十畝南麓一期(建设中)东307米</v>
          </cell>
        </row>
        <row r="3">
          <cell r="A3" t="str">
            <v>云G56737</v>
          </cell>
          <cell r="B3" t="str">
            <v>2019-07-10 23:50:56</v>
          </cell>
          <cell r="C3" t="str">
            <v>掉线报警</v>
          </cell>
          <cell r="D3" t="str">
            <v>云南省曲靖市陆良县板桥镇001乡道洪武学校西南1388米</v>
          </cell>
        </row>
        <row r="4">
          <cell r="A4" t="str">
            <v>云G65156</v>
          </cell>
          <cell r="B4" t="str">
            <v>2019-07-10 21:28:33</v>
          </cell>
          <cell r="C4" t="str">
            <v>停车超时报警(30分)卫星(21)GSM(17)</v>
          </cell>
          <cell r="D4" t="str">
            <v>云南省西双版纳傣族自治州勐海县勐宋乡勐海县众恒良种场茶厂(西南门)东273米</v>
          </cell>
        </row>
        <row r="5">
          <cell r="A5" t="str">
            <v>云G65188</v>
          </cell>
          <cell r="B5" t="str">
            <v>2019-07-10 10:24:29</v>
          </cell>
          <cell r="C5" t="str">
            <v>停车超时报警(12时45分)ACC点火卫星(15)GSM(20)</v>
          </cell>
          <cell r="D5" t="str">
            <v>云南省西双版纳傣族自治州勐海县勐宋乡勐海县众恒良种场茶厂(西南门)东181米</v>
          </cell>
        </row>
        <row r="6">
          <cell r="A6" t="str">
            <v>云G66002</v>
          </cell>
          <cell r="B6" t="str">
            <v>2019-07-10 19:25:37</v>
          </cell>
          <cell r="C6" t="str">
            <v>掉线报警</v>
          </cell>
          <cell r="D6" t="str">
            <v>云南省红河哈尼族彝族自治州个旧市锡城镇水箐段水箐小学东141米</v>
          </cell>
        </row>
        <row r="7">
          <cell r="A7" t="str">
            <v>云G68191</v>
          </cell>
          <cell r="B7" t="str">
            <v>2019-07-10 15:17:30</v>
          </cell>
          <cell r="C7" t="str">
            <v>掉线报警</v>
          </cell>
          <cell r="D7" t="str">
            <v>广东省佛山市禅城区南庄镇S82佛山一环高速杏利建陶厂西182米</v>
          </cell>
        </row>
        <row r="8">
          <cell r="A8" t="str">
            <v>云G68245</v>
          </cell>
          <cell r="B8" t="str">
            <v>2019-07-10 20:59:53</v>
          </cell>
          <cell r="C8" t="str">
            <v>停车超时报警(30分)ACC点火(8时22分)卫星(22)GSM(22)</v>
          </cell>
          <cell r="D8" t="str">
            <v>云南省文山壮族苗族自治州广南县八宝镇G80广昆高速八宝服务区南82米</v>
          </cell>
        </row>
        <row r="9">
          <cell r="A9" t="str">
            <v>云G68279</v>
          </cell>
          <cell r="B9" t="str">
            <v>2019-07-10 22:22:12</v>
          </cell>
          <cell r="C9" t="str">
            <v>停车超时报警(30分)ACC熄火卫星(17)GSM(19)</v>
          </cell>
          <cell r="D9" t="str">
            <v>云南省红河哈尼族彝族自治州河口瑶族自治县河口镇重庆路中国石化(北山停车区加油站)东南221米</v>
          </cell>
        </row>
        <row r="10">
          <cell r="A10" t="str">
            <v>云G68333</v>
          </cell>
          <cell r="B10" t="str">
            <v>2019-07-10 13:32:19</v>
          </cell>
          <cell r="C10" t="str">
            <v>停车超时报警(30分)ACC点火(2时32分)卫星(13)GSM(24)</v>
          </cell>
          <cell r="D10" t="str">
            <v>云南省红河哈尼族彝族自治州建水县曲江镇东山坝线加油站(东山坝派出所东)北53米</v>
          </cell>
        </row>
        <row r="11">
          <cell r="A11" t="str">
            <v>云G68655</v>
          </cell>
          <cell r="B11" t="str">
            <v>2019-07-10 15:33:03</v>
          </cell>
          <cell r="C11" t="str">
            <v>停车超时报警(2天4时28分)ACC熄火卫星(22)GSM(18)</v>
          </cell>
          <cell r="D11" t="str">
            <v>云南省红河哈尼族彝族自治州建水县临安镇214省道鸿达驾校西南270米</v>
          </cell>
        </row>
        <row r="12">
          <cell r="A12" t="str">
            <v>云G68811</v>
          </cell>
          <cell r="B12" t="str">
            <v>2019-07-10 21:19:21</v>
          </cell>
          <cell r="C12" t="str">
            <v>停车超时报警(30分)ACC熄火卫星(15)GSM(13)</v>
          </cell>
          <cell r="D12" t="str">
            <v>云南省昭通市绥江县中城镇田坝村东南405米</v>
          </cell>
        </row>
        <row r="13">
          <cell r="A13" t="str">
            <v>云G68819</v>
          </cell>
          <cell r="B13" t="str">
            <v>2019-07-10 09:57:15</v>
          </cell>
          <cell r="C13" t="str">
            <v>掉线报警</v>
          </cell>
          <cell r="D13" t="str">
            <v>云南省怒江傈僳族自治州泸水市称杆乡228省道腊门嘎东南188米</v>
          </cell>
        </row>
        <row r="14">
          <cell r="A14" t="str">
            <v>云G69406</v>
          </cell>
          <cell r="B14" t="str">
            <v>2019-07-10 12:54:07</v>
          </cell>
          <cell r="C14" t="str">
            <v>停车超时报警(2天18时12分)ACC熄火卫星(16)GSM(26)</v>
          </cell>
          <cell r="D14" t="str">
            <v>云南省红河哈尼族彝族自治州建水县临安镇214省道中国石化加油站(培德段)西31米</v>
          </cell>
        </row>
        <row r="15">
          <cell r="A15" t="str">
            <v>云G69497</v>
          </cell>
          <cell r="B15" t="str">
            <v>2019-07-10 23:40:31</v>
          </cell>
          <cell r="C15" t="str">
            <v>掉线报警</v>
          </cell>
          <cell r="D15" t="str">
            <v>云南省昆明市安宁市金方街道珍泉路昆钢物流园北136米</v>
          </cell>
        </row>
        <row r="16">
          <cell r="A16" t="str">
            <v>云G69957</v>
          </cell>
          <cell r="B16" t="str">
            <v>2019-07-10 13:33:31</v>
          </cell>
          <cell r="C16" t="str">
            <v>停车超时报警(26天2时26分)上线报警</v>
          </cell>
          <cell r="D16" t="str">
            <v>云南省红河哈尼族彝族自治州开远市小龙潭镇城子东北86米</v>
          </cell>
        </row>
        <row r="17">
          <cell r="A17" t="str">
            <v>云G70053</v>
          </cell>
          <cell r="B17" t="str">
            <v>2019-07-10 20:53:18</v>
          </cell>
          <cell r="C17" t="str">
            <v>停车超时报警(32分)无效定位(19分)</v>
          </cell>
          <cell r="D17" t="str">
            <v>云南省玉溪市通海县河西镇319省道云南雨燕教育设备有限公司(东北门)东南83米</v>
          </cell>
        </row>
        <row r="18">
          <cell r="A18" t="str">
            <v>云G70391</v>
          </cell>
          <cell r="B18" t="str">
            <v>2019-07-10 17:04:00</v>
          </cell>
          <cell r="C18" t="str">
            <v>停车超时报警(31分)ACC熄火卫星(21)GSM(28)</v>
          </cell>
          <cell r="D18" t="str">
            <v>云南省玉溪市峨山彝族自治县小街街道306县道小街桥东北100米</v>
          </cell>
        </row>
        <row r="19">
          <cell r="A19" t="str">
            <v>云G70424</v>
          </cell>
          <cell r="B19" t="str">
            <v>2019-07-10 21:12:09</v>
          </cell>
          <cell r="C19" t="str">
            <v>停车超时报警(31分)</v>
          </cell>
          <cell r="D19" t="str">
            <v>云南省西双版纳傣族自治州景洪市勐龙镇允大公路勐龙中心卫生院东南299米</v>
          </cell>
        </row>
        <row r="20">
          <cell r="A20" t="str">
            <v>云G70932</v>
          </cell>
          <cell r="B20" t="str">
            <v>2019-07-10 22:21:45</v>
          </cell>
          <cell r="C20" t="str">
            <v>停车超时报警(31分)无效定位(22分)</v>
          </cell>
          <cell r="D20" t="str">
            <v>云南省红河哈尼族彝族自治州建水县临安镇214省道中国石化加油站(培德段)西73米</v>
          </cell>
        </row>
        <row r="21">
          <cell r="A21" t="str">
            <v>云G72097</v>
          </cell>
          <cell r="B21" t="str">
            <v>2019-07-10 19:50:17</v>
          </cell>
          <cell r="C21" t="str">
            <v>停车超时报警(30分)ACC熄火无效定位(10分)GSM(25)</v>
          </cell>
          <cell r="D21" t="str">
            <v>云南省红河哈尼族彝族自治州河口瑶族自治县河口镇中国石化(北山停车区加油站)南65米</v>
          </cell>
        </row>
        <row r="22">
          <cell r="A22" t="str">
            <v>云G72281</v>
          </cell>
          <cell r="B22" t="str">
            <v>2019-07-10 16:01:09</v>
          </cell>
          <cell r="C22" t="str">
            <v>停车超时报警(30分)ACC点火(8分)无效定位(30分)GSM(14)</v>
          </cell>
          <cell r="D22" t="str">
            <v>云南省红河哈尼族彝族自治州开远市羊街乡326国道上海工行希望小学南1492米</v>
          </cell>
        </row>
        <row r="23">
          <cell r="A23" t="str">
            <v>云G73584</v>
          </cell>
          <cell r="B23" t="str">
            <v>2019-07-10 20:03:15</v>
          </cell>
          <cell r="C23" t="str">
            <v>掉线报警</v>
          </cell>
          <cell r="D23" t="str">
            <v>云南省西双版纳傣族自治州景洪市允景洪街道澜沧江路6附2东181县道景洪市文化馆东北1335米</v>
          </cell>
        </row>
        <row r="24">
          <cell r="A24" t="str">
            <v>云G74297</v>
          </cell>
          <cell r="B24" t="str">
            <v>2019-07-10 20:58:35</v>
          </cell>
          <cell r="C24" t="str">
            <v>停车超时报警(30分)</v>
          </cell>
          <cell r="D24" t="str">
            <v>云南省红河哈尼族彝族自治州建水县曲江镇曲王段36号214省道曲江骨科医院东南55米</v>
          </cell>
        </row>
        <row r="25">
          <cell r="A25" t="str">
            <v>云G74339</v>
          </cell>
          <cell r="B25" t="str">
            <v>2019-07-10 18:16:58</v>
          </cell>
          <cell r="C25" t="str">
            <v>停车超时报警(33分)ACC熄火无效定位(30分)卫星(16)GSM(28)</v>
          </cell>
          <cell r="D25" t="str">
            <v>云南省红河哈尼族彝族自治州建水县曲江镇东山坝线通建东山立交桥东南193米</v>
          </cell>
        </row>
        <row r="26">
          <cell r="A26" t="str">
            <v>云G74660</v>
          </cell>
          <cell r="B26" t="str">
            <v>2019-07-10 17:37:34</v>
          </cell>
          <cell r="C26" t="str">
            <v>掉线报警</v>
          </cell>
          <cell r="D26" t="str">
            <v>云南省红河哈尼族彝族自治州元阳县南沙镇人民路150号人民路安安医院住院部南185米</v>
          </cell>
        </row>
        <row r="27">
          <cell r="A27" t="str">
            <v>云G74663</v>
          </cell>
          <cell r="B27" t="str">
            <v>2019-07-10 21:23:21</v>
          </cell>
          <cell r="C27" t="str">
            <v>停车超时报警(1天4时5分)ACC熄火卫星(6)GSM(10)</v>
          </cell>
          <cell r="D27" t="str">
            <v>云南省红河哈尼族彝族自治州个旧市蔓耗镇102县道蛮板大桥东北319米</v>
          </cell>
        </row>
        <row r="28">
          <cell r="A28" t="str">
            <v>云G74730</v>
          </cell>
          <cell r="B28" t="str">
            <v>2019-07-10 23:29:25</v>
          </cell>
          <cell r="C28" t="str">
            <v>掉线报警</v>
          </cell>
          <cell r="D28" t="str">
            <v>云南省红河哈尼族彝族自治州元阳县小新街乡元蔓高速石膏矿大桥西1895米</v>
          </cell>
        </row>
        <row r="29">
          <cell r="A29" t="str">
            <v>云G74732</v>
          </cell>
          <cell r="B29" t="str">
            <v>2019-07-10 23:41:58</v>
          </cell>
          <cell r="C29" t="str">
            <v>停车超时报警(1天7时3分)ACC熄火卫星(12)GSM(24)</v>
          </cell>
          <cell r="D29" t="str">
            <v>云南省红河哈尼族彝族自治州个旧市大屯镇个大段小屯西121米</v>
          </cell>
        </row>
        <row r="30">
          <cell r="A30" t="str">
            <v>云G74743</v>
          </cell>
          <cell r="B30" t="str">
            <v>2019-07-10 23:50:32</v>
          </cell>
          <cell r="C30" t="str">
            <v>ACC点火(1时30分)记录仪速度(93.2)卫星(21)GSM(19)超速报警(软)</v>
          </cell>
          <cell r="D30" t="str">
            <v>云南省楚雄彝族自治州楚雄市苍岭镇G56杭瑞高速李家完小西南280米</v>
          </cell>
        </row>
        <row r="31">
          <cell r="A31" t="str">
            <v>云G74893</v>
          </cell>
          <cell r="B31" t="str">
            <v>2019-07-10 22:09:47</v>
          </cell>
          <cell r="C31" t="str">
            <v>停车超时报警(30分)ACC熄火卫星(14)GSM(10)</v>
          </cell>
          <cell r="D31" t="str">
            <v>云南省红河哈尼族彝族自治州蒙自市新安所镇326国道沙坝东116米</v>
          </cell>
        </row>
        <row r="32">
          <cell r="A32" t="str">
            <v>云G74968</v>
          </cell>
          <cell r="B32" t="str">
            <v>2019-07-10 23:55:24</v>
          </cell>
          <cell r="C32" t="str">
            <v>停车(5分)电瓶拆除报警ACC熄火GSM(17)</v>
          </cell>
          <cell r="D32" t="str">
            <v>云南省昭通市彝良县洛泽河镇侯毛段蚂蝗沟小学东1284米</v>
          </cell>
        </row>
        <row r="33">
          <cell r="A33" t="str">
            <v>云G74969</v>
          </cell>
          <cell r="B33" t="str">
            <v>2019-07-10 15:15:54</v>
          </cell>
          <cell r="C33" t="str">
            <v>掉线报警</v>
          </cell>
          <cell r="D33" t="str">
            <v>云南省红河哈尼族彝族自治州个旧市沙甸镇323国道穆斯林餐厅西北98米</v>
          </cell>
        </row>
        <row r="34">
          <cell r="A34" t="str">
            <v>云G75018</v>
          </cell>
          <cell r="B34" t="str">
            <v>2019-07-10 23:05:30</v>
          </cell>
          <cell r="C34" t="str">
            <v>停车超时报警(70天15时43分)ACC熄火无效定位(2天12时3分)GSM(20)</v>
          </cell>
          <cell r="D34" t="str">
            <v>云南省红河哈尼族彝族自治州河口瑶族自治县河口镇326国道曼漆西北236米</v>
          </cell>
        </row>
        <row r="35">
          <cell r="A35" t="str">
            <v>云G75117</v>
          </cell>
          <cell r="B35" t="str">
            <v>2019-07-10 17:24:05</v>
          </cell>
          <cell r="C35" t="str">
            <v>停车超时报警(23时4分)ACC熄火无效定位(6时0分)GSM(31)</v>
          </cell>
          <cell r="D35" t="str">
            <v>云南省红河哈尼族彝族自治州建水县西庄镇芦子沟段麦粮地东216米</v>
          </cell>
        </row>
        <row r="36">
          <cell r="A36" t="str">
            <v>云G75885</v>
          </cell>
          <cell r="B36" t="str">
            <v>2019-07-10 18:41:34</v>
          </cell>
          <cell r="C36" t="str">
            <v>停车超时报警(1天4时15分)ACC熄火无效定位(1天4时15分)GSM(12)</v>
          </cell>
          <cell r="D36" t="str">
            <v>云南省红河哈尼族彝族自治州元阳县马街乡102县道放羊寨西北1118米</v>
          </cell>
        </row>
        <row r="37">
          <cell r="A37" t="str">
            <v>云G76029</v>
          </cell>
          <cell r="B37" t="str">
            <v>2019-07-10 17:53:25</v>
          </cell>
          <cell r="C37" t="str">
            <v>停车超时报警(30分)ACC熄火卫星(19)GSM(23)</v>
          </cell>
          <cell r="D37" t="str">
            <v>云南省红河哈尼族彝族自治州建水县临安镇汇源小吃北152米</v>
          </cell>
        </row>
        <row r="38">
          <cell r="A38" t="str">
            <v>云G76051</v>
          </cell>
          <cell r="B38" t="str">
            <v>2019-07-10 20:45:57</v>
          </cell>
          <cell r="C38" t="str">
            <v>掉线报警</v>
          </cell>
          <cell r="D38" t="str">
            <v/>
          </cell>
        </row>
        <row r="39">
          <cell r="A39" t="str">
            <v>云G76116</v>
          </cell>
          <cell r="B39" t="str">
            <v>2019-07-10 23:57:23</v>
          </cell>
          <cell r="C39" t="str">
            <v>掉线报警</v>
          </cell>
          <cell r="D39" t="str">
            <v>云南省红河哈尼族彝族自治州元阳县上新城乡元蔓高速芒铁东南477米</v>
          </cell>
        </row>
        <row r="40">
          <cell r="A40" t="str">
            <v>云G76546</v>
          </cell>
          <cell r="B40" t="str">
            <v>2019-07-10 23:58:34</v>
          </cell>
          <cell r="C40" t="str">
            <v>停车超时报警(1天5时20分)ACC熄火GSM(28)</v>
          </cell>
          <cell r="D40" t="str">
            <v>云南省红河哈尼族彝族自治州蒙自市冷泉镇蒙蛮线山嘴东159米</v>
          </cell>
        </row>
        <row r="41">
          <cell r="A41" t="str">
            <v>云G76758</v>
          </cell>
          <cell r="B41" t="str">
            <v>2019-07-10 02:22:32</v>
          </cell>
          <cell r="C41" t="str">
            <v>停车超时报警(3天9时48分)上线报警</v>
          </cell>
          <cell r="D41" t="str">
            <v>云南省红河哈尼族彝族自治州建水县南庄镇214省道建水县南庄镇水管站东南34米</v>
          </cell>
        </row>
        <row r="42">
          <cell r="A42" t="str">
            <v>云G76889</v>
          </cell>
          <cell r="B42" t="str">
            <v>2019-07-10 21:10:03</v>
          </cell>
          <cell r="C42" t="str">
            <v>停车超时报警(32分)无效定位(25分)</v>
          </cell>
          <cell r="D42" t="str">
            <v>云南省红河哈尼族彝族自治州个旧市鸡街镇212省道西南有色地质勘查局三〇八队测试中心西南78米</v>
          </cell>
        </row>
        <row r="43">
          <cell r="A43" t="str">
            <v>云G77285</v>
          </cell>
          <cell r="B43" t="str">
            <v>2019-07-10 17:19:42</v>
          </cell>
          <cell r="C43" t="str">
            <v>掉线报警</v>
          </cell>
          <cell r="D43" t="str">
            <v>云南省红河哈尼族彝族自治州河口瑶族自治县河口镇中国石化(北山停车区加油站)南95米</v>
          </cell>
        </row>
        <row r="44">
          <cell r="A44" t="str">
            <v>云G77465</v>
          </cell>
          <cell r="B44" t="str">
            <v>2019-07-10 17:54:02</v>
          </cell>
          <cell r="C44" t="str">
            <v>掉线报警</v>
          </cell>
          <cell r="D44" t="str">
            <v>滨河路口岸小学东441米</v>
          </cell>
        </row>
        <row r="45">
          <cell r="A45" t="str">
            <v>云G78128</v>
          </cell>
          <cell r="B45" t="str">
            <v>2019-07-10 22:08:10</v>
          </cell>
          <cell r="C45" t="str">
            <v>停车超时报警(35分)无效定位(33分)</v>
          </cell>
          <cell r="D45" t="str">
            <v>云南省红河哈尼族彝族自治州红河县迤萨镇元红公路z006号元红公路蚝情烧烤西94米</v>
          </cell>
        </row>
        <row r="46">
          <cell r="A46" t="str">
            <v>云G78266</v>
          </cell>
          <cell r="B46" t="str">
            <v>2019-07-10 16:03:45</v>
          </cell>
          <cell r="C46" t="str">
            <v>停车超时报警(30分)ACC点火(37分)卫星(13)GSM(22)</v>
          </cell>
          <cell r="D46" t="str">
            <v>云南省文山壮族苗族自治州文山市平坝镇344县道顺达通信(平坝医院市场分院南)北66米</v>
          </cell>
        </row>
        <row r="47">
          <cell r="A47" t="str">
            <v>云G78483</v>
          </cell>
          <cell r="B47" t="str">
            <v>2019-07-10 23:47:19</v>
          </cell>
          <cell r="C47" t="str">
            <v>停车超时报警(5时8分)无效定位(4时3分)GSM(23)</v>
          </cell>
          <cell r="D47" t="str">
            <v>云南省玉溪市华宁县华溪镇251乡道黄豆地西118米</v>
          </cell>
        </row>
        <row r="48">
          <cell r="A48" t="str">
            <v>云G78522</v>
          </cell>
          <cell r="B48" t="str">
            <v>2019-07-10 23:58:53</v>
          </cell>
          <cell r="C48" t="str">
            <v>停车超时报警(1天2时53分)ACC熄火GSM(23)</v>
          </cell>
          <cell r="D48" t="str">
            <v>云南省红河哈尼族彝族自治州金平苗族瑶族傣族自治县沙依坡乡蛮金公路那拉博南944米</v>
          </cell>
        </row>
        <row r="49">
          <cell r="A49" t="str">
            <v>云G78570</v>
          </cell>
          <cell r="B49" t="str">
            <v>2019-07-10 23:02:43</v>
          </cell>
          <cell r="C49" t="str">
            <v>掉线报警</v>
          </cell>
          <cell r="D49" t="str">
            <v>云南省文山壮族苗族自治州广南县莲城镇那忠东490米</v>
          </cell>
        </row>
        <row r="50">
          <cell r="A50" t="str">
            <v>云G78769</v>
          </cell>
          <cell r="B50" t="str">
            <v>2019-07-10 21:35:41</v>
          </cell>
          <cell r="C50" t="str">
            <v>掉线报警</v>
          </cell>
          <cell r="D50" t="str">
            <v>云南省红河哈尼族彝族自治州建水县临安镇迎晖路348号214省道建水县汽车驾驶员城西北115米</v>
          </cell>
        </row>
        <row r="51">
          <cell r="A51" t="str">
            <v>云G78968</v>
          </cell>
          <cell r="B51" t="str">
            <v>2019-07-10 08:14:01</v>
          </cell>
          <cell r="C51" t="str">
            <v>停车超时报警(30分)ACC点火(27分)卫星(17)GSM(21)</v>
          </cell>
          <cell r="D51" t="str">
            <v>云南省昆明市安宁市金方街道安海路恒稼独一创鱼火锅西南97米</v>
          </cell>
        </row>
        <row r="52">
          <cell r="A52" t="str">
            <v>云G79229</v>
          </cell>
          <cell r="B52" t="str">
            <v>2019-07-10 19:34:46</v>
          </cell>
          <cell r="C52" t="str">
            <v>停车超时报警(31分)ACC熄火卫星(7)GSM(23)</v>
          </cell>
          <cell r="D52" t="str">
            <v>云南省昭通市镇雄县坪上镇背牛段湾子东南158米</v>
          </cell>
        </row>
        <row r="53">
          <cell r="A53" t="str">
            <v>云G79546</v>
          </cell>
          <cell r="B53" t="str">
            <v>2019-07-10 07:35:51</v>
          </cell>
          <cell r="C53" t="str">
            <v>停车超时报警(30分)ACC点火(1时11分)卫星(15)GSM(31)</v>
          </cell>
          <cell r="D53" t="str">
            <v>云南省西双版纳傣族自治州景洪市勐养镇G8511昆磨高速百花山隧道南1636米</v>
          </cell>
        </row>
        <row r="54">
          <cell r="A54" t="str">
            <v>云G79684</v>
          </cell>
          <cell r="B54" t="str">
            <v>2019-07-10 12:03:02</v>
          </cell>
          <cell r="C54" t="str">
            <v>停车超时报警(35分)ACC熄火无效定位(30分)GSM(20)</v>
          </cell>
          <cell r="D54" t="str">
            <v>云南省红河哈尼族彝族自治州绿春县大兴镇元绿二级公路山里铺客栈西南98米</v>
          </cell>
        </row>
        <row r="55">
          <cell r="A55" t="str">
            <v>云G79701</v>
          </cell>
          <cell r="B55" t="str">
            <v>2019-07-10 07:39:06</v>
          </cell>
          <cell r="C55" t="str">
            <v>掉线报警</v>
          </cell>
          <cell r="D55" t="str">
            <v>云南省红河哈尼族彝族自治州建水县坡头乡130县道贾沙乡科技希望小学南902米</v>
          </cell>
        </row>
        <row r="56">
          <cell r="A56" t="str">
            <v>云G79750</v>
          </cell>
          <cell r="B56" t="str">
            <v>2019-07-10 23:23:24</v>
          </cell>
          <cell r="C56" t="str">
            <v>停车超时报警(4时49分)ACC熄火GSM(16)</v>
          </cell>
          <cell r="D56" t="str">
            <v>云南省红河哈尼族彝族自治州个旧市贾沙乡芦柴冲西444米</v>
          </cell>
        </row>
        <row r="57">
          <cell r="A57" t="str">
            <v>云G79769</v>
          </cell>
          <cell r="B57" t="str">
            <v>2019-07-10 10:09:57</v>
          </cell>
          <cell r="C57" t="str">
            <v>掉线报警</v>
          </cell>
          <cell r="D57" t="str">
            <v>云南省红河哈尼族彝族自治州建水县临安镇大哨头南91米</v>
          </cell>
        </row>
        <row r="58">
          <cell r="A58" t="str">
            <v>云G79777</v>
          </cell>
          <cell r="B58" t="str">
            <v>2019-07-10 06:52:43</v>
          </cell>
          <cell r="C58" t="str">
            <v>掉线报警</v>
          </cell>
          <cell r="D58" t="str">
            <v>云南省昆明市呈贡区马金铺街道202省道四川饭店(马金铺街道办事处西)南86米</v>
          </cell>
        </row>
        <row r="59">
          <cell r="A59" t="str">
            <v>云G79894</v>
          </cell>
          <cell r="B59" t="str">
            <v>2019-07-10 23:19:48</v>
          </cell>
          <cell r="C59" t="str">
            <v>ACC点火(58分)记录仪速度(36.0)卫星(21)GSM(8)疲劳驾驶报警(4时0分)</v>
          </cell>
          <cell r="D59" t="str">
            <v>广西壮族自治区崇左市江州区新和镇213省道四坝西北522米</v>
          </cell>
        </row>
        <row r="60">
          <cell r="A60" t="str">
            <v>云G79926</v>
          </cell>
          <cell r="B60" t="str">
            <v>2019-07-10 23:37:48</v>
          </cell>
          <cell r="C60" t="str">
            <v>ACC点火(4时2分)记录仪速度(70.3)疲劳驾驶报警(4时0分)卫星(16)GSM(10)</v>
          </cell>
          <cell r="D60" t="str">
            <v>云南省玉溪市元江哈尼族彝族傣族自治县曼来镇G8511昆磨高速水塘东580米</v>
          </cell>
        </row>
        <row r="61">
          <cell r="A61" t="str">
            <v>云G84638</v>
          </cell>
          <cell r="B61" t="str">
            <v>2019-07-10 20:31:27</v>
          </cell>
          <cell r="C61" t="str">
            <v>停车超时报警(31分)ACC熄火卫星(17)GSM(28)</v>
          </cell>
          <cell r="D61" t="str">
            <v>云南省红河哈尼族彝族自治州开远市羊街乡羊街集镇段g8011开河王丫段宽寨小学东651米</v>
          </cell>
        </row>
        <row r="62">
          <cell r="A62" t="str">
            <v>云G85142</v>
          </cell>
          <cell r="B62" t="str">
            <v>2019-07-10 15:15:33</v>
          </cell>
          <cell r="C62" t="str">
            <v>停车超时报警(31分)ACC熄火卫星(22)GSM(22)</v>
          </cell>
          <cell r="D62" t="str">
            <v>云南省红河哈尼族彝族自治州建水县临安镇迎晖路350云昌宾馆西92米</v>
          </cell>
        </row>
        <row r="63">
          <cell r="A63" t="str">
            <v>云G85305</v>
          </cell>
          <cell r="B63" t="str">
            <v>2019-07-10 17:39:14</v>
          </cell>
          <cell r="C63" t="str">
            <v>掉线报警</v>
          </cell>
          <cell r="D63" t="str">
            <v>云南省红河哈尼族彝族自治州开远市小龙潭镇二城段安桶寨西296米</v>
          </cell>
        </row>
        <row r="64">
          <cell r="A64" t="str">
            <v>云G87927</v>
          </cell>
          <cell r="B64" t="str">
            <v>2019-07-10 23:03:44</v>
          </cell>
          <cell r="C64" t="str">
            <v>掉线报警</v>
          </cell>
          <cell r="D64" t="str">
            <v>云南省红河哈尼族彝族自治州河口瑶族自治县河口镇中国石化(北山停车区加油站)东南186米</v>
          </cell>
        </row>
        <row r="65">
          <cell r="A65" t="str">
            <v>云G89057</v>
          </cell>
          <cell r="B65" t="str">
            <v>2019-07-10 22:33:19</v>
          </cell>
          <cell r="C65" t="str">
            <v>停车超时报警(36分)ACC熄火无效定位(30分)GSM(29)</v>
          </cell>
          <cell r="D65" t="str">
            <v>云南省红河哈尼族彝族自治州建水县临安镇214省道万达修理厂东南79米</v>
          </cell>
        </row>
        <row r="66">
          <cell r="A66" t="str">
            <v>云G89259</v>
          </cell>
          <cell r="B66" t="str">
            <v>2019-07-10 21:58:22</v>
          </cell>
          <cell r="C66" t="str">
            <v>停车超时报警(9时52分)上线报警</v>
          </cell>
          <cell r="D66" t="str">
            <v>云南省红河哈尼族彝族自治州红河县迤萨镇元蔓高速土台村委会西北1271米</v>
          </cell>
        </row>
        <row r="67">
          <cell r="A67" t="str">
            <v>云G89767</v>
          </cell>
          <cell r="B67" t="str">
            <v>2019-07-10 23:56:41</v>
          </cell>
          <cell r="C67" t="str">
            <v>停车超时报警(2天10时29分)无效定位(1时57分)</v>
          </cell>
          <cell r="D67" t="str">
            <v>云南省玉溪市红塔区研和街道135乡道馨裕大院西北168米</v>
          </cell>
        </row>
      </sheetData>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云G74339</v>
          </cell>
          <cell r="B2" t="str">
            <v>24.19</v>
          </cell>
        </row>
        <row r="3">
          <cell r="A3" t="str">
            <v>云G76029</v>
          </cell>
          <cell r="B3" t="str">
            <v>21.87</v>
          </cell>
        </row>
        <row r="4">
          <cell r="A4" t="str">
            <v>云G74660</v>
          </cell>
          <cell r="B4" t="str">
            <v>8.91</v>
          </cell>
        </row>
        <row r="5">
          <cell r="A5" t="str">
            <v>云G72281</v>
          </cell>
          <cell r="B5" t="str">
            <v>28.95</v>
          </cell>
        </row>
        <row r="6">
          <cell r="A6" t="str">
            <v>云G78968</v>
          </cell>
          <cell r="B6" t="str">
            <v>39.08</v>
          </cell>
        </row>
        <row r="7">
          <cell r="A7" t="str">
            <v>云G77465</v>
          </cell>
          <cell r="B7" t="str">
            <v>4.09</v>
          </cell>
        </row>
        <row r="8">
          <cell r="A8" t="str">
            <v>云G68191</v>
          </cell>
          <cell r="B8" t="str">
            <v>17.88</v>
          </cell>
        </row>
        <row r="9">
          <cell r="A9" t="str">
            <v>云G65156</v>
          </cell>
          <cell r="B9" t="str">
            <v>19.83</v>
          </cell>
        </row>
        <row r="10">
          <cell r="A10" t="str">
            <v>云G68245</v>
          </cell>
          <cell r="B10" t="str">
            <v>69.61</v>
          </cell>
        </row>
        <row r="11">
          <cell r="A11" t="str">
            <v>云G79894</v>
          </cell>
          <cell r="B11" t="str">
            <v>46.05</v>
          </cell>
        </row>
        <row r="12">
          <cell r="A12" t="str">
            <v>云G84638</v>
          </cell>
          <cell r="B12" t="str">
            <v>47.47</v>
          </cell>
        </row>
        <row r="13">
          <cell r="A13" t="str">
            <v>云G76051</v>
          </cell>
          <cell r="B13" t="str">
            <v>8.41</v>
          </cell>
        </row>
        <row r="14">
          <cell r="A14" t="str">
            <v>云G68811</v>
          </cell>
          <cell r="B14" t="str">
            <v>10.45</v>
          </cell>
        </row>
        <row r="15">
          <cell r="A15" t="str">
            <v>云G79229</v>
          </cell>
          <cell r="B15" t="str">
            <v>6.59</v>
          </cell>
        </row>
        <row r="16">
          <cell r="A16" t="str">
            <v>云G70932</v>
          </cell>
          <cell r="B16" t="str">
            <v>23.11</v>
          </cell>
        </row>
        <row r="17">
          <cell r="A17" t="str">
            <v>云G68279</v>
          </cell>
          <cell r="B17" t="str">
            <v>22.96</v>
          </cell>
        </row>
        <row r="18">
          <cell r="A18" t="str">
            <v>云G70424</v>
          </cell>
          <cell r="B18" t="str">
            <v>44.71</v>
          </cell>
        </row>
        <row r="19">
          <cell r="A19" t="str">
            <v>云G85305</v>
          </cell>
          <cell r="B19" t="str">
            <v>19.81</v>
          </cell>
        </row>
        <row r="20">
          <cell r="A20" t="str">
            <v>云G70053</v>
          </cell>
          <cell r="B20" t="str">
            <v>25.07</v>
          </cell>
        </row>
        <row r="21">
          <cell r="A21" t="str">
            <v>云G74743</v>
          </cell>
          <cell r="B21" t="str">
            <v>62.62</v>
          </cell>
        </row>
        <row r="22">
          <cell r="A22" t="str">
            <v>云G73584</v>
          </cell>
          <cell r="B22" t="str">
            <v>5.32</v>
          </cell>
        </row>
        <row r="23">
          <cell r="A23" t="str">
            <v>云G74297</v>
          </cell>
          <cell r="B23" t="str">
            <v>23.60</v>
          </cell>
        </row>
        <row r="24">
          <cell r="A24" t="str">
            <v>云G79701</v>
          </cell>
          <cell r="B24" t="str">
            <v>9.27</v>
          </cell>
        </row>
        <row r="25">
          <cell r="A25" t="str">
            <v>云G76889</v>
          </cell>
          <cell r="B25" t="str">
            <v>40.18</v>
          </cell>
        </row>
        <row r="26">
          <cell r="A26" t="str">
            <v>云G79926</v>
          </cell>
          <cell r="B26" t="str">
            <v>31.30</v>
          </cell>
        </row>
        <row r="27">
          <cell r="A27" t="str">
            <v>云G78128</v>
          </cell>
          <cell r="B27" t="str">
            <v>18.43</v>
          </cell>
        </row>
        <row r="28">
          <cell r="A28" t="str">
            <v>云G79546</v>
          </cell>
          <cell r="B28" t="str">
            <v>21.43</v>
          </cell>
        </row>
        <row r="29">
          <cell r="A29" t="str">
            <v>云G79750</v>
          </cell>
          <cell r="B29" t="str">
            <v>9.32</v>
          </cell>
        </row>
        <row r="30">
          <cell r="A30" t="str">
            <v>云G79684</v>
          </cell>
          <cell r="B30" t="str">
            <v>27.58</v>
          </cell>
        </row>
        <row r="31">
          <cell r="A31" t="str">
            <v>云G74968</v>
          </cell>
          <cell r="B31" t="str">
            <v>8.85</v>
          </cell>
        </row>
        <row r="32">
          <cell r="A32" t="str">
            <v>云G78266</v>
          </cell>
          <cell r="B32" t="str">
            <v>24.39</v>
          </cell>
        </row>
        <row r="33">
          <cell r="A33" t="str">
            <v>云G68333</v>
          </cell>
          <cell r="B33" t="str">
            <v>57.74</v>
          </cell>
        </row>
        <row r="34">
          <cell r="A34" t="str">
            <v>云G70391</v>
          </cell>
          <cell r="B34" t="str">
            <v>21.05</v>
          </cell>
        </row>
        <row r="35">
          <cell r="A35" t="str">
            <v>云G78483</v>
          </cell>
          <cell r="B35" t="str">
            <v>23.79</v>
          </cell>
        </row>
        <row r="36">
          <cell r="A36" t="str">
            <v>云G74893</v>
          </cell>
          <cell r="B36" t="str">
            <v>59.19</v>
          </cell>
        </row>
        <row r="37">
          <cell r="A37" t="str">
            <v>云G87927</v>
          </cell>
          <cell r="B37" t="str">
            <v>28.17</v>
          </cell>
        </row>
        <row r="38">
          <cell r="A38" t="str">
            <v>云G69497</v>
          </cell>
          <cell r="B38" t="str">
            <v>24.88</v>
          </cell>
        </row>
        <row r="39">
          <cell r="A39" t="str">
            <v>云G72097</v>
          </cell>
          <cell r="B39" t="str">
            <v>7.37</v>
          </cell>
        </row>
        <row r="40">
          <cell r="A40" t="str">
            <v>云G74730</v>
          </cell>
          <cell r="B40" t="str">
            <v>9.85</v>
          </cell>
        </row>
        <row r="41">
          <cell r="A41" t="str">
            <v>云G89259</v>
          </cell>
          <cell r="B41" t="str">
            <v>21.47</v>
          </cell>
        </row>
        <row r="42">
          <cell r="A42" t="str">
            <v>云G89057</v>
          </cell>
          <cell r="B42" t="str">
            <v>31.03</v>
          </cell>
        </row>
      </sheetData>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云G84638</v>
          </cell>
          <cell r="C4" t="str">
            <v>2019-06-10 21:03:34</v>
          </cell>
          <cell r="D4">
            <v>0</v>
          </cell>
          <cell r="E4" t="str">
            <v>云南省红河哈尼族彝族自治州蒙自市草坝镇G8011开河高速十七村大桥北958米</v>
          </cell>
        </row>
        <row r="5">
          <cell r="B5" t="str">
            <v>云G78522</v>
          </cell>
          <cell r="C5" t="str">
            <v>2019-06-10 17:16:32</v>
          </cell>
          <cell r="D5" t="str">
            <v>ACC点火(13分)记录仪速度(24.0)疲劳驾驶报警(4时55分)卫星(16)GSM(24)</v>
          </cell>
          <cell r="E5" t="str">
            <v>云南省红河哈尼族彝族自治州金平苗族瑶族傣族自治县大寨乡蛮金公路长坡头隧道东北491米</v>
          </cell>
        </row>
        <row r="6">
          <cell r="B6" t="str">
            <v>云G68279</v>
          </cell>
          <cell r="C6" t="str">
            <v>2019-06-10 23:10:25</v>
          </cell>
          <cell r="D6" t="str">
            <v>ACC点火(13分)记录仪速度(41.8)疲劳驾驶报警(4时0分)卫星(11)GSM(19)</v>
          </cell>
          <cell r="E6" t="str">
            <v>云南省玉溪市通海县兴蒙乡319省道宏山园林雕塑东294米</v>
          </cell>
        </row>
        <row r="7">
          <cell r="B7" t="str">
            <v>云G78266</v>
          </cell>
          <cell r="C7" t="str">
            <v>2019-06-10 21:48:51</v>
          </cell>
          <cell r="D7">
            <v>0</v>
          </cell>
          <cell r="E7" t="str">
            <v>云南省红河哈尼族彝族自治州河口瑶族自治县河口镇G8011开河高速南琐东北319米</v>
          </cell>
        </row>
        <row r="8">
          <cell r="B8" t="str">
            <v>云G79229</v>
          </cell>
          <cell r="C8" t="str">
            <v>2019-06-10 17:47:55</v>
          </cell>
          <cell r="D8">
            <v>0</v>
          </cell>
          <cell r="E8" t="str">
            <v>云南省昭通市镇雄县坪上镇背牛段朱家沟东北276米</v>
          </cell>
        </row>
        <row r="9">
          <cell r="B9" t="str">
            <v>云G79211</v>
          </cell>
          <cell r="C9" t="str">
            <v>2019-06-10 04:00:13</v>
          </cell>
          <cell r="D9" t="str">
            <v>ACC点火(19分)记录仪速度(53.0)疲劳驾驶报警(4时0分)卫星(15)GSM(10)</v>
          </cell>
          <cell r="E9" t="str">
            <v>云南省玉溪市峨山彝族自治县双江街道213省道宝山忠和希望小学东1101米</v>
          </cell>
        </row>
        <row r="10">
          <cell r="B10" t="str">
            <v>云G78583</v>
          </cell>
          <cell r="C10" t="str">
            <v>2019-06-10 21:15:42</v>
          </cell>
          <cell r="D10">
            <v>0</v>
          </cell>
          <cell r="E10" t="str">
            <v>云南省文山壮族苗族自治州文山市卧龙街道G5615天猴高速八家寨东北734米</v>
          </cell>
        </row>
        <row r="11">
          <cell r="B11" t="str">
            <v>云G70424</v>
          </cell>
          <cell r="C11" t="str">
            <v>2019-06-10 13:28:12</v>
          </cell>
          <cell r="D11">
            <v>0</v>
          </cell>
          <cell r="E11" t="str">
            <v>云南省昆明市宜良县狗街镇G5601昆明绕城高速云海KTV西北169米</v>
          </cell>
        </row>
        <row r="12">
          <cell r="B12" t="str">
            <v>云G74743</v>
          </cell>
          <cell r="C12" t="str">
            <v>2019-06-10 20:03:00</v>
          </cell>
          <cell r="D12" t="str">
            <v>ACC点火(23分)记录仪速度(88.9)卫星(20)GSM(13)超速报警(软)</v>
          </cell>
          <cell r="E12" t="str">
            <v>云南省楚雄彝族自治州楚雄市吕合镇G56杭瑞高速笔桥庵东南193米</v>
          </cell>
        </row>
        <row r="13">
          <cell r="B13" t="str">
            <v>云G89259</v>
          </cell>
          <cell r="C13" t="str">
            <v>2019-06-10 12:31:42</v>
          </cell>
          <cell r="D13" t="str">
            <v>ACC点火(24分)记录仪速度(81.8)卫星(23)GSM(13)超速报警(软)</v>
          </cell>
          <cell r="E13" t="str">
            <v>云南省昆明市呈贡区吴家营街道G78渝昆高速小尖山东北407米</v>
          </cell>
        </row>
        <row r="14">
          <cell r="B14" t="str">
            <v>云G76029</v>
          </cell>
          <cell r="C14" t="str">
            <v>2019-06-10 16:40:55</v>
          </cell>
          <cell r="D14">
            <v>0</v>
          </cell>
          <cell r="E14" t="str">
            <v>云南省昆明市官渡区大板桥街道G56杭瑞高速杨梅箐东428米</v>
          </cell>
        </row>
        <row r="15">
          <cell r="B15" t="str">
            <v>云G74968</v>
          </cell>
          <cell r="C15" t="str">
            <v>2019-06-10 22:28:45</v>
          </cell>
          <cell r="D15" t="str">
            <v>ACC点火(2时10分)记录仪速度(11.0)疲劳驾驶报警(4时1分)卫星(16)GSM(20)</v>
          </cell>
          <cell r="E15" t="str">
            <v>云南省昭通市彝良县角奎镇下湾南189米</v>
          </cell>
        </row>
        <row r="16">
          <cell r="B16" t="str">
            <v>云G68245</v>
          </cell>
          <cell r="C16" t="str">
            <v>2019-06-10 14:31:58</v>
          </cell>
          <cell r="D16">
            <v>0</v>
          </cell>
          <cell r="E16" t="str">
            <v>云南省红河哈尼族彝族自治州个旧市大屯镇G5615天猴高速G5615天猴高速入口(G5615方向)东南45米</v>
          </cell>
        </row>
        <row r="17">
          <cell r="B17" t="str">
            <v>云G75010</v>
          </cell>
          <cell r="C17" t="str">
            <v>2019-06-10 12:32:22</v>
          </cell>
          <cell r="D17" t="str">
            <v>ACC点火(2时27分)记录仪速度(82.0)卫星(25)GSM(31)超速报警(软)</v>
          </cell>
          <cell r="E17" t="str">
            <v>云南省红河哈尼族彝族自治州建水县面甸镇G5615天猴高速五里冲站北1819米</v>
          </cell>
        </row>
        <row r="18">
          <cell r="B18" t="str">
            <v>云G72798</v>
          </cell>
          <cell r="C18" t="str">
            <v>2019-06-10 18:42:46</v>
          </cell>
          <cell r="D18">
            <v>0</v>
          </cell>
          <cell r="E18" t="str">
            <v>云南省红河哈尼族彝族自治州建水县面甸镇红田段庄户小学北1422米</v>
          </cell>
        </row>
        <row r="19">
          <cell r="B19" t="str">
            <v>云G76546</v>
          </cell>
          <cell r="C19" t="str">
            <v>2019-06-10 11:54:47</v>
          </cell>
          <cell r="D19">
            <v>0</v>
          </cell>
          <cell r="E19" t="str">
            <v>云南省红河哈尼族彝族自治州建水县临安镇323国道顺鑫矿山机械配件经营部西22米</v>
          </cell>
        </row>
        <row r="20">
          <cell r="B20" t="str">
            <v>云G78469</v>
          </cell>
          <cell r="C20" t="str">
            <v>2019-06-10 10:22:29</v>
          </cell>
          <cell r="D20">
            <v>0</v>
          </cell>
          <cell r="E20" t="str">
            <v>云南省红河哈尼族彝族自治州弥勒市新哨镇石新汽专明以则南807米</v>
          </cell>
        </row>
        <row r="21">
          <cell r="B21" t="str">
            <v>云G78968</v>
          </cell>
          <cell r="C21" t="str">
            <v>2019-06-10 02:04:46</v>
          </cell>
          <cell r="D21">
            <v>0</v>
          </cell>
          <cell r="E21" t="str">
            <v>云南省玉溪市红塔区春和街道州桥路91-3号G8511昆磨高速玉溪市红塔区环卫站西南295米</v>
          </cell>
        </row>
        <row r="22">
          <cell r="B22" t="str">
            <v>云G65188</v>
          </cell>
          <cell r="C22" t="str">
            <v>2019-06-10 14:54:23</v>
          </cell>
          <cell r="D22">
            <v>0</v>
          </cell>
          <cell r="E22" t="str">
            <v>云南省西双版纳傣族自治州景洪市嘎洒镇申鑫混凝土有限公司西南41米</v>
          </cell>
        </row>
        <row r="23">
          <cell r="B23" t="str">
            <v>云G52488</v>
          </cell>
          <cell r="C23" t="str">
            <v>2019-06-10 16:58:46</v>
          </cell>
          <cell r="D23">
            <v>0</v>
          </cell>
          <cell r="E23" t="str">
            <v>云南省红河哈尼族彝族自治州弥勒市新哨镇G80广昆高速弥勒站西北972米</v>
          </cell>
        </row>
        <row r="24">
          <cell r="B24" t="str">
            <v>云G56737</v>
          </cell>
          <cell r="C24" t="str">
            <v>2019-06-10 11:07:36</v>
          </cell>
          <cell r="D24">
            <v>0</v>
          </cell>
          <cell r="E24" t="str">
            <v>云南省红河哈尼族彝族自治州蒙自市文澜镇护国路22号护国路红建广场西84米</v>
          </cell>
        </row>
        <row r="25">
          <cell r="B25" t="str">
            <v>云G68132</v>
          </cell>
          <cell r="C25" t="str">
            <v>2019-06-10 19:30:18</v>
          </cell>
          <cell r="D25">
            <v>0</v>
          </cell>
          <cell r="E25" t="str">
            <v>云南省玉溪市江川区大街街道127乡道通达汽配汽修西南174米</v>
          </cell>
        </row>
        <row r="26">
          <cell r="B26" t="str">
            <v>云G68208</v>
          </cell>
          <cell r="C26" t="str">
            <v>2019-06-10 07:39:33</v>
          </cell>
          <cell r="D26">
            <v>0</v>
          </cell>
          <cell r="E26" t="str">
            <v>云南省西双版纳傣族自治州勐海县勐宋乡勐海县众恒良种场茶厂(西南门)西68米</v>
          </cell>
        </row>
        <row r="27">
          <cell r="B27" t="str">
            <v>云G68333</v>
          </cell>
          <cell r="C27" t="str">
            <v>2019-06-10 06:14:56</v>
          </cell>
          <cell r="D27">
            <v>0</v>
          </cell>
          <cell r="E27" t="str">
            <v>云南省红河哈尼族彝族自治州河口瑶族自治县河口镇中国石化(北山停车区加油站)东北36米</v>
          </cell>
        </row>
        <row r="28">
          <cell r="B28" t="str">
            <v>云G68655</v>
          </cell>
          <cell r="C28" t="str">
            <v>2019-06-10 23:08:42</v>
          </cell>
          <cell r="D28">
            <v>0</v>
          </cell>
          <cell r="E28" t="str">
            <v>云南省红河哈尼族彝族自治州建水县临安镇214省道鸿达驾校西南274米</v>
          </cell>
        </row>
        <row r="29">
          <cell r="B29" t="str">
            <v>云G68804</v>
          </cell>
          <cell r="C29" t="str">
            <v>2019-06-10 19:15:55</v>
          </cell>
          <cell r="D29">
            <v>0</v>
          </cell>
          <cell r="E29" t="str">
            <v>云南省红河哈尼族彝族自治州建水县临安镇214省道永固货箱焊修厂南62米</v>
          </cell>
        </row>
        <row r="30">
          <cell r="B30" t="str">
            <v>云G68817</v>
          </cell>
          <cell r="C30" t="str">
            <v>2019-06-10 23:46:09</v>
          </cell>
          <cell r="D30">
            <v>0</v>
          </cell>
          <cell r="E30" t="str">
            <v>云南省红河哈尼族彝族自治州建水县临安镇祥琦汽车销售有限公司西58米</v>
          </cell>
        </row>
        <row r="31">
          <cell r="B31" t="str">
            <v>云G69360</v>
          </cell>
          <cell r="C31" t="str">
            <v>2019-06-10 12:50:07</v>
          </cell>
          <cell r="D31">
            <v>0</v>
          </cell>
          <cell r="E31" t="str">
            <v>云南省文山壮族苗族自治州砚山县平远镇商贸大街国宏大酒店西南86米</v>
          </cell>
        </row>
        <row r="32">
          <cell r="B32" t="str">
            <v>云G69363</v>
          </cell>
          <cell r="C32" t="str">
            <v>2019-06-10 19:45:56</v>
          </cell>
          <cell r="D32">
            <v>0</v>
          </cell>
          <cell r="E32" t="str">
            <v>云南省迪庆藏族自治州维西傈僳族自治县永春乡维通线草坝西南452米</v>
          </cell>
        </row>
        <row r="33">
          <cell r="B33" t="str">
            <v>云G69406</v>
          </cell>
          <cell r="C33" t="str">
            <v>2019-06-10 21:58:03</v>
          </cell>
          <cell r="D33">
            <v>0</v>
          </cell>
          <cell r="E33" t="str">
            <v>云南省红河哈尼族彝族自治州建水县临安镇214省道中国石化加油站(培德段)西68米</v>
          </cell>
        </row>
        <row r="34">
          <cell r="B34" t="str">
            <v>云G69497</v>
          </cell>
          <cell r="C34" t="str">
            <v>2019-06-10 12:27:40</v>
          </cell>
          <cell r="D34">
            <v>0</v>
          </cell>
          <cell r="E34" t="str">
            <v>云南省红河哈尼族彝族自治州建水县临安镇迎晖路333建水樱花轮胎经营部西南89米</v>
          </cell>
        </row>
        <row r="35">
          <cell r="B35" t="str">
            <v>云G70053</v>
          </cell>
          <cell r="C35" t="str">
            <v>2019-06-10 09:45:57</v>
          </cell>
          <cell r="D35">
            <v>0</v>
          </cell>
          <cell r="E35" t="str">
            <v>云南省红河哈尼族彝族自治州建水县临安镇迎晖路350信恒钢材西南92米</v>
          </cell>
        </row>
        <row r="36">
          <cell r="B36" t="str">
            <v>云G70054</v>
          </cell>
          <cell r="C36" t="str">
            <v>2019-06-10 18:36:26</v>
          </cell>
          <cell r="D36">
            <v>0</v>
          </cell>
          <cell r="E36" t="str">
            <v>云南省红河哈尼族彝族自治州泸西县中枢镇203省道丁合村西北1932米</v>
          </cell>
        </row>
        <row r="37">
          <cell r="B37" t="str">
            <v>云G70058</v>
          </cell>
          <cell r="C37" t="str">
            <v>2019-06-10 21:36:20</v>
          </cell>
          <cell r="D37">
            <v>0</v>
          </cell>
          <cell r="E37" t="str">
            <v>云南省文山壮族苗族自治州砚山县平远镇210省道自家人饭店(平车段)西20米</v>
          </cell>
        </row>
        <row r="38">
          <cell r="B38" t="str">
            <v>云G70086</v>
          </cell>
          <cell r="C38" t="str">
            <v>2019-06-10 15:03:25</v>
          </cell>
          <cell r="D38">
            <v>0</v>
          </cell>
          <cell r="E38" t="str">
            <v>云南省红河哈尼族彝族自治州开远市乐白道街道市西北路馆驿清真饭店东108米</v>
          </cell>
        </row>
        <row r="39">
          <cell r="B39" t="str">
            <v>云G70391</v>
          </cell>
          <cell r="C39" t="str">
            <v>2019-06-10 19:45:37</v>
          </cell>
          <cell r="D39">
            <v>0</v>
          </cell>
          <cell r="E39" t="str">
            <v>云南省昆明市晋宁区昆阳街道213国道清水河收费站(G8511昆磨高速出口)西61米</v>
          </cell>
        </row>
        <row r="40">
          <cell r="B40" t="str">
            <v>云G70588</v>
          </cell>
          <cell r="C40" t="str">
            <v>2019-06-10 12:34:43</v>
          </cell>
          <cell r="D40">
            <v>0</v>
          </cell>
          <cell r="E40" t="str">
            <v>云南省红河哈尼族彝族自治州元阳县南沙镇慢腊公路102县102县道桃园村卫生所东1160米</v>
          </cell>
        </row>
        <row r="41">
          <cell r="B41" t="str">
            <v>云G70788</v>
          </cell>
          <cell r="C41" t="str">
            <v>2019-06-10 08:49:03</v>
          </cell>
          <cell r="D41">
            <v>0</v>
          </cell>
          <cell r="E41" t="str">
            <v>云南省红河哈尼族彝族自治州个旧市锡城镇个金公路金盆家园西北157米</v>
          </cell>
        </row>
        <row r="42">
          <cell r="B42" t="str">
            <v>云G72097</v>
          </cell>
          <cell r="C42" t="str">
            <v>2019-06-10 13:16:34</v>
          </cell>
          <cell r="D42">
            <v>0</v>
          </cell>
          <cell r="E42" t="str">
            <v>云南省红河哈尼族彝族自治州河口瑶族自治县河口镇北山路中国河口口岸东北13米</v>
          </cell>
        </row>
        <row r="43">
          <cell r="B43" t="str">
            <v>云G72469</v>
          </cell>
          <cell r="C43" t="str">
            <v>2019-06-10 21:03:16</v>
          </cell>
          <cell r="D43">
            <v>0</v>
          </cell>
          <cell r="E43" t="str">
            <v>云南省临沧市永德县永康镇313省道鲁开福水泥大砖厂北43米</v>
          </cell>
        </row>
        <row r="44">
          <cell r="B44" t="str">
            <v>云G73503</v>
          </cell>
          <cell r="C44" t="str">
            <v>2019-06-10 17:22:12</v>
          </cell>
          <cell r="D44">
            <v>0</v>
          </cell>
          <cell r="E44" t="str">
            <v>云南省红河哈尼族彝族自治州红河县迤萨镇Z007水井东1115米</v>
          </cell>
        </row>
        <row r="45">
          <cell r="B45" t="str">
            <v>云G73567</v>
          </cell>
          <cell r="C45" t="str">
            <v>2019-06-10 19:00:39</v>
          </cell>
          <cell r="D45">
            <v>0</v>
          </cell>
          <cell r="E45" t="str">
            <v>云南省红河哈尼族彝族自治州金平苗族瑶族傣族自治县金河镇河东南路中国石化加油站(河东南路)西北60米</v>
          </cell>
        </row>
        <row r="46">
          <cell r="B46" t="str">
            <v>云G73584</v>
          </cell>
          <cell r="C46" t="str">
            <v>2019-06-10 19:50:39</v>
          </cell>
          <cell r="D46">
            <v>0</v>
          </cell>
          <cell r="E46" t="str">
            <v>云南省西双版纳傣族自治州景洪市允景洪街道澜沧江路5号澜沧江路景洪市文化馆东北1120米</v>
          </cell>
        </row>
        <row r="47">
          <cell r="B47" t="str">
            <v>云G73590</v>
          </cell>
          <cell r="C47" t="str">
            <v>2019-06-10 21:46:50</v>
          </cell>
          <cell r="D47">
            <v>0</v>
          </cell>
          <cell r="E47" t="str">
            <v>云南省红河哈尼族彝族自治州个旧市贾沙乡102县道红河元阳刘大头农家乐东北370米</v>
          </cell>
        </row>
        <row r="48">
          <cell r="B48" t="str">
            <v>云G73986</v>
          </cell>
          <cell r="C48" t="str">
            <v>2019-06-10 13:00:02</v>
          </cell>
          <cell r="D48">
            <v>0</v>
          </cell>
          <cell r="E48" t="str">
            <v>云南省红河哈尼族彝族自治州元阳县黄茅岭乡和平段106县214省道老勐客运站西1234米</v>
          </cell>
        </row>
        <row r="49">
          <cell r="B49" t="str">
            <v>云G74358</v>
          </cell>
          <cell r="C49" t="str">
            <v>2019-06-10 23:50:03</v>
          </cell>
          <cell r="D49">
            <v>0</v>
          </cell>
          <cell r="E49" t="str">
            <v>云南省昆明市西山区海口街道Z007中国银行(白塔支行)东南1930米</v>
          </cell>
        </row>
        <row r="50">
          <cell r="B50" t="str">
            <v>云G74392</v>
          </cell>
          <cell r="C50" t="str">
            <v>2019-06-10 22:48:39</v>
          </cell>
          <cell r="D50">
            <v>0</v>
          </cell>
          <cell r="E50" t="str">
            <v>云南省红河哈尼族彝族自治州建水县面甸镇323国道甘龙井西南410米</v>
          </cell>
        </row>
        <row r="51">
          <cell r="B51" t="str">
            <v>云G74660</v>
          </cell>
          <cell r="C51" t="str">
            <v>2019-06-10 10:59:36</v>
          </cell>
          <cell r="D51">
            <v>0</v>
          </cell>
          <cell r="E51" t="str">
            <v>云南省红河哈尼族彝族自治州蒙自市文澜镇护国路22号护国路红河州公务员小区东249米</v>
          </cell>
        </row>
        <row r="52">
          <cell r="B52" t="str">
            <v>云G74663</v>
          </cell>
          <cell r="C52" t="str">
            <v>2019-06-10 23:49:14</v>
          </cell>
          <cell r="D52">
            <v>0</v>
          </cell>
          <cell r="E52" t="str">
            <v>云南省红河哈尼族彝族自治州元阳县南沙镇214省道南沙钢结构厂西93米</v>
          </cell>
        </row>
        <row r="53">
          <cell r="B53" t="str">
            <v>云G74671</v>
          </cell>
          <cell r="C53" t="str">
            <v>2019-06-10 21:01:18</v>
          </cell>
          <cell r="D53">
            <v>0</v>
          </cell>
          <cell r="E53" t="str">
            <v>云南省红河哈尼族彝族自治州建水县李浩寨乡214省道沙冲西253米</v>
          </cell>
        </row>
        <row r="54">
          <cell r="B54" t="str">
            <v>云G74697</v>
          </cell>
          <cell r="C54" t="str">
            <v>2019-06-10 16:08:17</v>
          </cell>
          <cell r="D54">
            <v>0</v>
          </cell>
          <cell r="E54" t="str">
            <v>云南省红河哈尼族彝族自治州蒙自市文澜镇护国路22号护国路红建广场西91米</v>
          </cell>
        </row>
        <row r="55">
          <cell r="B55" t="str">
            <v>云G74730</v>
          </cell>
          <cell r="C55" t="str">
            <v>2019-06-10 23:25:02</v>
          </cell>
          <cell r="D55">
            <v>0</v>
          </cell>
          <cell r="E55" t="str">
            <v>云南省红河哈尼族彝族自治州元阳县小新街乡元蔓高速石膏矿大桥西1929米</v>
          </cell>
        </row>
        <row r="56">
          <cell r="B56" t="str">
            <v>云G74732</v>
          </cell>
          <cell r="C56" t="str">
            <v>2019-06-10 23:30:26</v>
          </cell>
          <cell r="D56">
            <v>0</v>
          </cell>
          <cell r="E56" t="str">
            <v>云南省红河哈尼族彝族自治州个旧市大屯镇个大段小屯西102米</v>
          </cell>
        </row>
        <row r="57">
          <cell r="B57" t="str">
            <v>云G74893</v>
          </cell>
          <cell r="C57" t="str">
            <v>2019-06-10 18:37:07</v>
          </cell>
          <cell r="D57">
            <v>0</v>
          </cell>
          <cell r="E57" t="str">
            <v>云南省红河哈尼族彝族自治州河口瑶族自治县河口镇砚一段景和莊西南153米</v>
          </cell>
        </row>
        <row r="58">
          <cell r="B58" t="str">
            <v>云G74969</v>
          </cell>
          <cell r="C58" t="str">
            <v>2019-06-10 19:33:39</v>
          </cell>
          <cell r="D58">
            <v>0</v>
          </cell>
          <cell r="E58" t="str">
            <v>云南省红河哈尼族彝族自治州个旧市沙甸镇323国道穆斯林餐厅北83米</v>
          </cell>
        </row>
        <row r="59">
          <cell r="B59" t="str">
            <v>云G74972</v>
          </cell>
          <cell r="C59" t="str">
            <v>2019-06-10 23:39:47</v>
          </cell>
          <cell r="D59">
            <v>0</v>
          </cell>
          <cell r="E59" t="str">
            <v>云南省红河哈尼族彝族自治州弥勒市巡检司镇天天圆饭庄西144米</v>
          </cell>
        </row>
        <row r="60">
          <cell r="B60" t="str">
            <v>云G75018</v>
          </cell>
          <cell r="C60" t="str">
            <v>2019-06-10 23:05:33</v>
          </cell>
          <cell r="D60">
            <v>0</v>
          </cell>
          <cell r="E60" t="str">
            <v>云南省红河哈尼族彝族自治州河口瑶族自治县河口镇326国道曼漆西北236米</v>
          </cell>
        </row>
        <row r="61">
          <cell r="B61" t="str">
            <v>云G75117</v>
          </cell>
          <cell r="C61" t="str">
            <v>2019-06-10 23:44:11</v>
          </cell>
          <cell r="D61">
            <v>0</v>
          </cell>
          <cell r="E61" t="str">
            <v>云南省红河哈尼族彝族自治州建水县西庄镇芦子沟段麦粮地东183米</v>
          </cell>
        </row>
        <row r="62">
          <cell r="B62" t="str">
            <v>云G75191</v>
          </cell>
          <cell r="C62" t="str">
            <v>2019-06-10 06:54:18</v>
          </cell>
          <cell r="D62">
            <v>0</v>
          </cell>
          <cell r="E62" t="str">
            <v>云南省红河哈尼族彝族自治州建水县坡头乡214省道大箐小学东北73米</v>
          </cell>
        </row>
        <row r="63">
          <cell r="B63" t="str">
            <v>云G75885</v>
          </cell>
          <cell r="C63" t="str">
            <v>2019-06-10 22:53:25</v>
          </cell>
          <cell r="D63">
            <v>0</v>
          </cell>
          <cell r="E63" t="str">
            <v>云南省红河哈尼族彝族自治州元阳县南沙镇102县道红河谷食家庄西南188米</v>
          </cell>
        </row>
        <row r="64">
          <cell r="B64" t="str">
            <v>云G76051</v>
          </cell>
          <cell r="C64" t="str">
            <v>2019-06-10 21:07:13</v>
          </cell>
          <cell r="D64">
            <v>0</v>
          </cell>
        </row>
        <row r="65">
          <cell r="B65" t="str">
            <v>云G76116</v>
          </cell>
          <cell r="C65" t="str">
            <v>2019-06-10 23:09:02</v>
          </cell>
          <cell r="D65">
            <v>0</v>
          </cell>
          <cell r="E65" t="str">
            <v>云南省红河哈尼族彝族自治州元阳县上新城乡元蔓高速芒铁东南485米</v>
          </cell>
        </row>
        <row r="66">
          <cell r="B66" t="str">
            <v>云G76531</v>
          </cell>
          <cell r="C66" t="str">
            <v>2019-06-10 23:20:49</v>
          </cell>
          <cell r="D66">
            <v>0</v>
          </cell>
          <cell r="E66" t="str">
            <v>云南省普洱市思茅区南屏镇309省道南屏镇整碗村卫生室东299米</v>
          </cell>
        </row>
        <row r="67">
          <cell r="B67" t="str">
            <v>云G76889</v>
          </cell>
          <cell r="C67" t="str">
            <v>2019-06-10 19:34:53</v>
          </cell>
          <cell r="D67">
            <v>0</v>
          </cell>
          <cell r="E67" t="str">
            <v>云南省红河哈尼族彝族自治州个旧市鸡街镇212省道舘驿清真餐厅西北71米</v>
          </cell>
        </row>
        <row r="68">
          <cell r="B68" t="str">
            <v>云G77465</v>
          </cell>
          <cell r="C68" t="str">
            <v>2019-06-10 18:02:26</v>
          </cell>
          <cell r="D68">
            <v>0</v>
          </cell>
          <cell r="E68" t="str">
            <v>云南省红河哈尼族彝族自治州个旧市锡城镇石门坎段石门坎东27米</v>
          </cell>
        </row>
        <row r="69">
          <cell r="B69" t="str">
            <v>云G78261</v>
          </cell>
          <cell r="C69" t="str">
            <v>2019-06-10 17:42:24</v>
          </cell>
          <cell r="D69">
            <v>0</v>
          </cell>
          <cell r="E69" t="str">
            <v>云南省红河哈尼族彝族自治州弥勒市新哨镇304省道虹溪镇卫生院啥咩村卫生所东北1983米</v>
          </cell>
        </row>
        <row r="70">
          <cell r="B70" t="str">
            <v>云G78483</v>
          </cell>
          <cell r="C70" t="str">
            <v>2019-06-10 23:38:42</v>
          </cell>
          <cell r="D70">
            <v>0</v>
          </cell>
          <cell r="E70" t="str">
            <v>云南省西双版纳傣族自治州勐腊县勐腊镇015乡道罗二酒家东109米</v>
          </cell>
        </row>
        <row r="71">
          <cell r="B71" t="str">
            <v>云G78528</v>
          </cell>
          <cell r="C71" t="str">
            <v>2019-06-10 09:43:23</v>
          </cell>
          <cell r="D71">
            <v>0</v>
          </cell>
          <cell r="E71" t="str">
            <v>云南省红河哈尼族彝族自治州建水县临安镇青他线建水文笔塔西南902米</v>
          </cell>
        </row>
        <row r="72">
          <cell r="B72" t="str">
            <v>云G78570</v>
          </cell>
          <cell r="C72" t="str">
            <v>2019-06-10 23:22:12</v>
          </cell>
          <cell r="D72">
            <v>0</v>
          </cell>
          <cell r="E72" t="str">
            <v>云南省红河哈尼族彝族自治州元阳县南沙镇人民路121号人民路元阳南沙汽车客运中心西南13米</v>
          </cell>
        </row>
        <row r="73">
          <cell r="B73" t="str">
            <v>云G78769</v>
          </cell>
          <cell r="C73" t="str">
            <v>2019-06-10 19:55:02</v>
          </cell>
          <cell r="D73">
            <v>0</v>
          </cell>
          <cell r="E73" t="str">
            <v>云南省红河哈尼族彝族自治州建水县坡头乡214省道下白沙水东南869米</v>
          </cell>
        </row>
        <row r="74">
          <cell r="B74" t="str">
            <v>云G79750</v>
          </cell>
          <cell r="C74" t="str">
            <v>2019-06-10 23:25:48</v>
          </cell>
          <cell r="D74">
            <v>0</v>
          </cell>
          <cell r="E74" t="str">
            <v>云南省红河哈尼族彝族自治州建水县坡头乡130县道贾沙乡科技希望小学南1430米</v>
          </cell>
        </row>
        <row r="75">
          <cell r="B75" t="str">
            <v>云G79777</v>
          </cell>
          <cell r="C75" t="str">
            <v>2019-06-10 18:14:23</v>
          </cell>
          <cell r="D75">
            <v>0</v>
          </cell>
          <cell r="E75" t="str">
            <v>云南省昆明市呈贡区马金铺街道102省道朋康汽车服务有限公司西北168米</v>
          </cell>
        </row>
        <row r="76">
          <cell r="B76" t="str">
            <v>云G79877</v>
          </cell>
          <cell r="C76" t="str">
            <v>2019-06-10 15:26:55</v>
          </cell>
          <cell r="D76">
            <v>0</v>
          </cell>
          <cell r="E76" t="str">
            <v>云南省红河哈尼族彝族自治州建水县坡头乡214省道坡头民族小学西北574米</v>
          </cell>
        </row>
        <row r="77">
          <cell r="B77" t="str">
            <v>云G85305</v>
          </cell>
          <cell r="C77" t="str">
            <v>2019-06-10 15:53:14</v>
          </cell>
          <cell r="D77">
            <v>0</v>
          </cell>
          <cell r="E77" t="str">
            <v>云南省红河哈尼族彝族自治州开远市小龙潭镇二城段安桶寨西243米</v>
          </cell>
        </row>
        <row r="78">
          <cell r="B78" t="str">
            <v>云G87927</v>
          </cell>
          <cell r="C78" t="str">
            <v>2019-06-10 23:45:18</v>
          </cell>
          <cell r="D78">
            <v>0</v>
          </cell>
          <cell r="E78" t="str">
            <v>云南省文山壮族苗族自治州文山市古木镇206省道古木汽车客运站东南1786米</v>
          </cell>
        </row>
        <row r="79">
          <cell r="B79" t="str">
            <v>云G87929</v>
          </cell>
          <cell r="C79" t="str">
            <v>2019-06-10 18:07:32</v>
          </cell>
          <cell r="D79">
            <v>0</v>
          </cell>
          <cell r="E79" t="str">
            <v>云南省玉溪市元江哈尼族彝族傣族自治县澧江街道澧江路21澧江路元江哈尼族彝族傣族自治县地方公路管理段生活区东北51米</v>
          </cell>
        </row>
        <row r="80">
          <cell r="B80" t="str">
            <v>云G89767</v>
          </cell>
          <cell r="C80" t="str">
            <v>2019-06-10 16:28:01</v>
          </cell>
          <cell r="D80">
            <v>0</v>
          </cell>
          <cell r="E80" t="str">
            <v>云南省红河哈尼族彝族自治州河口瑶族自治县河口镇G8011开河高速出口中国石化(北山停车区加油站)东236米</v>
          </cell>
        </row>
        <row r="81">
          <cell r="B81" t="str">
            <v>云G68819</v>
          </cell>
          <cell r="C81" t="str">
            <v>2019-06-10 22:45:03</v>
          </cell>
          <cell r="D81">
            <v>0</v>
          </cell>
          <cell r="E81" t="str">
            <v>云南省红河哈尼族彝族自治州建水县临安镇汇源小吃北166米</v>
          </cell>
        </row>
        <row r="82">
          <cell r="B82" t="str">
            <v>云G65155</v>
          </cell>
          <cell r="C82" t="str">
            <v>2019-06-10 09:37:23</v>
          </cell>
          <cell r="D82">
            <v>0</v>
          </cell>
          <cell r="E82" t="str">
            <v>云南省昆明市寻甸回族彝族自治县倘甸镇马大段鲁嘎完小西北322米</v>
          </cell>
        </row>
        <row r="83">
          <cell r="B83" t="str">
            <v>云G68191</v>
          </cell>
          <cell r="C83" t="str">
            <v>2019-06-10 13:07:04</v>
          </cell>
          <cell r="D83">
            <v>0</v>
          </cell>
          <cell r="E83" t="str">
            <v>云南省普洱市澜沧拉祜族自治县勐朗镇309省道龙塘西北1156米</v>
          </cell>
        </row>
        <row r="84">
          <cell r="B84" t="str">
            <v>云G72281</v>
          </cell>
          <cell r="C84" t="str">
            <v>2019-06-10 14:06:20</v>
          </cell>
          <cell r="D84">
            <v>0</v>
          </cell>
          <cell r="E84" t="str">
            <v>云南省红河哈尼族彝族自治州个旧市大屯镇个屯一级公路王林寨东北268米</v>
          </cell>
        </row>
        <row r="85">
          <cell r="B85" t="str">
            <v>云G74297</v>
          </cell>
          <cell r="C85" t="str">
            <v>2019-06-10 10:46:40</v>
          </cell>
          <cell r="D85">
            <v>0</v>
          </cell>
          <cell r="E85" t="str">
            <v>云南省红河哈尼族彝族自治州个旧市沙甸镇323国道鸡街镇小芭蕉志华空心砖厂西北39米</v>
          </cell>
        </row>
        <row r="86">
          <cell r="B86" t="str">
            <v>云G67014</v>
          </cell>
          <cell r="C86" t="str">
            <v>2019-06-10 09:57:16</v>
          </cell>
          <cell r="D86">
            <v>0</v>
          </cell>
          <cell r="E86" t="str">
            <v>云南省红河哈尼族彝族自治州建水县临安镇迎晖路352鑫苑家常菜南157米</v>
          </cell>
        </row>
        <row r="87">
          <cell r="B87" t="str">
            <v>云G70932</v>
          </cell>
          <cell r="C87" t="str">
            <v>2019-06-10 21:39:16</v>
          </cell>
          <cell r="D87">
            <v>0</v>
          </cell>
          <cell r="E87" t="str">
            <v>云南省红河哈尼族彝族自治州建水县临安镇培德段中国石化加油站(培德段)西92米</v>
          </cell>
        </row>
        <row r="88">
          <cell r="B88" t="str">
            <v>云G68941</v>
          </cell>
          <cell r="C88" t="str">
            <v>2019-06-10 20:12:24</v>
          </cell>
          <cell r="D88">
            <v>0</v>
          </cell>
          <cell r="E88" t="str">
            <v>云南省红河哈尼族彝族自治州弥勒市弥阳镇王炽路45号友信教育培训学校东北100米</v>
          </cell>
        </row>
        <row r="89">
          <cell r="B89" t="str">
            <v>云G65156</v>
          </cell>
          <cell r="C89" t="str">
            <v>2019-06-10 17:34:38</v>
          </cell>
          <cell r="D89">
            <v>0</v>
          </cell>
          <cell r="E89" t="str">
            <v>云南省西双版纳傣族自治州勐海县勐宋乡214国道西双版纳朕云堂茶厂北1792米</v>
          </cell>
        </row>
        <row r="90">
          <cell r="B90" t="str">
            <v>云G89057</v>
          </cell>
          <cell r="C90" t="str">
            <v>2019-06-10 22:07:50</v>
          </cell>
          <cell r="D90">
            <v>0</v>
          </cell>
          <cell r="E90" t="str">
            <v>云南省红河哈尼族彝族自治州建水县岔科镇阿初段建水县岔科镇小河边小学西南189米</v>
          </cell>
        </row>
        <row r="91">
          <cell r="B91" t="str">
            <v>云G79684</v>
          </cell>
          <cell r="C91" t="str">
            <v>2019-06-10 11:27:01</v>
          </cell>
          <cell r="D91">
            <v>0</v>
          </cell>
          <cell r="E91" t="str">
            <v>云南省昆明市官渡区矣六街道彩云北路11159号彩云中路小古城社区居委会卫生室西南169米</v>
          </cell>
        </row>
        <row r="92">
          <cell r="B92" t="str">
            <v>云G73881</v>
          </cell>
          <cell r="C92" t="str">
            <v>2019-06-10 06:25:46</v>
          </cell>
          <cell r="D92">
            <v>0</v>
          </cell>
          <cell r="E92" t="str">
            <v>云南省昆明市宜良县北古城镇G5601昆明绕城高速马鞍山北172米</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云G44971</v>
          </cell>
          <cell r="B2" t="str">
            <v>2019-07-11 15:11:34</v>
          </cell>
          <cell r="C2" t="str">
            <v>掉线报警</v>
          </cell>
          <cell r="D2" t="str">
            <v>云南省红河哈尼族彝族自治州建水县临安镇214省道建水县华腾钢化玻璃有限公司东南63米</v>
          </cell>
        </row>
        <row r="3">
          <cell r="A3" t="str">
            <v>云G52048</v>
          </cell>
          <cell r="B3" t="str">
            <v>2019-07-11 10:07:52</v>
          </cell>
          <cell r="C3" t="str">
            <v>停车超时报警(9天18时51分)ACC点火卫星(16)GSM(31)</v>
          </cell>
          <cell r="D3" t="str">
            <v>云南省红河哈尼族彝族自治州建水县南庄镇仁和药店(南庄卫生院西南)东南128米</v>
          </cell>
        </row>
        <row r="4">
          <cell r="A4" t="str">
            <v>云G52488</v>
          </cell>
          <cell r="B4" t="str">
            <v>2019-07-11 10:07:44</v>
          </cell>
          <cell r="C4" t="str">
            <v>停车超时报警(1天11时30分)ACC点火(1天0时45分)卫星(8)GSM(11)</v>
          </cell>
          <cell r="D4" t="str">
            <v>云南省大理白族自治州大理市下关镇大理十畝南麓一期(建设中)东315米</v>
          </cell>
        </row>
        <row r="5">
          <cell r="A5" t="str">
            <v>云G56737</v>
          </cell>
          <cell r="B5" t="str">
            <v>2019-07-11 22:18:13</v>
          </cell>
          <cell r="C5" t="str">
            <v>掉线报警</v>
          </cell>
          <cell r="D5" t="str">
            <v>云南省曲靖市陆良县三岔河镇060乡道云南省农村信用社东51米</v>
          </cell>
        </row>
        <row r="6">
          <cell r="A6" t="str">
            <v>云G65155</v>
          </cell>
          <cell r="B6" t="str">
            <v>2019-07-11 19:25:31</v>
          </cell>
          <cell r="C6" t="str">
            <v>停车超时报警(30分)ACC点火卫星(19)GSM(15)</v>
          </cell>
          <cell r="D6" t="str">
            <v>云南省昆明市寻甸回族彝族自治县倘甸镇服务区南93米</v>
          </cell>
        </row>
        <row r="7">
          <cell r="A7" t="str">
            <v>云G65156</v>
          </cell>
          <cell r="B7" t="str">
            <v>2019-07-11 10:08:57</v>
          </cell>
          <cell r="C7" t="str">
            <v>停车超时报警(13时10分)卫星(19)GSM(16)</v>
          </cell>
          <cell r="D7" t="str">
            <v>云南省西双版纳傣族自治州勐海县勐宋乡勐海县众恒良种场茶厂(西南门)东255米</v>
          </cell>
        </row>
        <row r="8">
          <cell r="A8" t="str">
            <v>云G65188</v>
          </cell>
          <cell r="B8" t="str">
            <v>2019-07-11 10:57:12</v>
          </cell>
          <cell r="C8" t="str">
            <v>停车超时报警(1天13时18分)ACC点火(47分)卫星(20)GSM(15)</v>
          </cell>
          <cell r="D8" t="str">
            <v>云南省西双版纳傣族自治州勐海县勐宋乡勐海县众恒良种场茶厂(西南门)东181米</v>
          </cell>
        </row>
        <row r="9">
          <cell r="A9" t="str">
            <v>云G66361</v>
          </cell>
          <cell r="B9" t="str">
            <v>2019-07-11 10:07:35</v>
          </cell>
          <cell r="C9" t="str">
            <v>停车超时报警(1天16时14分)</v>
          </cell>
          <cell r="D9" t="str">
            <v>云南省红河哈尼族彝族自治州石屏县异龙镇216省道石屏县辣云红食品有限公司西南34米</v>
          </cell>
        </row>
        <row r="10">
          <cell r="A10" t="str">
            <v>云G68132</v>
          </cell>
          <cell r="B10" t="str">
            <v>2019-07-11 10:07:32</v>
          </cell>
          <cell r="C10" t="str">
            <v>停车超时报警(4天22时34分)</v>
          </cell>
          <cell r="D10" t="str">
            <v>云南省玉溪市江川区大街街道127乡道通达汽配汽修西131米</v>
          </cell>
        </row>
        <row r="11">
          <cell r="A11" t="str">
            <v>云G68191</v>
          </cell>
          <cell r="B11" t="str">
            <v>2019-07-11 14:38:43</v>
          </cell>
          <cell r="C11" t="str">
            <v>掉线报警</v>
          </cell>
          <cell r="D11" t="str">
            <v>云南省文山壮族苗族自治州富宁县剥隘镇G80广昆高速谷拉河大桥</v>
          </cell>
        </row>
        <row r="12">
          <cell r="A12" t="str">
            <v>云G68245</v>
          </cell>
          <cell r="B12" t="str">
            <v>2019-07-11 15:15:32</v>
          </cell>
          <cell r="C12" t="str">
            <v>停车超时报警(31分)无效定位(25分)</v>
          </cell>
          <cell r="D12" t="str">
            <v>云南省昆明市富民县永定街道克林路开鑫苑农家乐东北101米</v>
          </cell>
        </row>
        <row r="13">
          <cell r="A13" t="str">
            <v>云G68279</v>
          </cell>
          <cell r="B13" t="str">
            <v>2019-07-11 16:01:21</v>
          </cell>
          <cell r="C13" t="str">
            <v>停车超时报警(30分)ACC熄火卫星(13)GSM(20)</v>
          </cell>
          <cell r="D13" t="str">
            <v>滨河中路中国农业银行(滨河路分理处)西南448米</v>
          </cell>
        </row>
        <row r="14">
          <cell r="A14" t="str">
            <v>云G68333</v>
          </cell>
          <cell r="B14" t="str">
            <v>2019-07-11 16:44:44</v>
          </cell>
          <cell r="C14" t="str">
            <v>停车超时报警(1天3时42分)ACC点火(13分)卫星(18)GSM(24)</v>
          </cell>
          <cell r="D14" t="str">
            <v>云南省红河哈尼族彝族自治州建水县曲江镇东山坝线加油站(东山坝派出所东)北57米</v>
          </cell>
        </row>
        <row r="15">
          <cell r="A15" t="str">
            <v>云G68655</v>
          </cell>
          <cell r="B15" t="str">
            <v>2019-07-11 20:56:53</v>
          </cell>
          <cell r="C15" t="str">
            <v>停车超时报警(3天9时52分)ACC熄火卫星(21)GSM(31)</v>
          </cell>
          <cell r="D15" t="str">
            <v>云南省红河哈尼族彝族自治州建水县临安镇214省道鸿达驾校西南270米</v>
          </cell>
        </row>
        <row r="16">
          <cell r="A16" t="str">
            <v>云G68809</v>
          </cell>
          <cell r="B16" t="str">
            <v>2019-07-11 18:41:07</v>
          </cell>
          <cell r="C16" t="str">
            <v>停车超时报警(31分)ACC熄火卫星(17)GSM(31)</v>
          </cell>
          <cell r="D16" t="str">
            <v>云南省红河哈尼族彝族自治州个旧市城区街道个金公路绿海小区北146米</v>
          </cell>
        </row>
        <row r="17">
          <cell r="A17" t="str">
            <v>云G68811</v>
          </cell>
          <cell r="B17" t="str">
            <v>2019-07-11 10:07:33</v>
          </cell>
          <cell r="C17" t="str">
            <v>停车超时报警(13时18分)</v>
          </cell>
          <cell r="D17" t="str">
            <v>云南省昭通市绥江县中城镇田坝村东南409米</v>
          </cell>
        </row>
        <row r="18">
          <cell r="A18" t="str">
            <v>云G68941</v>
          </cell>
          <cell r="B18" t="str">
            <v>2019-07-11 10:07:34</v>
          </cell>
          <cell r="C18" t="str">
            <v>停车超时报警(6天16时33分)</v>
          </cell>
          <cell r="D18" t="str">
            <v>云南省红河哈尼族彝族自治州弥勒市弥阳镇王炽路45号友信教育培训学校东北94米</v>
          </cell>
        </row>
        <row r="19">
          <cell r="A19" t="str">
            <v>云G69360</v>
          </cell>
          <cell r="B19" t="str">
            <v>2019-07-11 19:54:03</v>
          </cell>
          <cell r="C19" t="str">
            <v>掉线报警</v>
          </cell>
          <cell r="D19" t="str">
            <v>云南省文山壮族苗族自治州砚山县平远镇商贸大街五联农资商贸开发有限责任公司东69米</v>
          </cell>
        </row>
        <row r="20">
          <cell r="A20" t="str">
            <v>云G69391</v>
          </cell>
          <cell r="B20" t="str">
            <v>2019-07-11 10:10:27</v>
          </cell>
          <cell r="C20" t="str">
            <v>停车超时报警(2天22时38分)</v>
          </cell>
          <cell r="D20" t="str">
            <v>云南省红河哈尼族彝族自治州绿春县大兴镇老庙巷78号214省道中国农业银行(绿春县支行营业室)东北1443米</v>
          </cell>
        </row>
        <row r="21">
          <cell r="A21" t="str">
            <v>云G69406</v>
          </cell>
          <cell r="B21" t="str">
            <v>2019-07-11 21:56:46</v>
          </cell>
          <cell r="C21" t="str">
            <v>停车超时报警(4天3时14分)ACC熄火卫星(22)GSM(25)</v>
          </cell>
          <cell r="D21" t="str">
            <v>云南省红河哈尼族彝族自治州建水县临安镇214省道中国石化加油站(培德段)西31米</v>
          </cell>
        </row>
        <row r="22">
          <cell r="A22" t="str">
            <v>云G69497</v>
          </cell>
          <cell r="B22" t="str">
            <v>2019-07-11 20:42:12</v>
          </cell>
          <cell r="C22" t="str">
            <v>停车超时报警(30分)ACC点火(5时33分)卫星(13)GSM(21)</v>
          </cell>
          <cell r="D22" t="str">
            <v>云南省昆明市西山区碧鸡街道320国道强林石化加油站(长坡)东149米</v>
          </cell>
        </row>
        <row r="23">
          <cell r="A23" t="str">
            <v>云G69957</v>
          </cell>
          <cell r="B23" t="str">
            <v>2019-07-11 13:28:07</v>
          </cell>
          <cell r="C23" t="str">
            <v>停车超时报警(27天2时20分)上线报警</v>
          </cell>
          <cell r="D23" t="str">
            <v>云南省红河哈尼族彝族自治州开远市小龙潭镇城子东北86米</v>
          </cell>
        </row>
        <row r="24">
          <cell r="A24" t="str">
            <v>云G70053</v>
          </cell>
          <cell r="B24" t="str">
            <v>2019-07-11 10:11:15</v>
          </cell>
          <cell r="C24" t="str">
            <v>停车超时报警(13时47分)</v>
          </cell>
          <cell r="D24" t="str">
            <v>云南省玉溪市通海县河西镇319省道云南雨燕教育设备有限公司(东北门)东南83米</v>
          </cell>
        </row>
        <row r="25">
          <cell r="A25" t="str">
            <v>云G70391</v>
          </cell>
          <cell r="B25" t="str">
            <v>2019-07-11 20:47:55</v>
          </cell>
          <cell r="C25" t="str">
            <v>停车超时报警(30分)ACC熄火卫星(13)GSM(22)</v>
          </cell>
          <cell r="D25" t="str">
            <v>云南省玉溪市红塔区研和街道319省道食尚聚缘饭庄东南138米</v>
          </cell>
        </row>
        <row r="26">
          <cell r="A26" t="str">
            <v>云G70424</v>
          </cell>
          <cell r="B26" t="str">
            <v>2019-07-11 20:48:56</v>
          </cell>
          <cell r="C26" t="str">
            <v>停车超时报警(1时39分)无效定位(1时39分)</v>
          </cell>
          <cell r="D26" t="str">
            <v>云南省西双版纳傣族自治州景洪市大渡岗乡G8511昆磨高速大渡岗茶场一队南358米</v>
          </cell>
        </row>
        <row r="27">
          <cell r="A27" t="str">
            <v>云G70588</v>
          </cell>
          <cell r="B27" t="str">
            <v>2019-07-11 20:23:41</v>
          </cell>
          <cell r="C27" t="str">
            <v>停车超时报警(30分)ACC熄火卫星(11)GSM(8)</v>
          </cell>
          <cell r="D27" t="str">
            <v>云南省红河哈尼族彝族自治州元阳县南沙镇慢腊公路102县102县道桃园村卫生所东957米</v>
          </cell>
        </row>
        <row r="28">
          <cell r="A28" t="str">
            <v>云G70784</v>
          </cell>
          <cell r="B28" t="str">
            <v>2019-07-11 10:07:30</v>
          </cell>
          <cell r="C28" t="str">
            <v>停车超时报警(2天13时9分)GSM(27)</v>
          </cell>
          <cell r="D28" t="str">
            <v>云南省红河哈尼族彝族自治州建水县西庄镇金色维也纳(建设中)西南117米</v>
          </cell>
        </row>
        <row r="29">
          <cell r="A29" t="str">
            <v>云G70932</v>
          </cell>
          <cell r="B29" t="str">
            <v>2019-07-11 22:53:19</v>
          </cell>
          <cell r="C29" t="str">
            <v>停车超时报警(33分)无效定位(31分)</v>
          </cell>
          <cell r="D29" t="str">
            <v>云南省红河哈尼族彝族自治州建水县坡头乡214省道下白沙水东南851米</v>
          </cell>
        </row>
        <row r="30">
          <cell r="A30" t="str">
            <v>云G71699</v>
          </cell>
          <cell r="B30" t="str">
            <v>2019-07-11 14:54:09</v>
          </cell>
          <cell r="C30" t="str">
            <v>掉线报警</v>
          </cell>
          <cell r="D30" t="str">
            <v>云南省红河哈尼族彝族自治州蒙自市文澜镇护国路22号护国路红建佳苑东南66米</v>
          </cell>
        </row>
        <row r="31">
          <cell r="A31" t="str">
            <v>云G72097</v>
          </cell>
          <cell r="B31" t="str">
            <v>2019-07-11 19:26:25</v>
          </cell>
          <cell r="C31" t="str">
            <v>停车超时报警(4时30分)无效定位(4时10分)</v>
          </cell>
          <cell r="D31" t="str">
            <v>云南省红河哈尼族彝族自治州河口瑶族自治县河口镇中国石化(北山停车区加油站)南66米</v>
          </cell>
        </row>
        <row r="32">
          <cell r="A32" t="str">
            <v>云G72281</v>
          </cell>
          <cell r="B32" t="str">
            <v>2019-07-11 10:07:30</v>
          </cell>
          <cell r="C32" t="str">
            <v>停车超时报警(18时36分)GSM(20)</v>
          </cell>
          <cell r="D32" t="str">
            <v>云南省红河哈尼族彝族自治州开远市乐白道街道326国道木栖黑东237米</v>
          </cell>
        </row>
        <row r="33">
          <cell r="A33" t="str">
            <v>云G73584</v>
          </cell>
          <cell r="B33" t="str">
            <v>2019-07-11 18:48:31</v>
          </cell>
          <cell r="C33" t="str">
            <v>掉线报警</v>
          </cell>
          <cell r="D33" t="str">
            <v>云南省西双版纳傣族自治州景洪市允景洪街道澜沧江路7号澜沧江路兴豪门北508米</v>
          </cell>
        </row>
        <row r="34">
          <cell r="A34" t="str">
            <v>云G73908</v>
          </cell>
          <cell r="B34" t="str">
            <v>2019-07-11 10:07:31</v>
          </cell>
          <cell r="C34" t="str">
            <v>停车超时报警(2天16时52分)GSM(17)</v>
          </cell>
          <cell r="D34" t="str">
            <v>云南省红河哈尼族彝族自治州泸西县午街铺镇服务区南167米</v>
          </cell>
        </row>
        <row r="35">
          <cell r="A35" t="str">
            <v>云G74297</v>
          </cell>
          <cell r="B35" t="str">
            <v>2019-07-11 17:28:44</v>
          </cell>
          <cell r="C35" t="str">
            <v>停车超时报警(31分)无效定位(6分)</v>
          </cell>
          <cell r="D35" t="str">
            <v>云南省红河哈尼族彝族自治州建水县曲江镇214省道清真鑫雅园南411米</v>
          </cell>
        </row>
        <row r="36">
          <cell r="A36" t="str">
            <v>云G74339</v>
          </cell>
          <cell r="B36" t="str">
            <v>2019-07-11 12:26:09</v>
          </cell>
          <cell r="C36" t="str">
            <v>停车超时报警(18时40分)无效定位(2时15分)</v>
          </cell>
          <cell r="D36" t="str">
            <v>云南省红河哈尼族彝族自治州建水县曲江镇东山坝线建水县农村信用社(东山坝信用社)西北205米</v>
          </cell>
        </row>
        <row r="37">
          <cell r="A37" t="str">
            <v>云G74392</v>
          </cell>
          <cell r="B37" t="str">
            <v>2019-07-11 10:08:20</v>
          </cell>
          <cell r="C37" t="str">
            <v>停车超时报警(7天17时13分)</v>
          </cell>
          <cell r="D37" t="str">
            <v>云南省红河哈尼族彝族自治州建水县临安镇钟灵路鑫源居南78米</v>
          </cell>
        </row>
        <row r="38">
          <cell r="A38" t="str">
            <v>云G74660</v>
          </cell>
          <cell r="B38" t="str">
            <v>2019-07-11 15:04:25</v>
          </cell>
          <cell r="C38" t="str">
            <v>掉线报警</v>
          </cell>
          <cell r="D38" t="str">
            <v>云南省红河哈尼族彝族自治州建水县坡头乡214省道红河大桥东南182米</v>
          </cell>
        </row>
        <row r="39">
          <cell r="A39" t="str">
            <v>云G74663</v>
          </cell>
          <cell r="B39" t="str">
            <v>2019-07-11 23:26:16</v>
          </cell>
          <cell r="C39" t="str">
            <v>停车超时报警(2天6时7分)ACC熄火卫星(10)GSM(11)</v>
          </cell>
          <cell r="D39" t="str">
            <v>云南省红河哈尼族彝族自治州个旧市蔓耗镇102县道蛮板大桥东北319米</v>
          </cell>
        </row>
        <row r="40">
          <cell r="A40" t="str">
            <v>云G74730</v>
          </cell>
          <cell r="B40" t="str">
            <v>2019-07-11 23:48:08</v>
          </cell>
          <cell r="C40" t="str">
            <v>停车超时报警(4时46分)ACC熄火卫星(11)GSM(11)</v>
          </cell>
          <cell r="D40" t="str">
            <v>云南省红河哈尼族彝族自治州元阳县小新街乡元蔓高速石膏矿大桥西1946米</v>
          </cell>
        </row>
        <row r="41">
          <cell r="A41" t="str">
            <v>云G74732</v>
          </cell>
          <cell r="B41" t="str">
            <v>2019-07-11 23:47:07</v>
          </cell>
          <cell r="C41" t="str">
            <v>掉线报警</v>
          </cell>
          <cell r="D41" t="str">
            <v>云南省红河哈尼族彝族自治州个旧市大屯镇个大段小屯西北150米</v>
          </cell>
        </row>
        <row r="42">
          <cell r="A42" t="str">
            <v>云G74743</v>
          </cell>
          <cell r="B42" t="str">
            <v>2019-07-11 23:08:34</v>
          </cell>
          <cell r="C42" t="str">
            <v>ACC点火(20分)记录仪速度(86.3)卫星(24)GSM(12)超速报警(软)</v>
          </cell>
          <cell r="D42" t="str">
            <v>云南省大理白族自治州祥云县下庄镇G56杭瑞高速高家西北224米</v>
          </cell>
        </row>
        <row r="43">
          <cell r="A43" t="str">
            <v>云G74893</v>
          </cell>
          <cell r="B43" t="str">
            <v>2019-07-11 23:41:35</v>
          </cell>
          <cell r="C43" t="str">
            <v>超速报警ACC点火(19分)记录仪速度(94.2)卫星(16)GSM(13)</v>
          </cell>
          <cell r="D43" t="str">
            <v>云南省红河哈尼族彝族自治州开远市乐白道街道G8011开河高速南盘江桥东北1195米</v>
          </cell>
        </row>
        <row r="44">
          <cell r="A44" t="str">
            <v>云G74968</v>
          </cell>
          <cell r="B44" t="str">
            <v>2019-07-11 23:23:10</v>
          </cell>
          <cell r="C44" t="str">
            <v>停车(1分)电瓶拆除报警ACC熄火GSM(18)</v>
          </cell>
          <cell r="D44" t="str">
            <v>云南省昭通市彝良县洛泽河镇201省道好又来蛋糕店西北60米</v>
          </cell>
        </row>
        <row r="45">
          <cell r="A45" t="str">
            <v>云G75018</v>
          </cell>
          <cell r="B45" t="str">
            <v>2019-07-11 23:51:41</v>
          </cell>
          <cell r="C45" t="str">
            <v>停车超时报警(71天16时29分)ACC熄火无效定位(13时18分)GSM(19)</v>
          </cell>
          <cell r="D45" t="str">
            <v>云南省红河哈尼族彝族自治州河口瑶族自治县河口镇326国道曼漆西北236米</v>
          </cell>
        </row>
        <row r="46">
          <cell r="A46" t="str">
            <v>云G75199</v>
          </cell>
          <cell r="B46" t="str">
            <v>2019-07-11 21:24:05</v>
          </cell>
          <cell r="C46" t="str">
            <v>掉线报警</v>
          </cell>
          <cell r="D46" t="str">
            <v>云南省红河哈尼族彝族自治州建水县坡头乡大石洞段大石洞小学西南1220米</v>
          </cell>
        </row>
        <row r="47">
          <cell r="A47" t="str">
            <v>云G75885</v>
          </cell>
          <cell r="B47" t="str">
            <v>2019-07-11 17:37:56</v>
          </cell>
          <cell r="C47" t="str">
            <v>停车超时报警(31分)ACC点火无效定位(31分)GSM(12)</v>
          </cell>
          <cell r="D47" t="str">
            <v>云南省红河哈尼族彝族自治州元阳县南沙镇慢腊公路102县102县道桃园村卫生所东960米</v>
          </cell>
        </row>
        <row r="48">
          <cell r="A48" t="str">
            <v>云G76029</v>
          </cell>
          <cell r="B48" t="str">
            <v>2019-07-11 15:39:10</v>
          </cell>
          <cell r="C48" t="str">
            <v>停车超时报警(30分)ACC熄火卫星(19)GSM(28)</v>
          </cell>
          <cell r="D48" t="str">
            <v>云南省玉溪市通海县秀山街道秀山西路113号秀山西路国家税务总局通海县税务局秀山税务分局东北184米</v>
          </cell>
        </row>
        <row r="49">
          <cell r="A49" t="str">
            <v>云G76051</v>
          </cell>
          <cell r="B49" t="str">
            <v>2019-07-11 21:07:43</v>
          </cell>
          <cell r="C49" t="str">
            <v>掉线报警</v>
          </cell>
          <cell r="D49" t="str">
            <v/>
          </cell>
        </row>
        <row r="50">
          <cell r="A50" t="str">
            <v>云G76116</v>
          </cell>
          <cell r="B50" t="str">
            <v>2019-07-11 23:57:18</v>
          </cell>
          <cell r="C50" t="str">
            <v>停车超时报警(2天3时3分)ACC熄火卫星(9)GSM(22)</v>
          </cell>
          <cell r="D50" t="str">
            <v>云南省红河哈尼族彝族自治州元阳县上新城乡元蔓高速芒铁东南477米</v>
          </cell>
        </row>
        <row r="51">
          <cell r="A51" t="str">
            <v>云G76546</v>
          </cell>
          <cell r="B51" t="str">
            <v>2019-07-11 23:38:20</v>
          </cell>
          <cell r="C51" t="str">
            <v>停车超时报警(4时5分)ACC熄火GSM(20)</v>
          </cell>
          <cell r="D51" t="str">
            <v>云南省红河哈尼族彝族自治州建水县临安镇迎晖路331214省道元叶家具店北176米</v>
          </cell>
        </row>
        <row r="52">
          <cell r="A52" t="str">
            <v>云G76758</v>
          </cell>
          <cell r="B52" t="str">
            <v>2019-07-11 10:07:58</v>
          </cell>
          <cell r="C52" t="str">
            <v>停车超时报警(4天17时34分)</v>
          </cell>
          <cell r="D52" t="str">
            <v>云南省红河哈尼族彝族自治州建水县南庄镇南庄大道建水县南庄镇水管站东60米</v>
          </cell>
        </row>
        <row r="53">
          <cell r="A53" t="str">
            <v>云G76889</v>
          </cell>
          <cell r="B53" t="str">
            <v>2019-07-11 10:14:11</v>
          </cell>
          <cell r="C53" t="str">
            <v>停车超时报警(13时33分)</v>
          </cell>
          <cell r="D53" t="str">
            <v>云南省红河哈尼族彝族自治州个旧市鸡街镇212省道舘驿清真餐厅西北64米</v>
          </cell>
        </row>
        <row r="54">
          <cell r="A54" t="str">
            <v>云G77285</v>
          </cell>
          <cell r="B54" t="str">
            <v>2019-07-11 23:25:40</v>
          </cell>
          <cell r="C54" t="str">
            <v>掉线报警</v>
          </cell>
          <cell r="D54" t="str">
            <v>云南省红河哈尼族彝族自治州蒙自市冷泉镇G8011开河高速加水检修站东35米</v>
          </cell>
        </row>
        <row r="55">
          <cell r="A55" t="str">
            <v>云G77465</v>
          </cell>
          <cell r="B55" t="str">
            <v>2019-07-11 17:36:15</v>
          </cell>
          <cell r="C55" t="str">
            <v>掉线报警</v>
          </cell>
          <cell r="D55" t="str">
            <v>滨河路金水河乡劳动保障局东312米</v>
          </cell>
        </row>
        <row r="56">
          <cell r="A56" t="str">
            <v>云G78128</v>
          </cell>
          <cell r="B56" t="str">
            <v>2019-07-11 22:03:00</v>
          </cell>
          <cell r="C56" t="str">
            <v>停车超时报警(11时52分)无效定位(6时28分)</v>
          </cell>
          <cell r="D56" t="str">
            <v>云南省红河哈尼族彝族自治州红河县迤萨镇环城北路8号元红公路红河县二中东324米</v>
          </cell>
        </row>
        <row r="57">
          <cell r="A57" t="str">
            <v>云G78261</v>
          </cell>
          <cell r="B57" t="str">
            <v>2019-07-11 10:13:48</v>
          </cell>
          <cell r="C57" t="str">
            <v>停车超时报警(3天0时5分)</v>
          </cell>
          <cell r="D57" t="str">
            <v>云南省红河哈尼族彝族自治州开远市灵泉街道开培线中国邮政储蓄银行(小花桥营业所)北87米</v>
          </cell>
        </row>
        <row r="58">
          <cell r="A58" t="str">
            <v>云G78266</v>
          </cell>
          <cell r="B58" t="str">
            <v>2019-07-11 21:15:24</v>
          </cell>
          <cell r="C58" t="str">
            <v>停车超时报警(31分)ACC熄火卫星(12)GSM(30)</v>
          </cell>
          <cell r="D58" t="str">
            <v>云南省红河哈尼族彝族自治州河口瑶族自治县河口镇中国石化(北山停车区加油站)东南173米</v>
          </cell>
        </row>
        <row r="59">
          <cell r="A59" t="str">
            <v>云G78483</v>
          </cell>
          <cell r="B59" t="str">
            <v>2019-07-11 23:21:05</v>
          </cell>
          <cell r="C59" t="str">
            <v>停车超时报警(1天4时41分)无效定位(5时18分)GSM(18)</v>
          </cell>
          <cell r="D59" t="str">
            <v>云南省玉溪市华宁县华溪镇251乡道黄豆地西93米</v>
          </cell>
        </row>
        <row r="60">
          <cell r="A60" t="str">
            <v>云G78522</v>
          </cell>
          <cell r="B60" t="str">
            <v>2019-07-11 21:58:52</v>
          </cell>
          <cell r="C60" t="str">
            <v>停车超时报警(2天0时53分)ACC熄火GSM(22)</v>
          </cell>
          <cell r="D60" t="str">
            <v>云南省红河哈尼族彝族自治州金平苗族瑶族傣族自治县沙依坡乡蛮金公路那拉博南944米</v>
          </cell>
        </row>
        <row r="61">
          <cell r="A61" t="str">
            <v>云G78528</v>
          </cell>
          <cell r="B61" t="str">
            <v>2019-07-11 19:38:09</v>
          </cell>
          <cell r="C61" t="str">
            <v>停车超时报警(9时12分)ACC点火(12分)卫星(17)GSM(19)</v>
          </cell>
          <cell r="D61" t="str">
            <v>云南省红河哈尼族彝族自治州建水县临安镇青他线建水文笔塔西南846米</v>
          </cell>
        </row>
        <row r="62">
          <cell r="A62" t="str">
            <v>云G78570</v>
          </cell>
          <cell r="B62" t="str">
            <v>2019-07-11 23:04:40</v>
          </cell>
          <cell r="C62" t="str">
            <v>停车超时报警(5时47分)ACC熄火GSM(15)</v>
          </cell>
          <cell r="D62" t="str">
            <v>云南省文山壮族苗族自治州广南县莲城镇那忠东486米</v>
          </cell>
        </row>
        <row r="63">
          <cell r="A63" t="str">
            <v>云G78769</v>
          </cell>
          <cell r="B63" t="str">
            <v>2019-07-11 23:47:52</v>
          </cell>
          <cell r="C63" t="str">
            <v>停车超时报警(7时7分)ACC熄火GSM(22)</v>
          </cell>
          <cell r="D63" t="str">
            <v>云南省红河哈尼族彝族自治州个旧市大屯镇大屯加油站(个旧第十五中学西)西南53米</v>
          </cell>
        </row>
        <row r="64">
          <cell r="A64" t="str">
            <v>云G78792</v>
          </cell>
          <cell r="B64" t="str">
            <v>2019-07-11 10:09:33</v>
          </cell>
          <cell r="C64" t="str">
            <v>停车超时报警(97天23时54分)ACC熄火卫星(11)GSM(26)</v>
          </cell>
          <cell r="D64" t="str">
            <v>云南省红河哈尼族彝族自治州建水县临安镇214省道大厂东366米</v>
          </cell>
        </row>
        <row r="65">
          <cell r="A65" t="str">
            <v>云G78968</v>
          </cell>
          <cell r="B65" t="str">
            <v>2019-07-11 23:28:01</v>
          </cell>
          <cell r="C65" t="str">
            <v>掉线报警</v>
          </cell>
          <cell r="D65" t="str">
            <v>云南省红河哈尼族彝族自治州建水县南庄镇安康路南庄客运站东北45米</v>
          </cell>
        </row>
        <row r="66">
          <cell r="A66" t="str">
            <v>云G79229</v>
          </cell>
          <cell r="B66" t="str">
            <v>2019-07-11 19:59:09</v>
          </cell>
          <cell r="C66" t="str">
            <v>停车超时报警(30分)ACC熄火卫星(10)GSM(24)</v>
          </cell>
          <cell r="D66" t="str">
            <v>云南省昭通市镇雄县坪上镇背牛段湾子东南156米</v>
          </cell>
        </row>
        <row r="67">
          <cell r="A67" t="str">
            <v>云G79546</v>
          </cell>
          <cell r="B67" t="str">
            <v>2019-07-11 10:08:51</v>
          </cell>
          <cell r="C67" t="str">
            <v>停车超时报警(1天3时2分)</v>
          </cell>
          <cell r="D67" t="str">
            <v>云南省西双版纳傣族自治州景洪市勐养镇G8511昆磨高速百花山隧道南1639米</v>
          </cell>
        </row>
        <row r="68">
          <cell r="A68" t="str">
            <v>云G79684</v>
          </cell>
          <cell r="B68" t="str">
            <v>2019-07-11 20:48:11</v>
          </cell>
          <cell r="C68" t="str">
            <v>停车超时报警(52分)ACC点火(1分)卫星(13)GSM(25)</v>
          </cell>
          <cell r="D68" t="str">
            <v>云南省红河哈尼族彝族自治州元阳县南沙镇102县道红河谷食家庄西北127米</v>
          </cell>
        </row>
        <row r="69">
          <cell r="A69" t="str">
            <v>云G79701</v>
          </cell>
          <cell r="B69" t="str">
            <v>2019-07-11 23:52:29</v>
          </cell>
          <cell r="C69" t="str">
            <v>掉线报警</v>
          </cell>
          <cell r="D69" t="str">
            <v>云南省红河哈尼族彝族自治州个旧市贾沙乡芦柴冲西北414米</v>
          </cell>
        </row>
        <row r="70">
          <cell r="A70" t="str">
            <v>云G79736</v>
          </cell>
          <cell r="B70" t="str">
            <v>2019-07-11 10:07:35</v>
          </cell>
          <cell r="C70" t="str">
            <v>停车超时报警(1天16时30分)</v>
          </cell>
          <cell r="D70" t="str">
            <v>云南省红河哈尼族彝族自治州建水县南庄镇214省道桥头北315米</v>
          </cell>
        </row>
        <row r="71">
          <cell r="A71" t="str">
            <v>云G79750</v>
          </cell>
          <cell r="B71" t="str">
            <v>2019-07-11 23:50:51</v>
          </cell>
          <cell r="C71" t="str">
            <v>掉线报警</v>
          </cell>
          <cell r="D71" t="str">
            <v>云南省红河哈尼族彝族自治州个旧市贾沙乡芦柴冲西449米</v>
          </cell>
        </row>
        <row r="72">
          <cell r="A72" t="str">
            <v>云G79799</v>
          </cell>
          <cell r="B72" t="str">
            <v>2019-07-11 10:07:41</v>
          </cell>
          <cell r="C72" t="str">
            <v>停车超时报警(11天22时58分)ACC熄火卫星(16)GSM(19)</v>
          </cell>
          <cell r="D72" t="str">
            <v>云南省红河哈尼族彝族自治州建水县临安镇大哨头东南75米</v>
          </cell>
        </row>
        <row r="73">
          <cell r="A73" t="str">
            <v>云G79894</v>
          </cell>
          <cell r="B73" t="str">
            <v>2019-07-11 20:51:27</v>
          </cell>
          <cell r="C73" t="str">
            <v>停车超时报警(42分)ACC点火(1分)无效定位(39分)GSM(24)</v>
          </cell>
          <cell r="D73" t="str">
            <v>云南省文山壮族苗族自治州砚山县平远镇323国道滨海饭店西北164米</v>
          </cell>
        </row>
        <row r="74">
          <cell r="A74" t="str">
            <v>云G79926</v>
          </cell>
          <cell r="B74" t="str">
            <v>2019-07-11 23:58:15</v>
          </cell>
          <cell r="C74" t="str">
            <v>掉线报警</v>
          </cell>
          <cell r="D74" t="str">
            <v>云南省西双版纳傣族自治州勐海县勐遮镇024乡道曼庄东南193米</v>
          </cell>
        </row>
        <row r="75">
          <cell r="A75" t="str">
            <v>云G84638</v>
          </cell>
          <cell r="B75" t="str">
            <v>2019-07-11 21:39:26</v>
          </cell>
          <cell r="C75" t="str">
            <v>停车超时报警(30分)ACC熄火卫星(18)GSM(31)</v>
          </cell>
          <cell r="D75" t="str">
            <v>云南省红河哈尼族彝族自治州河口瑶族自治县河口镇中国石化(北山停车区加油站)东南174米</v>
          </cell>
        </row>
        <row r="76">
          <cell r="A76" t="str">
            <v>云G85142</v>
          </cell>
          <cell r="B76" t="str">
            <v>2019-07-11 10:07:32</v>
          </cell>
          <cell r="C76" t="str">
            <v>停车超时报警(19时23分)</v>
          </cell>
          <cell r="D76" t="str">
            <v>云南省红河哈尼族彝族自治州建水县临安镇迎晖路350云昌宾馆西92米</v>
          </cell>
        </row>
        <row r="77">
          <cell r="A77" t="str">
            <v>云G85305</v>
          </cell>
          <cell r="B77" t="str">
            <v>2019-07-11 16:31:57</v>
          </cell>
          <cell r="C77" t="str">
            <v>掉线报警</v>
          </cell>
          <cell r="D77" t="str">
            <v>云南省红河哈尼族彝族自治州开远市小龙潭镇二城段安桶寨西266米</v>
          </cell>
        </row>
        <row r="78">
          <cell r="A78" t="str">
            <v>云G87740</v>
          </cell>
          <cell r="B78" t="str">
            <v>2019-07-11 10:09:14</v>
          </cell>
          <cell r="C78" t="str">
            <v>停车超时报警(98天0时4分)ACC熄火GSM(20)</v>
          </cell>
          <cell r="D78" t="str">
            <v>云南省红河哈尼族彝族自治州河口瑶族自治县河口镇砚一段谷卒南302米</v>
          </cell>
        </row>
        <row r="79">
          <cell r="A79" t="str">
            <v>云G87927</v>
          </cell>
          <cell r="B79" t="str">
            <v>2019-07-11 21:52:27</v>
          </cell>
          <cell r="C79" t="str">
            <v>停车超时报警(1时56分)ACC点火(48分)卫星(16)GSM(16)</v>
          </cell>
          <cell r="D79" t="str">
            <v>云南省红河哈尼族彝族自治州河口瑶族自治县河口镇中国石化(北山停车区加油站)东北196米</v>
          </cell>
        </row>
        <row r="80">
          <cell r="A80" t="str">
            <v>云G89057</v>
          </cell>
          <cell r="B80" t="str">
            <v>2019-07-11 23:10:38</v>
          </cell>
          <cell r="C80" t="str">
            <v>停车超时报警(34分)ACC熄火无效定位(32分)GSM(18)</v>
          </cell>
          <cell r="D80" t="str">
            <v>云南省红河哈尼族彝族自治州建水县曲江镇桥太段曲江中心幼儿园北421米</v>
          </cell>
        </row>
        <row r="81">
          <cell r="A81" t="str">
            <v>云G89259</v>
          </cell>
          <cell r="B81" t="str">
            <v>2019-07-11 23:27:10</v>
          </cell>
          <cell r="C81" t="str">
            <v>停车超时报警(5时8分)上线报警</v>
          </cell>
          <cell r="D81" t="str">
            <v>云南省昆明市呈贡区洛羊街道石龙线主线段15号润泽街金刚彩钢厂东北136米</v>
          </cell>
        </row>
        <row r="82">
          <cell r="A82" t="str">
            <v>云G89767</v>
          </cell>
          <cell r="B82" t="str">
            <v>2019-07-11 22:32:49</v>
          </cell>
          <cell r="C82" t="str">
            <v>停车超时报警(34分)</v>
          </cell>
          <cell r="D82" t="str">
            <v>云南省玉溪市江川区江城镇澄川线山泉鱼庄北30米</v>
          </cell>
        </row>
      </sheetData>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4">
          <cell r="B4" t="str">
            <v>云G76029</v>
          </cell>
          <cell r="C4" t="str">
            <v>建水县官厅汽车运输有限公司</v>
          </cell>
          <cell r="D4" t="str">
            <v>张绍葵              </v>
          </cell>
          <cell r="E4" t="str">
            <v>2小时19分</v>
          </cell>
          <cell r="F4" t="str">
            <v>45.96</v>
          </cell>
          <cell r="G4" t="str">
            <v>4.60</v>
          </cell>
          <cell r="H4" t="str">
            <v>47.00</v>
          </cell>
          <cell r="I4" t="str">
            <v>19.84</v>
          </cell>
        </row>
        <row r="5">
          <cell r="B5" t="str">
            <v>云G74660</v>
          </cell>
          <cell r="C5" t="str">
            <v>建水县官厅汽车运输有限公司</v>
          </cell>
          <cell r="D5" t="str">
            <v>毛辉                </v>
          </cell>
          <cell r="E5" t="str">
            <v>4小时47分</v>
          </cell>
          <cell r="F5" t="str">
            <v>65.10</v>
          </cell>
          <cell r="G5" t="str">
            <v>6.51</v>
          </cell>
          <cell r="H5" t="str">
            <v>43.00</v>
          </cell>
          <cell r="I5" t="str">
            <v>13.61</v>
          </cell>
        </row>
        <row r="6">
          <cell r="B6" t="str">
            <v>云G78968</v>
          </cell>
          <cell r="C6" t="str">
            <v>建水县官厅汽车运输有限公司</v>
          </cell>
          <cell r="D6" t="str">
            <v>杨春伟              </v>
          </cell>
          <cell r="E6" t="str">
            <v>5小时46分</v>
          </cell>
          <cell r="F6" t="str">
            <v>188.62</v>
          </cell>
          <cell r="G6" t="str">
            <v>18.86</v>
          </cell>
          <cell r="H6" t="str">
            <v>79.00</v>
          </cell>
          <cell r="I6" t="str">
            <v>32.71</v>
          </cell>
        </row>
        <row r="7">
          <cell r="B7" t="str">
            <v>云G68191</v>
          </cell>
          <cell r="C7" t="str">
            <v>建水县官厅汽车运输有限公司</v>
          </cell>
          <cell r="D7" t="str">
            <v>贺建喜              </v>
          </cell>
          <cell r="E7" t="str">
            <v>56分</v>
          </cell>
          <cell r="F7" t="str">
            <v>724.29</v>
          </cell>
          <cell r="G7" t="str">
            <v>72.43</v>
          </cell>
          <cell r="H7" t="str">
            <v>94.40</v>
          </cell>
          <cell r="I7" t="str">
            <v>776.03</v>
          </cell>
        </row>
        <row r="8">
          <cell r="B8" t="str">
            <v>云G68245</v>
          </cell>
          <cell r="C8" t="str">
            <v>建水县官厅汽车运输有限公司</v>
          </cell>
          <cell r="D8" t="str">
            <v>刘伟                </v>
          </cell>
          <cell r="E8" t="str">
            <v>6小时22分</v>
          </cell>
          <cell r="F8" t="str">
            <v>348.30</v>
          </cell>
          <cell r="G8" t="str">
            <v>34.83</v>
          </cell>
          <cell r="H8" t="str">
            <v>90.70</v>
          </cell>
          <cell r="I8" t="str">
            <v>54.71</v>
          </cell>
        </row>
        <row r="9">
          <cell r="B9" t="str">
            <v>云G79894</v>
          </cell>
          <cell r="C9" t="str">
            <v>建水县官厅汽车运输有限公司</v>
          </cell>
          <cell r="D9" t="str">
            <v>梁坤                </v>
          </cell>
          <cell r="E9" t="str">
            <v>18小时53分</v>
          </cell>
          <cell r="F9" t="str">
            <v>568.94</v>
          </cell>
          <cell r="G9" t="str">
            <v>56.89</v>
          </cell>
          <cell r="H9" t="str">
            <v>72.50</v>
          </cell>
          <cell r="I9" t="str">
            <v>30.13</v>
          </cell>
        </row>
        <row r="10">
          <cell r="B10" t="str">
            <v>云G84638</v>
          </cell>
          <cell r="C10" t="str">
            <v>建水县官厅汽车运输有限公司</v>
          </cell>
          <cell r="D10" t="str">
            <v>何升桥              </v>
          </cell>
          <cell r="E10" t="str">
            <v>6小时16分</v>
          </cell>
          <cell r="F10" t="str">
            <v>325.78</v>
          </cell>
          <cell r="G10" t="str">
            <v>32.58</v>
          </cell>
          <cell r="H10" t="str">
            <v>105.50</v>
          </cell>
          <cell r="I10" t="str">
            <v>51.99</v>
          </cell>
        </row>
        <row r="11">
          <cell r="B11" t="str">
            <v>云G76051</v>
          </cell>
          <cell r="C11" t="str">
            <v>建水县官厅汽车运输有限公司</v>
          </cell>
          <cell r="D11" t="str">
            <v>吕志林              </v>
          </cell>
          <cell r="E11" t="str">
            <v>4小时45分</v>
          </cell>
          <cell r="F11" t="str">
            <v>36.65</v>
          </cell>
          <cell r="G11" t="str">
            <v>3.67</v>
          </cell>
          <cell r="H11" t="str">
            <v>30.00</v>
          </cell>
          <cell r="I11" t="str">
            <v>7.72</v>
          </cell>
        </row>
        <row r="12">
          <cell r="B12" t="str">
            <v>云G79229</v>
          </cell>
          <cell r="C12" t="str">
            <v>建水县官厅汽车运输有限公司</v>
          </cell>
          <cell r="D12" t="str">
            <v>白增强              </v>
          </cell>
          <cell r="E12" t="str">
            <v>9小时46分</v>
          </cell>
          <cell r="F12" t="str">
            <v>68.77</v>
          </cell>
          <cell r="G12" t="str">
            <v>6.88</v>
          </cell>
          <cell r="H12" t="str">
            <v>39.00</v>
          </cell>
          <cell r="I12" t="str">
            <v>7.04</v>
          </cell>
        </row>
        <row r="13">
          <cell r="B13" t="str">
            <v>云G70932</v>
          </cell>
          <cell r="C13" t="str">
            <v>建水县官厅汽车运输有限公司</v>
          </cell>
          <cell r="D13" t="str">
            <v>羊庆东              </v>
          </cell>
          <cell r="E13" t="str">
            <v>8小时41分</v>
          </cell>
          <cell r="F13" t="str">
            <v>203.52</v>
          </cell>
          <cell r="G13" t="str">
            <v>20.35</v>
          </cell>
          <cell r="H13" t="str">
            <v>61.10</v>
          </cell>
          <cell r="I13" t="str">
            <v>23.44</v>
          </cell>
        </row>
        <row r="14">
          <cell r="B14" t="str">
            <v>云G70588</v>
          </cell>
          <cell r="C14" t="str">
            <v>建水县官厅汽车运输有限公司</v>
          </cell>
          <cell r="D14" t="str">
            <v>海崇飞              </v>
          </cell>
          <cell r="E14" t="str">
            <v>4小时58分</v>
          </cell>
          <cell r="F14" t="str">
            <v>59.56</v>
          </cell>
          <cell r="G14" t="str">
            <v>5.96</v>
          </cell>
          <cell r="H14" t="str">
            <v>66.00</v>
          </cell>
          <cell r="I14" t="str">
            <v>11.99</v>
          </cell>
        </row>
        <row r="15">
          <cell r="B15" t="str">
            <v>云G77285</v>
          </cell>
          <cell r="C15" t="str">
            <v>建水县官厅汽车运输有限公司</v>
          </cell>
          <cell r="D15" t="str">
            <v>汪良文              </v>
          </cell>
          <cell r="E15" t="str">
            <v>3小时14分</v>
          </cell>
          <cell r="F15" t="str">
            <v>167.39</v>
          </cell>
          <cell r="G15" t="str">
            <v>16.74</v>
          </cell>
          <cell r="H15" t="str">
            <v>91.60</v>
          </cell>
          <cell r="I15" t="str">
            <v>51.77</v>
          </cell>
        </row>
        <row r="16">
          <cell r="B16" t="str">
            <v>云G76546</v>
          </cell>
          <cell r="C16" t="str">
            <v>建水县官厅汽车运输有限公司</v>
          </cell>
          <cell r="D16" t="str">
            <v>李强                </v>
          </cell>
          <cell r="E16" t="str">
            <v>1小时35分</v>
          </cell>
          <cell r="F16" t="str">
            <v>90.12</v>
          </cell>
          <cell r="G16" t="str">
            <v>9.01</v>
          </cell>
          <cell r="H16" t="str">
            <v>79.00</v>
          </cell>
          <cell r="I16" t="str">
            <v>56.92</v>
          </cell>
        </row>
        <row r="17">
          <cell r="B17" t="str">
            <v>云G68279</v>
          </cell>
          <cell r="C17" t="str">
            <v>建水县官厅汽车运输有限公司</v>
          </cell>
          <cell r="D17" t="str">
            <v>张树彬              </v>
          </cell>
          <cell r="E17" t="str">
            <v>49分</v>
          </cell>
          <cell r="F17" t="str">
            <v>1.20</v>
          </cell>
          <cell r="G17" t="str">
            <v>0.12</v>
          </cell>
          <cell r="H17" t="str">
            <v>24.00</v>
          </cell>
          <cell r="I17" t="str">
            <v>1.47</v>
          </cell>
        </row>
        <row r="18">
          <cell r="B18" t="str">
            <v>云G69360</v>
          </cell>
          <cell r="C18" t="str">
            <v>建水县官厅汽车运输有限公司</v>
          </cell>
          <cell r="D18" t="str">
            <v>廖进文              </v>
          </cell>
          <cell r="E18" t="str">
            <v>6小时7分</v>
          </cell>
          <cell r="F18" t="str">
            <v>150.67</v>
          </cell>
          <cell r="G18" t="str">
            <v>15.07</v>
          </cell>
          <cell r="H18" t="str">
            <v>73.00</v>
          </cell>
          <cell r="I18" t="str">
            <v>24.63</v>
          </cell>
        </row>
        <row r="19">
          <cell r="B19" t="str">
            <v>云G70424</v>
          </cell>
          <cell r="C19" t="str">
            <v>建水县官厅汽车运输有限公司</v>
          </cell>
          <cell r="D19" t="str">
            <v>杨晓辉              </v>
          </cell>
          <cell r="E19" t="str">
            <v>3小时43分</v>
          </cell>
          <cell r="F19" t="str">
            <v>108.18</v>
          </cell>
          <cell r="G19" t="str">
            <v>10.82</v>
          </cell>
          <cell r="H19" t="str">
            <v>75.90</v>
          </cell>
          <cell r="I19" t="str">
            <v>29.11</v>
          </cell>
        </row>
        <row r="20">
          <cell r="B20" t="str">
            <v>云G85305</v>
          </cell>
          <cell r="C20" t="str">
            <v>建水县官厅汽车运输有限公司</v>
          </cell>
          <cell r="D20" t="str">
            <v>张林                </v>
          </cell>
          <cell r="E20" t="str">
            <v>2小时45分</v>
          </cell>
          <cell r="F20" t="str">
            <v>50.49</v>
          </cell>
          <cell r="G20" t="str">
            <v>5.05</v>
          </cell>
          <cell r="H20" t="str">
            <v>57.50</v>
          </cell>
          <cell r="I20" t="str">
            <v>18.36</v>
          </cell>
        </row>
        <row r="21">
          <cell r="B21" t="str">
            <v>云G65155</v>
          </cell>
          <cell r="C21" t="str">
            <v>建水县官厅汽车运输有限公司</v>
          </cell>
          <cell r="D21" t="str">
            <v>熊云                </v>
          </cell>
          <cell r="E21" t="str">
            <v>35分</v>
          </cell>
          <cell r="F21" t="str">
            <v>8.23</v>
          </cell>
          <cell r="G21" t="str">
            <v>0.82</v>
          </cell>
          <cell r="H21" t="str">
            <v>51.80</v>
          </cell>
          <cell r="I21" t="str">
            <v>14.11</v>
          </cell>
        </row>
        <row r="22">
          <cell r="B22" t="str">
            <v>云G68809</v>
          </cell>
          <cell r="C22" t="str">
            <v>建水县官厅汽车运输有限公司</v>
          </cell>
          <cell r="D22" t="str">
            <v>杨云伟              </v>
          </cell>
          <cell r="E22" t="str">
            <v>1小时6分</v>
          </cell>
          <cell r="F22" t="str">
            <v>32.22</v>
          </cell>
          <cell r="G22" t="str">
            <v>3.22</v>
          </cell>
          <cell r="H22" t="str">
            <v>67.00</v>
          </cell>
          <cell r="I22" t="str">
            <v>29.29</v>
          </cell>
        </row>
        <row r="23">
          <cell r="B23" t="str">
            <v>云G74743</v>
          </cell>
          <cell r="C23" t="str">
            <v>建水县官厅汽车运输有限公司</v>
          </cell>
          <cell r="D23" t="str">
            <v>赵建波              </v>
          </cell>
          <cell r="E23" t="str">
            <v>7小时43分</v>
          </cell>
          <cell r="F23" t="str">
            <v>455.50</v>
          </cell>
          <cell r="G23" t="str">
            <v>45.55</v>
          </cell>
          <cell r="H23" t="str">
            <v>99.90</v>
          </cell>
          <cell r="I23" t="str">
            <v>59.03</v>
          </cell>
        </row>
        <row r="24">
          <cell r="B24" t="str">
            <v>云G73584</v>
          </cell>
          <cell r="C24" t="str">
            <v>建水县官厅汽车运输有限公司</v>
          </cell>
          <cell r="D24" t="str">
            <v>张泽                </v>
          </cell>
          <cell r="E24" t="str">
            <v>5小时11分</v>
          </cell>
          <cell r="F24" t="str">
            <v>17.60</v>
          </cell>
          <cell r="G24" t="str">
            <v>1.76</v>
          </cell>
          <cell r="H24" t="str">
            <v>23.00</v>
          </cell>
          <cell r="I24" t="str">
            <v>3.40</v>
          </cell>
        </row>
        <row r="25">
          <cell r="B25" t="str">
            <v>云G74297</v>
          </cell>
          <cell r="C25" t="str">
            <v>建水县官厅汽车运输有限公司</v>
          </cell>
          <cell r="D25" t="str">
            <v>朱晓凯              </v>
          </cell>
          <cell r="E25" t="str">
            <v>12小时8分</v>
          </cell>
          <cell r="F25" t="str">
            <v>189.09</v>
          </cell>
          <cell r="G25" t="str">
            <v>18.91</v>
          </cell>
          <cell r="H25" t="str">
            <v>69.00</v>
          </cell>
          <cell r="I25" t="str">
            <v>15.58</v>
          </cell>
        </row>
        <row r="26">
          <cell r="B26" t="str">
            <v>云G79701</v>
          </cell>
          <cell r="C26" t="str">
            <v>建水县官厅汽车运输有限公司</v>
          </cell>
          <cell r="D26" t="str">
            <v>潘建和              </v>
          </cell>
          <cell r="E26" t="str">
            <v>45分</v>
          </cell>
          <cell r="F26" t="str">
            <v>5.83</v>
          </cell>
          <cell r="G26" t="str">
            <v>0.58</v>
          </cell>
          <cell r="H26" t="str">
            <v>19.00</v>
          </cell>
          <cell r="I26" t="str">
            <v>7.78</v>
          </cell>
        </row>
        <row r="27">
          <cell r="B27" t="str">
            <v>云G78769</v>
          </cell>
          <cell r="C27" t="str">
            <v>建水县官厅汽车运输有限公司</v>
          </cell>
          <cell r="D27" t="str">
            <v>李建                </v>
          </cell>
          <cell r="E27" t="str">
            <v>1小时15分</v>
          </cell>
          <cell r="F27" t="str">
            <v>69.30</v>
          </cell>
          <cell r="G27" t="str">
            <v>6.93</v>
          </cell>
          <cell r="H27" t="str">
            <v>89.00</v>
          </cell>
          <cell r="I27" t="str">
            <v>55.44</v>
          </cell>
        </row>
        <row r="28">
          <cell r="B28" t="str">
            <v>云G79926</v>
          </cell>
          <cell r="C28" t="str">
            <v>建水县官厅汽车运输有限公司</v>
          </cell>
          <cell r="D28" t="str">
            <v>l李文学             </v>
          </cell>
          <cell r="E28" t="str">
            <v>9小时53分</v>
          </cell>
          <cell r="F28" t="str">
            <v>395.31</v>
          </cell>
          <cell r="G28" t="str">
            <v>39.53</v>
          </cell>
          <cell r="H28" t="str">
            <v>109.30</v>
          </cell>
          <cell r="I28" t="str">
            <v>40.00</v>
          </cell>
        </row>
        <row r="29">
          <cell r="B29" t="str">
            <v>云G78128</v>
          </cell>
          <cell r="C29" t="str">
            <v>建水县官厅汽车运输有限公司</v>
          </cell>
          <cell r="D29" t="str">
            <v>李加傣              </v>
          </cell>
          <cell r="E29" t="str">
            <v>2分</v>
          </cell>
          <cell r="F29" t="str">
            <v>0.59</v>
          </cell>
          <cell r="G29" t="str">
            <v>0.06</v>
          </cell>
          <cell r="H29" t="str">
            <v>38.80</v>
          </cell>
          <cell r="I29" t="str">
            <v>17.70</v>
          </cell>
        </row>
        <row r="30">
          <cell r="B30" t="str">
            <v>云G75199</v>
          </cell>
          <cell r="C30" t="str">
            <v>建水县官厅汽车运输有限公司</v>
          </cell>
          <cell r="D30" t="str">
            <v>李红兵              </v>
          </cell>
          <cell r="E30" t="str">
            <v>9小时39分</v>
          </cell>
          <cell r="F30" t="str">
            <v>16.23</v>
          </cell>
          <cell r="G30" t="str">
            <v>1.62</v>
          </cell>
          <cell r="H30" t="str">
            <v>24.00</v>
          </cell>
          <cell r="I30" t="str">
            <v>1.68</v>
          </cell>
        </row>
        <row r="31">
          <cell r="B31" t="str">
            <v>云G75885</v>
          </cell>
          <cell r="C31" t="str">
            <v>建水县官厅汽车运输有限公司</v>
          </cell>
          <cell r="D31" t="str">
            <v>张力                </v>
          </cell>
          <cell r="E31" t="str">
            <v>1小时2分</v>
          </cell>
          <cell r="F31" t="str">
            <v>10.00</v>
          </cell>
          <cell r="G31" t="str">
            <v>1.00</v>
          </cell>
          <cell r="H31" t="str">
            <v>51.10</v>
          </cell>
          <cell r="I31" t="str">
            <v>9.67</v>
          </cell>
        </row>
        <row r="32">
          <cell r="B32" t="str">
            <v>云G79750</v>
          </cell>
          <cell r="C32" t="str">
            <v>建水县官厅汽车运输有限公司</v>
          </cell>
          <cell r="D32" t="str">
            <v>潘建和              </v>
          </cell>
          <cell r="E32" t="str">
            <v>1小时41分</v>
          </cell>
          <cell r="F32" t="str">
            <v>19.32</v>
          </cell>
          <cell r="G32" t="str">
            <v>1.93</v>
          </cell>
          <cell r="H32" t="str">
            <v>29.00</v>
          </cell>
          <cell r="I32" t="str">
            <v>11.48</v>
          </cell>
        </row>
        <row r="33">
          <cell r="B33" t="str">
            <v>云G79684</v>
          </cell>
          <cell r="C33" t="str">
            <v>建水县官厅汽车运输有限公司</v>
          </cell>
          <cell r="D33" t="str">
            <v>龙阿三              </v>
          </cell>
          <cell r="E33" t="str">
            <v>6小时34分</v>
          </cell>
          <cell r="F33" t="str">
            <v>238.60</v>
          </cell>
          <cell r="G33" t="str">
            <v>23.86</v>
          </cell>
          <cell r="H33" t="str">
            <v>76.00</v>
          </cell>
          <cell r="I33" t="str">
            <v>36.34</v>
          </cell>
        </row>
        <row r="34">
          <cell r="B34" t="str">
            <v>云G74968</v>
          </cell>
          <cell r="C34" t="str">
            <v>建水县官厅汽车运输有限公司</v>
          </cell>
          <cell r="D34" t="str">
            <v>王健康              </v>
          </cell>
          <cell r="E34" t="str">
            <v>8小时11分</v>
          </cell>
          <cell r="F34" t="str">
            <v>103.71</v>
          </cell>
          <cell r="G34" t="str">
            <v>10.37</v>
          </cell>
          <cell r="H34" t="str">
            <v>53.00</v>
          </cell>
          <cell r="I34" t="str">
            <v>12.67</v>
          </cell>
        </row>
        <row r="35">
          <cell r="B35" t="str">
            <v>云G78266</v>
          </cell>
          <cell r="C35" t="str">
            <v>建水县官厅汽车运输有限公司</v>
          </cell>
          <cell r="D35" t="str">
            <v>陈正龙              </v>
          </cell>
          <cell r="E35" t="str">
            <v>3小时44分</v>
          </cell>
          <cell r="F35" t="str">
            <v>114.23</v>
          </cell>
          <cell r="G35" t="str">
            <v>11.42</v>
          </cell>
          <cell r="H35" t="str">
            <v>66.00</v>
          </cell>
          <cell r="I35" t="str">
            <v>30.60</v>
          </cell>
        </row>
        <row r="36">
          <cell r="B36" t="str">
            <v>云G70391</v>
          </cell>
          <cell r="C36" t="str">
            <v>建水县官厅汽车运输有限公司</v>
          </cell>
          <cell r="D36" t="str">
            <v>纳顺荣              </v>
          </cell>
          <cell r="E36" t="str">
            <v>4小时12分</v>
          </cell>
          <cell r="F36" t="str">
            <v>62.26</v>
          </cell>
          <cell r="G36" t="str">
            <v>6.23</v>
          </cell>
          <cell r="H36" t="str">
            <v>64.00</v>
          </cell>
          <cell r="I36" t="str">
            <v>14.82</v>
          </cell>
        </row>
        <row r="37">
          <cell r="B37" t="str">
            <v>云G78483</v>
          </cell>
          <cell r="C37" t="str">
            <v>建水县官厅汽车运输有限公司</v>
          </cell>
          <cell r="D37" t="str">
            <v>普海飞              </v>
          </cell>
          <cell r="E37" t="str">
            <v>36分</v>
          </cell>
          <cell r="F37" t="str">
            <v>12.74</v>
          </cell>
          <cell r="G37" t="str">
            <v>1.27</v>
          </cell>
          <cell r="H37" t="str">
            <v>71.50</v>
          </cell>
          <cell r="I37" t="str">
            <v>21.24</v>
          </cell>
        </row>
        <row r="38">
          <cell r="B38" t="str">
            <v>云G74893</v>
          </cell>
          <cell r="C38" t="str">
            <v>建水县官厅汽车运输有限公司</v>
          </cell>
          <cell r="D38" t="str">
            <v>廖希龙              </v>
          </cell>
          <cell r="E38" t="str">
            <v>5小时45分</v>
          </cell>
          <cell r="F38" t="str">
            <v>357.17</v>
          </cell>
          <cell r="G38" t="str">
            <v>35.72</v>
          </cell>
          <cell r="H38" t="str">
            <v>94.20</v>
          </cell>
          <cell r="I38" t="str">
            <v>62.12</v>
          </cell>
        </row>
        <row r="39">
          <cell r="B39" t="str">
            <v>云G87927</v>
          </cell>
          <cell r="C39" t="str">
            <v>建水县官厅汽车运输有限公司</v>
          </cell>
          <cell r="D39" t="str">
            <v>王聪                </v>
          </cell>
          <cell r="E39" t="str">
            <v>3小时32分</v>
          </cell>
          <cell r="F39" t="str">
            <v>56.37</v>
          </cell>
          <cell r="G39" t="str">
            <v>5.64</v>
          </cell>
          <cell r="H39" t="str">
            <v>68.00</v>
          </cell>
          <cell r="I39" t="str">
            <v>15.95</v>
          </cell>
        </row>
        <row r="40">
          <cell r="B40" t="str">
            <v>云G78528</v>
          </cell>
          <cell r="C40" t="str">
            <v>建水县官厅汽车运输有限公司</v>
          </cell>
          <cell r="D40" t="str">
            <v>刘志强              </v>
          </cell>
          <cell r="E40" t="str">
            <v>2小时6分</v>
          </cell>
          <cell r="F40" t="str">
            <v>9.04</v>
          </cell>
          <cell r="G40" t="str">
            <v>0.90</v>
          </cell>
          <cell r="H40" t="str">
            <v>23.50</v>
          </cell>
          <cell r="I40" t="str">
            <v>4.31</v>
          </cell>
        </row>
        <row r="41">
          <cell r="B41" t="str">
            <v>云G69497</v>
          </cell>
          <cell r="C41" t="str">
            <v>建水县官厅汽车运输有限公司</v>
          </cell>
          <cell r="D41" t="str">
            <v>周涛                </v>
          </cell>
          <cell r="E41" t="str">
            <v>5小时22分</v>
          </cell>
          <cell r="F41" t="str">
            <v>110.21</v>
          </cell>
          <cell r="G41" t="str">
            <v>11.02</v>
          </cell>
          <cell r="H41" t="str">
            <v>82.00</v>
          </cell>
          <cell r="I41" t="str">
            <v>20.54</v>
          </cell>
        </row>
        <row r="42">
          <cell r="B42" t="str">
            <v>云G72097</v>
          </cell>
          <cell r="C42" t="str">
            <v>建水县官厅汽车运输有限公司</v>
          </cell>
          <cell r="D42" t="str">
            <v>李伟                </v>
          </cell>
          <cell r="E42" t="str">
            <v>1小时21分</v>
          </cell>
          <cell r="F42" t="str">
            <v>5.67</v>
          </cell>
          <cell r="G42" t="str">
            <v>0.57</v>
          </cell>
          <cell r="H42" t="str">
            <v>37.00</v>
          </cell>
          <cell r="I42" t="str">
            <v>4.20</v>
          </cell>
        </row>
        <row r="43">
          <cell r="B43" t="str">
            <v>云G74730</v>
          </cell>
          <cell r="C43" t="str">
            <v>建水县官厅汽车运输有限公司</v>
          </cell>
          <cell r="D43" t="str">
            <v>杨富能              </v>
          </cell>
          <cell r="E43" t="str">
            <v>4小时</v>
          </cell>
          <cell r="F43" t="str">
            <v>31.74</v>
          </cell>
          <cell r="G43" t="str">
            <v>3.17</v>
          </cell>
          <cell r="H43" t="str">
            <v>25.50</v>
          </cell>
          <cell r="I43" t="str">
            <v>7.93</v>
          </cell>
        </row>
        <row r="44">
          <cell r="B44" t="str">
            <v>云G89767</v>
          </cell>
          <cell r="C44" t="str">
            <v>建水县官厅汽车运输有限公司</v>
          </cell>
          <cell r="D44" t="str">
            <v>赵应文              </v>
          </cell>
          <cell r="E44" t="str">
            <v>6小时40分</v>
          </cell>
          <cell r="F44" t="str">
            <v>195.94</v>
          </cell>
          <cell r="G44" t="str">
            <v>19.59</v>
          </cell>
          <cell r="H44" t="str">
            <v>80.30</v>
          </cell>
          <cell r="I44" t="str">
            <v>29.39</v>
          </cell>
        </row>
        <row r="45">
          <cell r="B45" t="str">
            <v>云G89259</v>
          </cell>
          <cell r="C45" t="str">
            <v>建水县官厅汽车运输有限公司</v>
          </cell>
          <cell r="D45" t="str">
            <v>刘跃锋              </v>
          </cell>
          <cell r="E45" t="str">
            <v>10小时59分</v>
          </cell>
          <cell r="F45" t="str">
            <v>337.53</v>
          </cell>
          <cell r="G45" t="str">
            <v>33.75</v>
          </cell>
          <cell r="H45" t="str">
            <v>88.60</v>
          </cell>
          <cell r="I45" t="str">
            <v>30.73</v>
          </cell>
        </row>
        <row r="46">
          <cell r="B46" t="str">
            <v>云G89057</v>
          </cell>
          <cell r="C46" t="str">
            <v>建水县官厅汽车运输有限公司</v>
          </cell>
          <cell r="D46" t="str">
            <v>那丙敏              </v>
          </cell>
          <cell r="E46" t="str">
            <v>5小时26分</v>
          </cell>
          <cell r="F46" t="str">
            <v>191.73</v>
          </cell>
          <cell r="G46" t="str">
            <v>19.17</v>
          </cell>
          <cell r="H46" t="str">
            <v>77.70</v>
          </cell>
          <cell r="I46" t="str">
            <v>35.29</v>
          </cell>
        </row>
      </sheetData>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全部报警"/>
    </sheetNames>
    <sheetDataSet>
      <sheetData sheetId="0" refreshError="1">
        <row r="4">
          <cell r="B4" t="str">
            <v>云G84638</v>
          </cell>
          <cell r="C4" t="str">
            <v>2019-06-11 00:34:19</v>
          </cell>
          <cell r="D4">
            <v>0</v>
          </cell>
          <cell r="E4" t="str">
            <v>云南省红河哈尼族彝族自治州开远市大庄回族乡G8011开河高速龙潭村西南414米</v>
          </cell>
        </row>
        <row r="5">
          <cell r="B5" t="str">
            <v>云G78266</v>
          </cell>
          <cell r="C5" t="str">
            <v>2019-06-11 18:40:45</v>
          </cell>
          <cell r="D5">
            <v>0</v>
          </cell>
          <cell r="E5" t="str">
            <v>云南省文山壮族苗族自治州砚山县维末彝族乡G80广昆高速菠罗塘南1485米</v>
          </cell>
        </row>
        <row r="6">
          <cell r="B6" t="str">
            <v>云G68333</v>
          </cell>
          <cell r="C6" t="str">
            <v>2019-06-11 21:46:26</v>
          </cell>
          <cell r="D6" t="str">
            <v>ACC点火(14时2分)记录仪速度(30.7)疲劳驾驶报警(4时0分)卫星(14)GSM(31)</v>
          </cell>
          <cell r="E6" t="str">
            <v>云南省红河哈尼族彝族自治州建水县临安镇214省道新寨村西北363米</v>
          </cell>
        </row>
        <row r="7">
          <cell r="B7" t="str">
            <v>云G74671</v>
          </cell>
          <cell r="C7" t="str">
            <v>2019-06-11 13:57:55</v>
          </cell>
          <cell r="D7" t="str">
            <v>ACC点火(15分)记录仪速度(8.0)卫星(20)GSM(14)疲劳驾驶报警(4时23分)</v>
          </cell>
          <cell r="E7" t="str">
            <v>云南省昆明市晋宁区上蒜镇观矿段小平坝西北1098米</v>
          </cell>
        </row>
        <row r="8">
          <cell r="B8" t="str">
            <v>云G79894</v>
          </cell>
          <cell r="C8" t="str">
            <v>2019-06-11 08:36:49</v>
          </cell>
          <cell r="D8" t="str">
            <v>ACC点火(15分)记录仪速度(91.6)卫星(19)GSM(18)超速报警(软)</v>
          </cell>
          <cell r="E8" t="str">
            <v>云南省红河哈尼族彝族自治州个旧市大屯镇个屯一级公路王林寨东336米</v>
          </cell>
        </row>
        <row r="9">
          <cell r="B9" t="str">
            <v>云G79229</v>
          </cell>
          <cell r="C9" t="str">
            <v>2019-06-11 11:38:18</v>
          </cell>
          <cell r="D9">
            <v>0</v>
          </cell>
          <cell r="E9" t="str">
            <v>云南省昭通市镇雄县坪上镇背牛段朱家沟东北211米</v>
          </cell>
        </row>
        <row r="10">
          <cell r="B10" t="str">
            <v>云G78469</v>
          </cell>
          <cell r="C10" t="str">
            <v>2019-06-11 07:23:32</v>
          </cell>
          <cell r="D10">
            <v>0</v>
          </cell>
          <cell r="E10" t="str">
            <v>云南省曲靖市陆良县中枢镇S18易弥高速黑龙村北1162米</v>
          </cell>
        </row>
        <row r="11">
          <cell r="B11" t="str">
            <v>云G75010</v>
          </cell>
          <cell r="C11" t="str">
            <v>2019-06-11 23:51:36</v>
          </cell>
          <cell r="D11" t="str">
            <v>ACC点火(1时15分)记录仪速度(20.0)卫星(22)GSM(25)疲劳驾驶报警(4时0分)</v>
          </cell>
          <cell r="E11" t="str">
            <v>云南省红河哈尼族彝族自治州建水县曲江镇214省道建水曲江增福轮胎经营部东123米</v>
          </cell>
        </row>
        <row r="12">
          <cell r="B12" t="str">
            <v>云G78583</v>
          </cell>
          <cell r="C12" t="str">
            <v>2019-06-11 23:11:31</v>
          </cell>
          <cell r="D12" t="str">
            <v>ACC点火(1时1分)记录仪速度(87.0)卫星(16)GSM(17)超速报警(软)</v>
          </cell>
          <cell r="E12" t="str">
            <v>云南省红河哈尼族彝族自治州河口瑶族自治县瑶山乡G8011开河高速龙博河警务室东北468米</v>
          </cell>
        </row>
        <row r="13">
          <cell r="B13" t="str">
            <v>云G79684</v>
          </cell>
          <cell r="C13" t="str">
            <v>2019-06-11 21:29:26</v>
          </cell>
          <cell r="D13">
            <v>0</v>
          </cell>
          <cell r="E13" t="str">
            <v>云南省昆明市晋宁区昆阳街道G8511昆磨高速对过山东南542米</v>
          </cell>
        </row>
        <row r="14">
          <cell r="B14" t="str">
            <v>云G70391</v>
          </cell>
          <cell r="C14" t="str">
            <v>2019-06-11 20:18:21</v>
          </cell>
          <cell r="D14">
            <v>0</v>
          </cell>
          <cell r="E14" t="str">
            <v>云南省玉溪市江川区九溪镇玉江高速龙泉西南150米</v>
          </cell>
        </row>
        <row r="15">
          <cell r="B15" t="str">
            <v>云G76029</v>
          </cell>
          <cell r="C15" t="str">
            <v>2019-06-11 04:00:23</v>
          </cell>
          <cell r="D15" t="str">
            <v>ACC点火(2时17分)记录仪速度(26.0)疲劳驾驶报警(4时0分)卫星(21)GSM(15)</v>
          </cell>
          <cell r="E15" t="str">
            <v>云南省红河哈尼族彝族自治州建水县南庄镇214省道小新寨村西南432米</v>
          </cell>
        </row>
        <row r="16">
          <cell r="B16" t="str">
            <v>云G78570</v>
          </cell>
          <cell r="C16" t="str">
            <v>2019-06-11 16:16:52</v>
          </cell>
          <cell r="D16" t="str">
            <v>ACC点火(2时2分)记录仪速度(21.0)疲劳驾驶报警(4时0分)卫星(17)GSM(28)</v>
          </cell>
          <cell r="E16" t="str">
            <v>云南省红河哈尼族彝族自治州红河县迤萨镇曼昆东南450米</v>
          </cell>
        </row>
        <row r="17">
          <cell r="B17" t="str">
            <v>云G74297</v>
          </cell>
          <cell r="C17" t="str">
            <v>2019-06-11 16:32:12</v>
          </cell>
          <cell r="D17" t="str">
            <v>ACC点火(3时59分)记录仪速度(8.0)卫星(19)GSM(19)疲劳驾驶报警(4时0分)</v>
          </cell>
          <cell r="E17" t="str">
            <v>云南省玉溪市通海县高大乡214省道大营营盘北377米</v>
          </cell>
        </row>
        <row r="18">
          <cell r="B18" t="str">
            <v>云G74732</v>
          </cell>
          <cell r="C18" t="str">
            <v>2019-06-11 15:56:01</v>
          </cell>
          <cell r="D18">
            <v>0</v>
          </cell>
          <cell r="E18" t="str">
            <v>云南省红河哈尼族彝族自治州个旧市鸡街镇个大段白署沟山西南560米</v>
          </cell>
        </row>
        <row r="19">
          <cell r="B19" t="str">
            <v>云G70053</v>
          </cell>
          <cell r="C19" t="str">
            <v>2019-06-11 19:13:01</v>
          </cell>
          <cell r="D19">
            <v>0</v>
          </cell>
          <cell r="E19" t="str">
            <v>云南省红河哈尼族彝族自治州建水县曲江镇214省道欧营村卫生所西南126米</v>
          </cell>
        </row>
        <row r="20">
          <cell r="B20" t="str">
            <v>云G65188</v>
          </cell>
          <cell r="C20" t="str">
            <v>2019-06-11 00:17:29</v>
          </cell>
          <cell r="D20">
            <v>0</v>
          </cell>
          <cell r="E20" t="str">
            <v>云南省西双版纳傣族自治州景洪市景洪工业园区景兴饭店西118米</v>
          </cell>
        </row>
        <row r="21">
          <cell r="B21" t="str">
            <v>云G66002</v>
          </cell>
          <cell r="C21" t="str">
            <v>2019-06-11 23:27:05</v>
          </cell>
          <cell r="D21">
            <v>0</v>
          </cell>
          <cell r="E21" t="str">
            <v>云南省红河哈尼族彝族自治州个旧市锡城镇个金公路个旧市仪创商贸有限公司东70米</v>
          </cell>
        </row>
        <row r="22">
          <cell r="B22" t="str">
            <v>云G67014</v>
          </cell>
          <cell r="C22" t="str">
            <v>2019-06-11 06:57:51</v>
          </cell>
          <cell r="D22">
            <v>0</v>
          </cell>
          <cell r="E22" t="str">
            <v>云南省红河哈尼族彝族自治州建水县临安镇迎晖路352鑫苑家常菜南157米</v>
          </cell>
        </row>
        <row r="23">
          <cell r="B23" t="str">
            <v>云G67048</v>
          </cell>
          <cell r="C23" t="str">
            <v>2019-06-11 17:54:23</v>
          </cell>
          <cell r="D23">
            <v>0</v>
          </cell>
          <cell r="E23" t="str">
            <v>云南省红河哈尼族彝族自治州蒙自市文澜镇护国路22号护国路红建佳苑南82米</v>
          </cell>
        </row>
        <row r="24">
          <cell r="B24" t="str">
            <v>云G68132</v>
          </cell>
          <cell r="C24" t="str">
            <v>2019-06-11 01:05:53</v>
          </cell>
          <cell r="D24">
            <v>0</v>
          </cell>
          <cell r="E24" t="str">
            <v>云南省玉溪市江川区大街街道127乡道通达汽配汽修西南174米</v>
          </cell>
        </row>
        <row r="25">
          <cell r="B25" t="str">
            <v>云G68191</v>
          </cell>
          <cell r="C25" t="str">
            <v>2019-06-11 18:20:51</v>
          </cell>
          <cell r="D25">
            <v>0</v>
          </cell>
          <cell r="E25" t="str">
            <v>云南省普洱市宁洱哈尼族彝族自治县磨黑镇G8511昆磨高速河边西25米</v>
          </cell>
        </row>
        <row r="26">
          <cell r="B26" t="str">
            <v>云G68208</v>
          </cell>
          <cell r="C26" t="str">
            <v>2019-06-11 03:57:23</v>
          </cell>
          <cell r="D26">
            <v>0</v>
          </cell>
          <cell r="E26" t="str">
            <v>云南省西双版纳傣族自治州勐海县勐宋乡勐海县众恒良种场茶厂(西南门)西79米</v>
          </cell>
        </row>
        <row r="27">
          <cell r="B27" t="str">
            <v>云G68245</v>
          </cell>
          <cell r="C27" t="str">
            <v>2019-06-11 16:31:33</v>
          </cell>
          <cell r="D27">
            <v>0</v>
          </cell>
          <cell r="E27" t="str">
            <v>云南省红河哈尼族彝族自治州个旧市鸡街镇323国道石岩寨林区派出所东63米</v>
          </cell>
        </row>
        <row r="28">
          <cell r="B28" t="str">
            <v>云G68279</v>
          </cell>
          <cell r="C28" t="str">
            <v>2019-06-11 20:22:32</v>
          </cell>
          <cell r="D28">
            <v>0</v>
          </cell>
          <cell r="E28" t="str">
            <v>云南省红河哈尼族彝族自治州建水县李浩寨乡214省道李浩寨收费站(通建高速出口)西32米</v>
          </cell>
        </row>
        <row r="29">
          <cell r="B29" t="str">
            <v>云G68655</v>
          </cell>
          <cell r="C29" t="str">
            <v>2019-06-11 22:54:09</v>
          </cell>
          <cell r="D29">
            <v>0</v>
          </cell>
          <cell r="E29" t="str">
            <v>云南省红河哈尼族彝族自治州建水县临安镇214省道鸿达驾校西南276米</v>
          </cell>
        </row>
        <row r="30">
          <cell r="B30" t="str">
            <v>云G68804</v>
          </cell>
          <cell r="C30" t="str">
            <v>2019-06-11 22:03:45</v>
          </cell>
          <cell r="D30">
            <v>0</v>
          </cell>
          <cell r="E30" t="str">
            <v>云南省红河哈尼族彝族自治州建水县临安镇323国道宏缘饭庄南166米</v>
          </cell>
        </row>
        <row r="31">
          <cell r="B31" t="str">
            <v>云G68809</v>
          </cell>
          <cell r="C31" t="str">
            <v>2019-06-11 14:22:07</v>
          </cell>
          <cell r="D31">
            <v>0</v>
          </cell>
          <cell r="E31" t="str">
            <v>云南省红河哈尼族彝族自治州个旧市老厂镇老革段中国邮政储蓄银行(老厂支行)南1595米</v>
          </cell>
        </row>
        <row r="32">
          <cell r="B32" t="str">
            <v>云G68817</v>
          </cell>
          <cell r="C32" t="str">
            <v>2019-06-11 20:42:40</v>
          </cell>
          <cell r="D32">
            <v>0</v>
          </cell>
          <cell r="E32" t="str">
            <v>云南省红河哈尼族彝族自治州建水县临安镇通建高速大运汽车贸易有限公司东68米</v>
          </cell>
        </row>
        <row r="33">
          <cell r="B33" t="str">
            <v>云G68819</v>
          </cell>
          <cell r="C33" t="str">
            <v>2019-06-11 22:10:49</v>
          </cell>
          <cell r="D33">
            <v>0</v>
          </cell>
          <cell r="E33" t="str">
            <v>云南省怒江傈僳族自治州泸水市称杆乡228省道腊门嘎东南221米</v>
          </cell>
        </row>
        <row r="34">
          <cell r="B34" t="str">
            <v>云G69360</v>
          </cell>
          <cell r="C34" t="str">
            <v>2019-06-11 20:19:01</v>
          </cell>
          <cell r="D34">
            <v>0</v>
          </cell>
          <cell r="E34" t="str">
            <v>云南省文山壮族苗族自治州砚山县平远镇商贸大街五联农资商贸开发有限责任公司西北34米</v>
          </cell>
        </row>
        <row r="35">
          <cell r="B35" t="str">
            <v>云G69363</v>
          </cell>
          <cell r="C35" t="str">
            <v>2019-06-11 12:12:03</v>
          </cell>
          <cell r="D35">
            <v>0</v>
          </cell>
          <cell r="E35" t="str">
            <v>云南省迪庆藏族自治州维西傈僳族自治县永春乡维通线草坝西南483米</v>
          </cell>
        </row>
        <row r="36">
          <cell r="B36" t="str">
            <v>云G69406</v>
          </cell>
          <cell r="C36" t="str">
            <v>2019-06-11 23:09:38</v>
          </cell>
          <cell r="D36">
            <v>0</v>
          </cell>
          <cell r="E36" t="str">
            <v>云南省红河哈尼族彝族自治州建水县临安镇214省道中国石化加油站(培德段)西68米</v>
          </cell>
        </row>
        <row r="37">
          <cell r="B37" t="str">
            <v>云G70054</v>
          </cell>
          <cell r="C37" t="str">
            <v>2019-06-11 18:45:55</v>
          </cell>
          <cell r="D37">
            <v>0</v>
          </cell>
          <cell r="E37" t="str">
            <v>云南省红河哈尼族彝族自治州泸西县中枢镇203省道丁合村西北1917米</v>
          </cell>
        </row>
        <row r="38">
          <cell r="B38" t="str">
            <v>云G70058</v>
          </cell>
          <cell r="C38" t="str">
            <v>2019-06-11 23:11:44</v>
          </cell>
          <cell r="D38">
            <v>0</v>
          </cell>
          <cell r="E38" t="str">
            <v>云南省文山壮族苗族自治州丘北县腻脚彝族乡305省道腻脚烟草专卖监督管理所稽查中队北403米</v>
          </cell>
        </row>
        <row r="39">
          <cell r="B39" t="str">
            <v>云G70086</v>
          </cell>
          <cell r="C39" t="str">
            <v>2019-06-11 19:47:59</v>
          </cell>
          <cell r="D39">
            <v>0</v>
          </cell>
          <cell r="E39" t="str">
            <v>云南省红河哈尼族彝族自治州开远市乐白道街道市西北路馆驿清真饭店东南43米</v>
          </cell>
        </row>
        <row r="40">
          <cell r="B40" t="str">
            <v>云G70424</v>
          </cell>
          <cell r="C40" t="str">
            <v>2019-06-11 15:09:13</v>
          </cell>
          <cell r="D40">
            <v>0</v>
          </cell>
          <cell r="E40" t="str">
            <v>云南省西双版纳傣族自治州景洪市嘎洒镇机场公路东盟国际第2期东419米</v>
          </cell>
        </row>
        <row r="41">
          <cell r="B41" t="str">
            <v>云G70788</v>
          </cell>
          <cell r="C41" t="str">
            <v>2019-06-11 09:16:18</v>
          </cell>
          <cell r="D41">
            <v>0</v>
          </cell>
          <cell r="E41" t="str">
            <v>云南省红河哈尼族彝族自治州个旧市锡城镇个金公路滑嘴狗肉馆北58米</v>
          </cell>
        </row>
        <row r="42">
          <cell r="B42" t="str">
            <v>云G70932</v>
          </cell>
          <cell r="C42" t="str">
            <v>2019-06-11 06:46:36</v>
          </cell>
          <cell r="D42">
            <v>0</v>
          </cell>
          <cell r="E42" t="str">
            <v>云南省红河哈尼族彝族自治州建水县临安镇培德段中国石化加油站(培德段)西92米</v>
          </cell>
        </row>
        <row r="43">
          <cell r="B43" t="str">
            <v>云G72097</v>
          </cell>
          <cell r="C43" t="str">
            <v>2019-06-11 14:14:59</v>
          </cell>
          <cell r="D43">
            <v>0</v>
          </cell>
          <cell r="E43" t="str">
            <v>云南省红河哈尼族彝族自治州河口瑶族自治县河口镇G8011开河高速出口东宇停车场东125米</v>
          </cell>
        </row>
        <row r="44">
          <cell r="B44" t="str">
            <v>云G72469</v>
          </cell>
          <cell r="C44" t="str">
            <v>2019-06-11 20:44:01</v>
          </cell>
          <cell r="D44">
            <v>0</v>
          </cell>
          <cell r="E44" t="str">
            <v>云南省临沧市沧源佤族自治县勐董镇小沧线艺洪红木家具南91米</v>
          </cell>
        </row>
        <row r="45">
          <cell r="B45" t="str">
            <v>云G72798</v>
          </cell>
          <cell r="C45" t="str">
            <v>2019-06-11 23:00:59</v>
          </cell>
          <cell r="D45">
            <v>0</v>
          </cell>
          <cell r="E45" t="str">
            <v>云南省玉溪市通海县里山乡214省道里山汽车站东北63米</v>
          </cell>
        </row>
        <row r="46">
          <cell r="B46" t="str">
            <v>云G73011</v>
          </cell>
          <cell r="C46" t="str">
            <v>2019-06-11 20:59:15</v>
          </cell>
          <cell r="D46">
            <v>0</v>
          </cell>
          <cell r="E46" t="str">
            <v>云南省红河哈尼族彝族自治州建水县临安镇美的家具东46米</v>
          </cell>
        </row>
        <row r="47">
          <cell r="B47" t="str">
            <v>云G73287</v>
          </cell>
          <cell r="C47" t="str">
            <v>2019-06-11 17:37:53</v>
          </cell>
          <cell r="D47">
            <v>0</v>
          </cell>
          <cell r="E47" t="str">
            <v>云南省昆明市五华区大观街道如安街88号如安街云南省昆明市第二中学生活区南45米</v>
          </cell>
        </row>
        <row r="48">
          <cell r="B48" t="str">
            <v>云G73503</v>
          </cell>
          <cell r="C48" t="str">
            <v>2019-06-11 22:33:59</v>
          </cell>
          <cell r="D48">
            <v>0</v>
          </cell>
          <cell r="E48" t="str">
            <v>云南省红河哈尼族彝族自治州红河县迤萨镇Z007水井东1115米</v>
          </cell>
        </row>
        <row r="49">
          <cell r="B49" t="str">
            <v>云G73567</v>
          </cell>
          <cell r="C49" t="str">
            <v>2019-06-11 17:45:38</v>
          </cell>
          <cell r="D49">
            <v>0</v>
          </cell>
          <cell r="E49" t="str">
            <v>云南省红河哈尼族彝族自治州金平苗族瑶族傣族自治县金河镇河东南路267号河东南路金河镇人民政府西南162米</v>
          </cell>
        </row>
        <row r="50">
          <cell r="B50" t="str">
            <v>云G73584</v>
          </cell>
          <cell r="C50" t="str">
            <v>2019-06-11 23:44:22</v>
          </cell>
          <cell r="D50">
            <v>0</v>
          </cell>
          <cell r="E50" t="str">
            <v>云南省西双版纳傣族自治州景洪市允景洪街道回播箐东南135米</v>
          </cell>
        </row>
        <row r="51">
          <cell r="B51" t="str">
            <v>云G73590</v>
          </cell>
          <cell r="C51" t="str">
            <v>2019-06-11 23:01:32</v>
          </cell>
          <cell r="D51">
            <v>0</v>
          </cell>
          <cell r="E51" t="str">
            <v>云南省红河哈尼族彝族自治州个旧市贾沙乡102县道红河元阳刘大头农家乐东北370米</v>
          </cell>
        </row>
        <row r="52">
          <cell r="B52" t="str">
            <v>云G73986</v>
          </cell>
          <cell r="C52" t="str">
            <v>2019-06-11 23:28:56</v>
          </cell>
          <cell r="D52">
            <v>0</v>
          </cell>
          <cell r="E52" t="str">
            <v>云南省昆明市呈贡区洛羊街道跑马山21火建段云南云亚国际货运代理有限公司跑马山仓库东136米</v>
          </cell>
        </row>
        <row r="53">
          <cell r="B53" t="str">
            <v>云G74338</v>
          </cell>
          <cell r="C53" t="str">
            <v>2019-06-11 18:34:08</v>
          </cell>
          <cell r="D53">
            <v>0</v>
          </cell>
          <cell r="E53" t="str">
            <v>云南省红河哈尼族彝族自治州金平苗族瑶族傣族自治县金河镇蛮金公路金平和谐汽车修理有限公司东南47米</v>
          </cell>
        </row>
        <row r="54">
          <cell r="B54" t="str">
            <v>云G74358</v>
          </cell>
          <cell r="C54" t="str">
            <v>2019-06-11 20:57:11</v>
          </cell>
          <cell r="D54">
            <v>0</v>
          </cell>
          <cell r="E54" t="str">
            <v>云南省昆明市西山区海口街道Z007云南省农村信用社(西山中宝分社)东南1286米</v>
          </cell>
        </row>
        <row r="55">
          <cell r="B55" t="str">
            <v>云G74392</v>
          </cell>
          <cell r="C55" t="str">
            <v>2019-06-11 12:42:18</v>
          </cell>
          <cell r="D55">
            <v>0</v>
          </cell>
          <cell r="E55" t="str">
            <v>云南省红河哈尼族彝族自治州建水县面甸镇大他段燕子洞站东南1106米</v>
          </cell>
        </row>
        <row r="56">
          <cell r="B56" t="str">
            <v>云G74663</v>
          </cell>
          <cell r="C56" t="str">
            <v>2019-06-11 23:17:31</v>
          </cell>
          <cell r="D56">
            <v>0</v>
          </cell>
          <cell r="E56" t="str">
            <v>云南省红河哈尼族彝族自治州元阳县南沙镇214省道南沙钢结构厂西38米</v>
          </cell>
        </row>
        <row r="57">
          <cell r="B57" t="str">
            <v>云G74730</v>
          </cell>
          <cell r="C57" t="str">
            <v>2019-06-11 23:53:27</v>
          </cell>
          <cell r="D57">
            <v>0</v>
          </cell>
          <cell r="E57" t="str">
            <v>云南省红河哈尼族彝族自治州元阳县小新街乡元蔓高速石膏矿大桥西1879米</v>
          </cell>
        </row>
        <row r="58">
          <cell r="B58" t="str">
            <v>云G74743</v>
          </cell>
          <cell r="C58" t="str">
            <v>2019-06-11 22:47:55</v>
          </cell>
          <cell r="D58">
            <v>0</v>
          </cell>
          <cell r="E58" t="str">
            <v>云南省昆明市官渡区金马街道云南深山菌业有限公司东北89米</v>
          </cell>
        </row>
        <row r="59">
          <cell r="B59" t="str">
            <v>云G74893</v>
          </cell>
          <cell r="C59" t="str">
            <v>2019-06-11 01:05:42</v>
          </cell>
          <cell r="D59">
            <v>0</v>
          </cell>
          <cell r="E59" t="str">
            <v>云南省红河哈尼族彝族自治州河口瑶族自治县河口镇砚一段景和莊西南153米</v>
          </cell>
        </row>
        <row r="60">
          <cell r="B60" t="str">
            <v>云G74968</v>
          </cell>
          <cell r="C60" t="str">
            <v>2019-06-11 18:17:06</v>
          </cell>
          <cell r="D60">
            <v>0</v>
          </cell>
          <cell r="E60" t="str">
            <v>云南省昭通市彝良县洛泽河镇侯毛段蚂蝗沟小学东1219米</v>
          </cell>
        </row>
        <row r="61">
          <cell r="B61" t="str">
            <v>云G74969</v>
          </cell>
          <cell r="C61" t="str">
            <v>2019-06-11 18:14:42</v>
          </cell>
          <cell r="D61">
            <v>0</v>
          </cell>
          <cell r="E61" t="str">
            <v>云南省红河哈尼族彝族自治州个旧市沙甸镇323国道穆斯林餐厅西北95米</v>
          </cell>
        </row>
        <row r="62">
          <cell r="B62" t="str">
            <v>云G74972</v>
          </cell>
          <cell r="C62" t="str">
            <v>2019-06-11 23:22:26</v>
          </cell>
          <cell r="D62">
            <v>0</v>
          </cell>
          <cell r="E62" t="str">
            <v>云南省红河哈尼族彝族自治州弥勒市巡检司镇巡小路巡检客运站北103米</v>
          </cell>
        </row>
        <row r="63">
          <cell r="B63" t="str">
            <v>云G75018</v>
          </cell>
          <cell r="C63" t="str">
            <v>2019-06-11 23:44:31</v>
          </cell>
          <cell r="D63">
            <v>0</v>
          </cell>
          <cell r="E63" t="str">
            <v>云南省红河哈尼族彝族自治州河口瑶族自治县河口镇326国道曼漆西北236米</v>
          </cell>
        </row>
        <row r="64">
          <cell r="B64" t="str">
            <v>云G75117</v>
          </cell>
          <cell r="C64" t="str">
            <v>2019-06-11 23:45:25</v>
          </cell>
          <cell r="D64">
            <v>0</v>
          </cell>
          <cell r="E64" t="str">
            <v>云南省红河哈尼族彝族自治州建水县青龙镇青他线建水文笔塔南1714米</v>
          </cell>
        </row>
        <row r="65">
          <cell r="B65" t="str">
            <v>云G75885</v>
          </cell>
          <cell r="C65" t="str">
            <v>2019-06-11 16:33:14</v>
          </cell>
          <cell r="D65">
            <v>0</v>
          </cell>
          <cell r="E65" t="str">
            <v>云南省红河哈尼族彝族自治州元阳县南沙镇102县道乌龙村文化室东南295米</v>
          </cell>
        </row>
        <row r="66">
          <cell r="B66" t="str">
            <v>云G76051</v>
          </cell>
          <cell r="C66" t="str">
            <v>2019-06-11 21:36:37</v>
          </cell>
          <cell r="D66">
            <v>0</v>
          </cell>
        </row>
        <row r="67">
          <cell r="B67" t="str">
            <v>云G76116</v>
          </cell>
          <cell r="C67" t="str">
            <v>2019-06-11 23:14:49</v>
          </cell>
          <cell r="D67">
            <v>0</v>
          </cell>
          <cell r="E67" t="str">
            <v>云南省红河哈尼族彝族自治州元阳县上新城乡元蔓高速芒铁东南497米</v>
          </cell>
        </row>
        <row r="68">
          <cell r="B68" t="str">
            <v>云G76531</v>
          </cell>
          <cell r="C68" t="str">
            <v>2019-06-11 23:45:52</v>
          </cell>
          <cell r="D68">
            <v>0</v>
          </cell>
          <cell r="E68" t="str">
            <v>云南省普洱市思茅区南屏镇309省道南屏镇整碗村卫生室东295米</v>
          </cell>
        </row>
        <row r="69">
          <cell r="B69" t="str">
            <v>云G76546</v>
          </cell>
          <cell r="C69" t="str">
            <v>2019-06-11 23:30:51</v>
          </cell>
          <cell r="D69">
            <v>0</v>
          </cell>
          <cell r="E69" t="str">
            <v>云南省红河哈尼族彝族自治州建水县青龙镇青他线麦子地山西北481米</v>
          </cell>
        </row>
        <row r="70">
          <cell r="B70" t="str">
            <v>云G76889</v>
          </cell>
          <cell r="C70" t="str">
            <v>2019-06-11 17:19:14</v>
          </cell>
          <cell r="D70">
            <v>0</v>
          </cell>
          <cell r="E70" t="str">
            <v>云南省红河哈尼族彝族自治州个旧市鸡街镇212省道舘驿清真餐厅西北71米</v>
          </cell>
        </row>
        <row r="71">
          <cell r="B71" t="str">
            <v>云G78128</v>
          </cell>
          <cell r="C71" t="str">
            <v>2019-06-11 17:14:16</v>
          </cell>
          <cell r="D71">
            <v>0</v>
          </cell>
          <cell r="E71" t="str">
            <v>云南省红河哈尼族彝族自治州开远市羊街乡326国道开远市卧龙水泥有限公司南251米</v>
          </cell>
        </row>
        <row r="72">
          <cell r="B72" t="str">
            <v>云G78261</v>
          </cell>
          <cell r="C72" t="str">
            <v>2019-06-11 00:32:00</v>
          </cell>
          <cell r="D72">
            <v>0</v>
          </cell>
          <cell r="E72" t="str">
            <v>云南省红河哈尼族彝族自治州蒙自市冷泉镇326国道龙古塘西201米</v>
          </cell>
        </row>
        <row r="73">
          <cell r="B73" t="str">
            <v>云G78483</v>
          </cell>
          <cell r="C73" t="str">
            <v>2019-06-11 22:59:31</v>
          </cell>
          <cell r="D73">
            <v>0</v>
          </cell>
          <cell r="E73" t="str">
            <v>云南省西双版纳傣族自治州勐腊县勐腊镇015乡道罗二酒家东北112米</v>
          </cell>
        </row>
        <row r="74">
          <cell r="B74" t="str">
            <v>云G78522</v>
          </cell>
          <cell r="C74" t="str">
            <v>2019-06-11 23:14:27</v>
          </cell>
          <cell r="D74">
            <v>0</v>
          </cell>
          <cell r="E74" t="str">
            <v>云南省红河哈尼族彝族自治州金平苗族瑶族傣族自治县沙依坡乡蛮金公路那拉博南970米</v>
          </cell>
        </row>
        <row r="75">
          <cell r="B75" t="str">
            <v>云G78528</v>
          </cell>
          <cell r="C75" t="str">
            <v>2019-06-11 01:05:51</v>
          </cell>
          <cell r="D75">
            <v>0</v>
          </cell>
          <cell r="E75" t="str">
            <v>云南省红河哈尼族彝族自治州建水县临安镇青他线建水文笔塔西南859米</v>
          </cell>
        </row>
        <row r="76">
          <cell r="B76" t="str">
            <v>云G78769</v>
          </cell>
          <cell r="C76" t="str">
            <v>2019-06-11 17:32:50</v>
          </cell>
          <cell r="D76">
            <v>0</v>
          </cell>
          <cell r="E76" t="str">
            <v>云南省红河哈尼族彝族自治州建水县临安镇214省道中国石化加油站(培德段)西北39米</v>
          </cell>
        </row>
        <row r="77">
          <cell r="B77" t="str">
            <v>云G79211</v>
          </cell>
          <cell r="C77" t="str">
            <v>2019-06-11 23:40:17</v>
          </cell>
          <cell r="D77">
            <v>0</v>
          </cell>
          <cell r="E77" t="str">
            <v>云南省红河哈尼族彝族自治州个旧市鸡街镇212省道西南有色地质勘查局三〇八队测试中心西150米</v>
          </cell>
        </row>
        <row r="78">
          <cell r="B78" t="str">
            <v>云G79701</v>
          </cell>
          <cell r="C78" t="str">
            <v>2019-06-11 23:31:37</v>
          </cell>
          <cell r="D78">
            <v>0</v>
          </cell>
          <cell r="E78" t="str">
            <v>云南省红河哈尼族彝族自治州建水县坡头乡130县道贾沙乡科技希望小学南1242米</v>
          </cell>
        </row>
        <row r="79">
          <cell r="B79" t="str">
            <v>云G79750</v>
          </cell>
          <cell r="C79" t="str">
            <v>2019-06-11 23:37:03</v>
          </cell>
          <cell r="D79">
            <v>0</v>
          </cell>
          <cell r="E79" t="str">
            <v>云南省红河哈尼族彝族自治州建水县坡头乡130县道贾沙乡科技希望小学南1280米</v>
          </cell>
        </row>
        <row r="80">
          <cell r="B80" t="str">
            <v>云G79769</v>
          </cell>
          <cell r="C80" t="str">
            <v>2019-06-11 23:01:16</v>
          </cell>
          <cell r="D80">
            <v>0</v>
          </cell>
          <cell r="E80" t="str">
            <v>云南省红河哈尼族彝族自治州建水县临安镇大哨头东82米</v>
          </cell>
        </row>
        <row r="81">
          <cell r="B81" t="str">
            <v>云G79777</v>
          </cell>
          <cell r="C81" t="str">
            <v>2019-06-11 23:32:20</v>
          </cell>
          <cell r="D81">
            <v>0</v>
          </cell>
          <cell r="E81" t="str">
            <v>云南省昆明市呈贡区马金铺街道环湖东路866号G8511昆磨高速昆明市高新区小百合幼儿园西北953米</v>
          </cell>
        </row>
        <row r="82">
          <cell r="B82" t="str">
            <v>云G85305</v>
          </cell>
          <cell r="C82" t="str">
            <v>2019-06-11 16:23:38</v>
          </cell>
          <cell r="D82">
            <v>0</v>
          </cell>
          <cell r="E82" t="str">
            <v>云南省红河哈尼族彝族自治州开远市小龙潭镇开培线安桶寨西389米</v>
          </cell>
        </row>
        <row r="83">
          <cell r="B83" t="str">
            <v>云G87927</v>
          </cell>
          <cell r="C83" t="str">
            <v>2019-06-11 21:43:33</v>
          </cell>
          <cell r="D83">
            <v>0</v>
          </cell>
          <cell r="E83" t="str">
            <v>云南省文山壮族苗族自治州文山市平坝镇344县道姐妹烧烤西37米</v>
          </cell>
        </row>
        <row r="84">
          <cell r="B84" t="str">
            <v>云G87929</v>
          </cell>
          <cell r="C84" t="str">
            <v>2019-06-11 22:22:53</v>
          </cell>
          <cell r="D84">
            <v>0</v>
          </cell>
          <cell r="E84" t="str">
            <v>云南省玉溪市元江哈尼族彝族傣族自治县澧江街道元红路郁香园客栈南220米</v>
          </cell>
        </row>
        <row r="85">
          <cell r="B85" t="str">
            <v>云G89259</v>
          </cell>
          <cell r="C85" t="str">
            <v>2019-06-11 01:07:57</v>
          </cell>
          <cell r="D85">
            <v>0</v>
          </cell>
          <cell r="E85" t="str">
            <v>云南省红河哈尼族彝族自治州弥勒市竹园镇101县道红沙沟公路管理所北1597米</v>
          </cell>
        </row>
        <row r="86">
          <cell r="B86" t="str">
            <v>云G89767</v>
          </cell>
          <cell r="C86" t="str">
            <v>2019-06-11 12:43:22</v>
          </cell>
          <cell r="D86">
            <v>0</v>
          </cell>
          <cell r="E86" t="str">
            <v>云南省红河哈尼族彝族自治州建水县临安镇迎晖路335214省道建水樱花轮胎经营部东南101米</v>
          </cell>
        </row>
        <row r="87">
          <cell r="B87" t="str">
            <v>云G69391</v>
          </cell>
          <cell r="C87" t="str">
            <v>2019-06-11 21:06:29</v>
          </cell>
          <cell r="D87">
            <v>0</v>
          </cell>
          <cell r="E87" t="str">
            <v>云南省红河哈尼族彝族自治州个旧市鸡街镇212省道鸡街镇水龙井村村务监督委员会西北710米</v>
          </cell>
        </row>
        <row r="88">
          <cell r="B88" t="str">
            <v>云G78968</v>
          </cell>
          <cell r="C88" t="str">
            <v>2019-06-11 23:53:58</v>
          </cell>
          <cell r="D88">
            <v>0</v>
          </cell>
          <cell r="E88" t="str">
            <v>云南省红河哈尼族彝族自治州建水县南庄镇安康路南庄客运站西南30米</v>
          </cell>
        </row>
        <row r="89">
          <cell r="B89" t="str">
            <v>云G69957</v>
          </cell>
          <cell r="C89" t="str">
            <v>2019-06-11 12:36:51</v>
          </cell>
          <cell r="D89">
            <v>0</v>
          </cell>
          <cell r="E89" t="str">
            <v>云南省红河哈尼族彝族自治州建水县临安镇214省道万达修理厂东32米</v>
          </cell>
        </row>
        <row r="90">
          <cell r="B90" t="str">
            <v>云G79799</v>
          </cell>
          <cell r="C90" t="str">
            <v>2019-06-11 08:33:53</v>
          </cell>
          <cell r="D90">
            <v>0</v>
          </cell>
          <cell r="E90" t="str">
            <v>云南省红河哈尼族彝族自治州建水县临安镇阜安路142阜安路南山寺西南95米</v>
          </cell>
        </row>
        <row r="91">
          <cell r="B91" t="str">
            <v>云G52488</v>
          </cell>
          <cell r="C91" t="str">
            <v>2019-06-11 12:27:08</v>
          </cell>
          <cell r="D91">
            <v>0</v>
          </cell>
          <cell r="E91" t="str">
            <v>云南省昆明市呈贡区洛羊街道G78汕昆高速平安物流园西272米</v>
          </cell>
        </row>
        <row r="92">
          <cell r="B92" t="str">
            <v>云G65155</v>
          </cell>
          <cell r="C92" t="str">
            <v>2019-06-11 08:44:06</v>
          </cell>
          <cell r="D92">
            <v>0</v>
          </cell>
          <cell r="E92" t="str">
            <v>云南省昆明市寻甸回族彝族自治县鸡街镇武倘寻高速余家箐南963米</v>
          </cell>
        </row>
        <row r="93">
          <cell r="B93" t="str">
            <v>云G79877</v>
          </cell>
          <cell r="C93" t="str">
            <v>2019-06-11 08:46:24</v>
          </cell>
          <cell r="D93">
            <v>0</v>
          </cell>
          <cell r="E93" t="str">
            <v>云南省红河哈尼族彝族自治州元阳县上新城乡南芒公路芒杏河西1643米</v>
          </cell>
        </row>
        <row r="94">
          <cell r="B94" t="str">
            <v>云G89057</v>
          </cell>
          <cell r="C94" t="str">
            <v>2019-06-11 22:28:50</v>
          </cell>
          <cell r="D94">
            <v>0</v>
          </cell>
          <cell r="E94" t="str">
            <v>云南省红河哈尼族彝族自治州建水县临安镇鑫苑家常菜东35米</v>
          </cell>
        </row>
        <row r="95">
          <cell r="B95" t="str">
            <v>云G72281</v>
          </cell>
          <cell r="C95" t="str">
            <v>2019-06-11 06:32:38</v>
          </cell>
          <cell r="D95">
            <v>0</v>
          </cell>
          <cell r="E95" t="str">
            <v>云南省红河哈尼族彝族自治州元阳县新街镇214省道箐口梯田景区西南2835米</v>
          </cell>
        </row>
        <row r="96">
          <cell r="B96" t="str">
            <v>云G52048</v>
          </cell>
          <cell r="C96" t="str">
            <v>2019-06-11 15:39:35</v>
          </cell>
          <cell r="D96">
            <v>0</v>
          </cell>
          <cell r="E96" t="str">
            <v>云南省红河哈尼族彝族自治州建水县临安镇朋哨段放马坪东122米</v>
          </cell>
        </row>
        <row r="97">
          <cell r="B97" t="str">
            <v>云G79546</v>
          </cell>
          <cell r="C97" t="str">
            <v>2019-06-11 17:39:47</v>
          </cell>
          <cell r="D97">
            <v>0</v>
          </cell>
          <cell r="E97" t="str">
            <v>云南省红河哈尼族彝族自治州个旧市大屯镇个大段小古山南281米</v>
          </cell>
        </row>
        <row r="98">
          <cell r="B98" t="str">
            <v>云G70588</v>
          </cell>
          <cell r="C98" t="str">
            <v>2019-06-11 13:58:46</v>
          </cell>
          <cell r="D98">
            <v>0</v>
          </cell>
          <cell r="E98" t="str">
            <v>云南省红河哈尼族彝族自治州元阳县南沙镇慢腊公路102县102县道桃园村卫生所东1237米</v>
          </cell>
        </row>
        <row r="99">
          <cell r="B99" t="str">
            <v>云G70784</v>
          </cell>
          <cell r="C99" t="str">
            <v>2019-06-11 15:19:28</v>
          </cell>
          <cell r="D99">
            <v>0</v>
          </cell>
          <cell r="E99" t="str">
            <v>云南省红河哈尼族彝族自治州建水县临安镇迎晖路334号214省道建水县汽车驾驶员城西122米</v>
          </cell>
        </row>
        <row r="100">
          <cell r="B100" t="str">
            <v>云G68941</v>
          </cell>
          <cell r="C100" t="str">
            <v>2019-06-11 20:39:33</v>
          </cell>
          <cell r="D100">
            <v>0</v>
          </cell>
          <cell r="E100" t="str">
            <v>云南省红河哈尼族彝族自治州弥勒市弥阳镇弥勒大道经典欧派门竹涛竹地板东184米</v>
          </cell>
        </row>
        <row r="101">
          <cell r="B101" t="str">
            <v>云G65156</v>
          </cell>
          <cell r="C101" t="str">
            <v>2019-06-11 12:22:29</v>
          </cell>
          <cell r="D101">
            <v>0</v>
          </cell>
          <cell r="E101" t="str">
            <v>云南省西双版纳傣族自治州勐海县勐宋乡春平饭店西北184米</v>
          </cell>
        </row>
        <row r="102">
          <cell r="B102" t="str">
            <v>云G68811</v>
          </cell>
          <cell r="C102" t="str">
            <v>2019-06-11 13:10:44</v>
          </cell>
          <cell r="D102">
            <v>0</v>
          </cell>
          <cell r="E102" t="str">
            <v>云南省昭通市绥江县中城镇田坝村东南406米</v>
          </cell>
        </row>
      </sheetData>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云G56737</v>
          </cell>
          <cell r="B2" t="str">
            <v>2019-07-12 23:42:43</v>
          </cell>
          <cell r="C2" t="str">
            <v>掉线报警</v>
          </cell>
          <cell r="D2" t="str">
            <v>云南省曲靖市陆良县三岔河镇060乡道云南省农村信用社东63米</v>
          </cell>
        </row>
        <row r="3">
          <cell r="A3" t="str">
            <v>云G65155</v>
          </cell>
          <cell r="B3" t="str">
            <v>2019-07-12 20:33:36</v>
          </cell>
          <cell r="C3" t="str">
            <v>停车超时报警(30分)ACC点火卫星(18)GSM(17)</v>
          </cell>
          <cell r="D3" t="str">
            <v>云南省昆明市寻甸回族彝族自治县倘甸镇马大段山杂西278米</v>
          </cell>
        </row>
        <row r="4">
          <cell r="A4" t="str">
            <v>云G65188</v>
          </cell>
          <cell r="B4" t="str">
            <v>2019-07-12 21:42:31</v>
          </cell>
          <cell r="C4" t="str">
            <v>停车超时报警(30分)ACC点火(11时28分)卫星(19)GSM(17)</v>
          </cell>
          <cell r="D4" t="str">
            <v>云南省西双版纳傣族自治州勐海县勐宋乡勐海县众恒良种场茶厂(西南门)东277米</v>
          </cell>
        </row>
        <row r="5">
          <cell r="A5" t="str">
            <v>云G66361</v>
          </cell>
          <cell r="B5" t="str">
            <v>2019-07-12 22:00:13</v>
          </cell>
          <cell r="C5" t="str">
            <v>停车超时报警(2时44分)</v>
          </cell>
          <cell r="D5" t="str">
            <v>云南省红河哈尼族彝族自治州石屏县异龙镇216省道石屏县辣云红食品有限公司东北12米</v>
          </cell>
        </row>
        <row r="6">
          <cell r="A6" t="str">
            <v>云G68132</v>
          </cell>
          <cell r="B6" t="str">
            <v>2019-07-12 20:44:31</v>
          </cell>
          <cell r="C6" t="str">
            <v>停车超时报警(6天9时11分)</v>
          </cell>
          <cell r="D6" t="str">
            <v>云南省玉溪市江川区大街街道127乡道通达汽配汽修西131米</v>
          </cell>
        </row>
        <row r="7">
          <cell r="A7" t="str">
            <v>云G68191</v>
          </cell>
          <cell r="B7" t="str">
            <v>2019-07-12 17:13:18</v>
          </cell>
          <cell r="C7" t="str">
            <v>掉线报警</v>
          </cell>
          <cell r="D7" t="str">
            <v>云南省玉溪市元江哈尼族彝族傣族自治县甘庄街道G8511昆磨高速甘庄服务区东北115米</v>
          </cell>
        </row>
        <row r="8">
          <cell r="A8" t="str">
            <v>云G68245</v>
          </cell>
          <cell r="B8" t="str">
            <v>2019-07-12 23:02:26</v>
          </cell>
          <cell r="C8" t="str">
            <v>ACC点火(2时29分)记录仪速度(95.0)卫星(22)GSM(24)超速报警(软)</v>
          </cell>
          <cell r="D8" t="str">
            <v>云南省昆明市晋宁区昆阳街道G8511昆磨高速小营东668米</v>
          </cell>
        </row>
        <row r="9">
          <cell r="A9" t="str">
            <v>云G68279</v>
          </cell>
          <cell r="B9" t="str">
            <v>2019-07-12 16:26:05</v>
          </cell>
          <cell r="C9" t="str">
            <v>停车超时报警(30分)ACC熄火卫星(10)GSM(19)</v>
          </cell>
          <cell r="D9" t="str">
            <v>云南省红河哈尼族彝族自治州河口瑶族自治县河口镇326国道河口汽车客运站北75米</v>
          </cell>
        </row>
        <row r="10">
          <cell r="A10" t="str">
            <v>云G68655</v>
          </cell>
          <cell r="B10" t="str">
            <v>2019-07-12 14:53:46</v>
          </cell>
          <cell r="C10" t="str">
            <v>停车超时报警(4天3时49分)ACC熄火卫星(21)GSM(31)</v>
          </cell>
          <cell r="D10" t="str">
            <v>云南省红河哈尼族彝族自治州建水县临安镇214省道鸿达驾校西南270米</v>
          </cell>
        </row>
        <row r="11">
          <cell r="A11" t="str">
            <v>云G68817</v>
          </cell>
          <cell r="B11" t="str">
            <v>2019-07-12 20:34:53</v>
          </cell>
          <cell r="C11" t="str">
            <v>掉线报警</v>
          </cell>
          <cell r="D11" t="str">
            <v>云南省红河哈尼族彝族自治州建水县临安镇迎晖路342-3号214省道建水砂锅米线东南52米</v>
          </cell>
        </row>
        <row r="12">
          <cell r="A12" t="str">
            <v>云G68819</v>
          </cell>
          <cell r="B12" t="str">
            <v>2019-07-12 10:47:29</v>
          </cell>
          <cell r="C12" t="str">
            <v>掉线报警</v>
          </cell>
          <cell r="D12" t="str">
            <v>云南省怒江傈僳族自治州泸水市称杆乡228省道腊门嘎东南187米</v>
          </cell>
        </row>
        <row r="13">
          <cell r="A13" t="str">
            <v>云G69360</v>
          </cell>
          <cell r="B13" t="str">
            <v>2019-07-12 16:42:40</v>
          </cell>
          <cell r="C13" t="str">
            <v>掉线报警</v>
          </cell>
          <cell r="D13" t="str">
            <v>云南省文山壮族苗族自治州砚山县平远镇商贸大街165商贸大街陆涛钢铝销售点西南71米</v>
          </cell>
        </row>
        <row r="14">
          <cell r="A14" t="str">
            <v>云G69363</v>
          </cell>
          <cell r="B14" t="str">
            <v>2019-07-12 18:24:38</v>
          </cell>
          <cell r="C14" t="str">
            <v>掉线报警</v>
          </cell>
          <cell r="D14" t="str">
            <v>云南省迪庆藏族自治州维西傈僳族自治县永春乡维通公路岩房东南559米</v>
          </cell>
        </row>
        <row r="15">
          <cell r="A15" t="str">
            <v>云G69391</v>
          </cell>
          <cell r="B15" t="str">
            <v>2019-07-12 20:57:43</v>
          </cell>
          <cell r="C15" t="str">
            <v>疲劳驾驶报警ACC点火(4时52分)记录仪速度(51.3)卫星(4)GSM(12)</v>
          </cell>
          <cell r="D15" t="str">
            <v>云南省玉溪市元江哈尼族彝族傣族自治县澧江街道元红路南昏河东1937米</v>
          </cell>
        </row>
        <row r="16">
          <cell r="A16" t="str">
            <v>云G69406</v>
          </cell>
          <cell r="B16" t="str">
            <v>2019-07-12 20:19:36</v>
          </cell>
          <cell r="C16" t="str">
            <v>停车超时报警(32分)ACC熄火卫星(20)GSM(29)</v>
          </cell>
          <cell r="D16" t="str">
            <v>云南省红河哈尼族彝族自治州建水县李浩寨乡214省道新安哨北355米</v>
          </cell>
        </row>
        <row r="17">
          <cell r="A17" t="str">
            <v>云G69497</v>
          </cell>
          <cell r="B17" t="str">
            <v>2019-07-12 20:20:06</v>
          </cell>
          <cell r="C17" t="str">
            <v>掉线报警</v>
          </cell>
          <cell r="D17" t="str">
            <v>云南省红河哈尼族彝族自治州弥勒市弥阳镇101县道开远水泥厂弥勒分厂西北40米</v>
          </cell>
        </row>
        <row r="18">
          <cell r="A18" t="str">
            <v>云G69957</v>
          </cell>
          <cell r="B18" t="str">
            <v>2019-07-12 12:38:05</v>
          </cell>
          <cell r="C18" t="str">
            <v>停车超时报警(28天1时30分)上线报警</v>
          </cell>
          <cell r="D18" t="str">
            <v>云南省红河哈尼族彝族自治州开远市小龙潭镇城子东北86米</v>
          </cell>
        </row>
        <row r="19">
          <cell r="A19" t="str">
            <v>云G70053</v>
          </cell>
          <cell r="B19" t="str">
            <v>2019-07-12 20:11:55</v>
          </cell>
          <cell r="C19" t="str">
            <v>停车超时报警(30分)ACC熄火无效定位(30分)卫星(14)GSM(21)</v>
          </cell>
          <cell r="D19" t="str">
            <v>云南省玉溪市通海县河西镇319省道云南雨燕教育设备有限公司(东北门)东南84米</v>
          </cell>
        </row>
        <row r="20">
          <cell r="A20" t="str">
            <v>云G70058</v>
          </cell>
          <cell r="B20" t="str">
            <v>2019-07-12 18:46:03</v>
          </cell>
          <cell r="C20" t="str">
            <v>掉线报警</v>
          </cell>
          <cell r="D20" t="str">
            <v>云南省文山壮族苗族自治州砚山县平远镇210省道自家人饭店(平车段)西28米</v>
          </cell>
        </row>
        <row r="21">
          <cell r="A21" t="str">
            <v>云G70086</v>
          </cell>
          <cell r="B21" t="str">
            <v>2019-07-12 18:30:08</v>
          </cell>
          <cell r="C21" t="str">
            <v>掉线报警</v>
          </cell>
          <cell r="D21" t="str">
            <v>云南省红河哈尼族彝族自治州开远市乐白道街道市西北路馆驿清真饭店北150米</v>
          </cell>
        </row>
        <row r="22">
          <cell r="A22" t="str">
            <v>云G70391</v>
          </cell>
          <cell r="B22" t="str">
            <v>2019-07-12 23:49:27</v>
          </cell>
          <cell r="C22" t="str">
            <v>停车超时报警(30分)ACC熄火卫星(16)GSM(24)</v>
          </cell>
          <cell r="D22" t="str">
            <v>云南省红河哈尼族彝族自治州绿春县大兴镇祥鑫宾馆(绿春县文体局东)西南117米</v>
          </cell>
        </row>
        <row r="23">
          <cell r="A23" t="str">
            <v>云G70424</v>
          </cell>
          <cell r="B23" t="str">
            <v>2019-07-12 20:40:41</v>
          </cell>
          <cell r="C23" t="str">
            <v>停车超时报警(31分)无效定位(15分)</v>
          </cell>
          <cell r="D23" t="str">
            <v>云南省红河哈尼族彝族自治州弥勒市西三镇G80广昆高速牛厩房东1687米</v>
          </cell>
        </row>
        <row r="24">
          <cell r="A24" t="str">
            <v>云G70588</v>
          </cell>
          <cell r="B24" t="str">
            <v>2019-07-12 21:17:49</v>
          </cell>
          <cell r="C24" t="str">
            <v>停车超时报警(30分)ACC熄火卫星(9)GSM(13)</v>
          </cell>
          <cell r="D24" t="str">
            <v>云南省红河哈尼族彝族自治州元阳县南沙镇南沙西路元红双飞粉东北240米</v>
          </cell>
        </row>
        <row r="25">
          <cell r="A25" t="str">
            <v>云G70788</v>
          </cell>
          <cell r="B25" t="str">
            <v>2019-07-12 18:07:05</v>
          </cell>
          <cell r="C25" t="str">
            <v>掉线报警</v>
          </cell>
          <cell r="D25" t="str">
            <v>云南省红河哈尼族彝族自治州个旧市大屯镇建兴路34-38号Z003大屯客运站南1915米</v>
          </cell>
        </row>
        <row r="26">
          <cell r="A26" t="str">
            <v>云G70932</v>
          </cell>
          <cell r="B26" t="str">
            <v>2019-07-12 22:08:51</v>
          </cell>
          <cell r="C26" t="str">
            <v>停车超时报警(35分)无效定位(23分)</v>
          </cell>
          <cell r="D26" t="str">
            <v>云南省红河哈尼族彝族自治州建水县曲江镇东山坝线东山卫生院北177米</v>
          </cell>
        </row>
        <row r="27">
          <cell r="A27" t="str">
            <v>云G72097</v>
          </cell>
          <cell r="B27" t="str">
            <v>2019-07-12 12:52:56</v>
          </cell>
          <cell r="C27" t="str">
            <v>停车超时报警(31分)ACC熄火无效定位(10分)GSM(24)</v>
          </cell>
          <cell r="D27" t="str">
            <v>云南省红河哈尼族彝族自治州河口瑶族自治县河口镇中国石化(北山停车区加油站)南60米</v>
          </cell>
        </row>
        <row r="28">
          <cell r="A28" t="str">
            <v>云G72281</v>
          </cell>
          <cell r="B28" t="str">
            <v>2019-07-12 14:44:28</v>
          </cell>
          <cell r="C28" t="str">
            <v>掉线报警</v>
          </cell>
          <cell r="D28" t="str">
            <v>云南省红河哈尼族彝族自治州元阳县上新城乡南芒公路风口山卫生院西南141米</v>
          </cell>
        </row>
        <row r="29">
          <cell r="A29" t="str">
            <v>云G72469</v>
          </cell>
          <cell r="B29" t="str">
            <v>2019-07-12 17:52:49</v>
          </cell>
          <cell r="C29" t="str">
            <v>掉线报警</v>
          </cell>
          <cell r="D29" t="str">
            <v>云南省红河哈尼族彝族自治州石屏县异龙镇216省道石屏县汽车驾驶员培训学校东39米</v>
          </cell>
        </row>
        <row r="30">
          <cell r="A30" t="str">
            <v>云G73503</v>
          </cell>
          <cell r="B30" t="str">
            <v>2019-07-12 22:55:51</v>
          </cell>
          <cell r="C30" t="str">
            <v>掉线报警</v>
          </cell>
          <cell r="D30" t="str">
            <v>云南省红河哈尼族彝族自治州红河县迤萨镇Z007水井东1115米</v>
          </cell>
        </row>
        <row r="31">
          <cell r="A31" t="str">
            <v>云G73590</v>
          </cell>
          <cell r="B31" t="str">
            <v>2019-07-12 21:15:04</v>
          </cell>
          <cell r="C31" t="str">
            <v>掉线报警</v>
          </cell>
          <cell r="D31" t="str">
            <v>云南省红河哈尼族彝族自治州个旧市鸡街镇个大段松树寨东347米</v>
          </cell>
        </row>
        <row r="32">
          <cell r="A32" t="str">
            <v>云G73881</v>
          </cell>
          <cell r="B32" t="str">
            <v>2019-07-12 15:04:30</v>
          </cell>
          <cell r="C32" t="str">
            <v>掉线报警</v>
          </cell>
          <cell r="D32" t="str">
            <v>云南省昆明市宜良县北古城镇北分段马鞍山西1362米</v>
          </cell>
        </row>
        <row r="33">
          <cell r="A33" t="str">
            <v>云G73908</v>
          </cell>
          <cell r="B33" t="str">
            <v>2019-07-12 18:35:29</v>
          </cell>
          <cell r="C33" t="str">
            <v>停车超时报警(31分)ACC熄火卫星(14)GSM(18)</v>
          </cell>
          <cell r="D33" t="str">
            <v>云南省红河哈尼族彝族自治州泸西县午街铺镇服务区南148米</v>
          </cell>
        </row>
        <row r="34">
          <cell r="A34" t="str">
            <v>云G74297</v>
          </cell>
          <cell r="B34" t="str">
            <v>2019-07-12 20:58:01</v>
          </cell>
          <cell r="C34" t="str">
            <v>停车超时报警(50分)ACC点火记录仪速度(2.0)无效定位(46分)GSM(15)</v>
          </cell>
          <cell r="D34" t="str">
            <v>云南省玉溪市通海县河西镇319省道红林饭店(131乡道)东南43米</v>
          </cell>
        </row>
        <row r="35">
          <cell r="A35" t="str">
            <v>云G74311</v>
          </cell>
          <cell r="B35" t="str">
            <v>2019-07-12 13:52:02</v>
          </cell>
          <cell r="C35" t="str">
            <v>掉线报警</v>
          </cell>
          <cell r="D35" t="str">
            <v>云南省红河哈尼族彝族自治州建水县临安镇214省道建水县汽车驾驶员城北99米</v>
          </cell>
        </row>
        <row r="36">
          <cell r="A36" t="str">
            <v>云G74663</v>
          </cell>
          <cell r="B36" t="str">
            <v>2019-07-12 22:06:29</v>
          </cell>
          <cell r="C36" t="str">
            <v>掉线报警</v>
          </cell>
          <cell r="D36" t="str">
            <v>云南省红河哈尼族彝族自治州个旧市贾沙乡102县道人和建材有限责任公司</v>
          </cell>
        </row>
        <row r="37">
          <cell r="A37" t="str">
            <v>云G74730</v>
          </cell>
          <cell r="B37" t="str">
            <v>2019-07-12 23:39:34</v>
          </cell>
          <cell r="C37" t="str">
            <v>掉线报警</v>
          </cell>
          <cell r="D37" t="str">
            <v>云南省红河哈尼族彝族自治州元阳县小新街乡元蔓高速石膏矿大桥西1872米</v>
          </cell>
        </row>
        <row r="38">
          <cell r="A38" t="str">
            <v>云G74732</v>
          </cell>
          <cell r="B38" t="str">
            <v>2019-07-12 23:42:36</v>
          </cell>
          <cell r="C38" t="str">
            <v>停车超时报警(6时3分)ACC熄火卫星(11)GSM(23)</v>
          </cell>
          <cell r="D38" t="str">
            <v>云南省红河哈尼族彝族自治州个旧市大屯镇个大段小屯西127米</v>
          </cell>
        </row>
        <row r="39">
          <cell r="A39" t="str">
            <v>云G74743</v>
          </cell>
          <cell r="B39" t="str">
            <v>2019-07-12 19:32:03</v>
          </cell>
          <cell r="C39" t="str">
            <v>掉线报警</v>
          </cell>
          <cell r="D39" t="str">
            <v>云南省大理白族自治州洱源县右所镇214国道洱源公路管理段下山口站北89米</v>
          </cell>
        </row>
        <row r="40">
          <cell r="A40" t="str">
            <v>云G74893</v>
          </cell>
          <cell r="B40" t="str">
            <v>2019-07-12 22:59:30</v>
          </cell>
          <cell r="C40" t="str">
            <v>当天累计驾驶超时车辆侧翻报警ACC点火(12分)记录仪速度(6.4)卫星(12)GSM(14)</v>
          </cell>
          <cell r="D40" t="str">
            <v>云南省文山壮族苗族自治州马关县古林箐乡343县道新田湾东557米</v>
          </cell>
        </row>
        <row r="41">
          <cell r="A41" t="str">
            <v>云G74968</v>
          </cell>
          <cell r="B41" t="str">
            <v>2019-07-12 23:11:06</v>
          </cell>
          <cell r="C41" t="str">
            <v>掉线报警</v>
          </cell>
          <cell r="D41" t="str">
            <v>云南省昭通市彝良县角奎镇302省道云南天力煤化有限公司东41米</v>
          </cell>
        </row>
        <row r="42">
          <cell r="A42" t="str">
            <v>云G74969</v>
          </cell>
          <cell r="B42" t="str">
            <v>2019-07-12 13:59:35</v>
          </cell>
          <cell r="C42" t="str">
            <v>掉线报警</v>
          </cell>
          <cell r="D42" t="str">
            <v>云南省红河哈尼族彝族自治州个旧市沙甸镇323国道穆斯林餐厅西北98米</v>
          </cell>
        </row>
        <row r="43">
          <cell r="A43" t="str">
            <v>云G75018</v>
          </cell>
          <cell r="B43" t="str">
            <v>2019-07-12 23:26:14</v>
          </cell>
          <cell r="C43" t="str">
            <v>停车超时报警(72天16时3分)ACC熄火无效定位(1天12时53分)GSM(11)</v>
          </cell>
          <cell r="D43" t="str">
            <v>云南省红河哈尼族彝族自治州河口瑶族自治县河口镇326国道曼漆西北236米</v>
          </cell>
        </row>
        <row r="44">
          <cell r="A44" t="str">
            <v>云G75117</v>
          </cell>
          <cell r="B44" t="str">
            <v>2019-07-12 23:19:02</v>
          </cell>
          <cell r="C44" t="str">
            <v>掉线报警</v>
          </cell>
          <cell r="D44" t="str">
            <v>云南省红河哈尼族彝族自治州建水县西庄镇芦子沟段麦粮地东216米</v>
          </cell>
        </row>
        <row r="45">
          <cell r="A45" t="str">
            <v>云G75199</v>
          </cell>
          <cell r="B45" t="str">
            <v>2019-07-12 18:41:09</v>
          </cell>
          <cell r="C45" t="str">
            <v>掉线报警</v>
          </cell>
          <cell r="D45" t="str">
            <v>云南省红河哈尼族彝族自治州建水县坡头乡大石洞段大石洞小学西南1155米</v>
          </cell>
        </row>
        <row r="46">
          <cell r="A46" t="str">
            <v>云G75885</v>
          </cell>
          <cell r="B46" t="str">
            <v>2019-07-12 18:27:11</v>
          </cell>
          <cell r="C46" t="str">
            <v>停车超时报警(30分)ACC点火(43分)无效定位(30分)GSM(12)</v>
          </cell>
          <cell r="D46" t="str">
            <v>云南省红河哈尼族彝族自治州元阳县南沙镇慢腊公路102县102县道桃园村卫生所东1688米</v>
          </cell>
        </row>
        <row r="47">
          <cell r="A47" t="str">
            <v>云G76029</v>
          </cell>
          <cell r="B47" t="str">
            <v>2019-07-12 14:18:04</v>
          </cell>
          <cell r="C47" t="str">
            <v>停车超时报警(30分)ACC熄火卫星(21)GSM(26)</v>
          </cell>
          <cell r="D47" t="str">
            <v>云南省红河哈尼族彝族自治州建水县临安镇G5615天猴高速中共建水公路分局建水所支部委员会西北80米</v>
          </cell>
        </row>
        <row r="48">
          <cell r="A48" t="str">
            <v>云G76051</v>
          </cell>
          <cell r="B48" t="str">
            <v>2019-07-12 22:35:24</v>
          </cell>
          <cell r="C48" t="str">
            <v>掉线报警</v>
          </cell>
          <cell r="D48" t="str">
            <v/>
          </cell>
        </row>
        <row r="49">
          <cell r="A49" t="str">
            <v>云G76116</v>
          </cell>
          <cell r="B49" t="str">
            <v>2019-07-12 23:36:32</v>
          </cell>
          <cell r="C49" t="str">
            <v>掉线报警</v>
          </cell>
          <cell r="D49" t="str">
            <v>云南省红河哈尼族彝族自治州元阳县上新城乡元蔓高速芒铁东南475米</v>
          </cell>
        </row>
        <row r="50">
          <cell r="A50" t="str">
            <v>云G76546</v>
          </cell>
          <cell r="B50" t="str">
            <v>2019-07-12 23:01:51</v>
          </cell>
          <cell r="C50" t="str">
            <v>掉线报警</v>
          </cell>
          <cell r="D50" t="str">
            <v>云南省红河哈尼族彝族自治州建水县临安镇迎晖路333建水樱花轮胎经营部西南86米</v>
          </cell>
        </row>
        <row r="51">
          <cell r="A51" t="str">
            <v>云G77285</v>
          </cell>
          <cell r="B51" t="str">
            <v>2019-07-12 22:25:44</v>
          </cell>
          <cell r="C51" t="str">
            <v>掉线报警</v>
          </cell>
          <cell r="D51" t="str">
            <v>云南省红河哈尼族彝族自治州蒙自市冷泉镇G8011开河高速加水检修站东33米</v>
          </cell>
        </row>
        <row r="52">
          <cell r="A52" t="str">
            <v>云G77465</v>
          </cell>
          <cell r="B52" t="str">
            <v>2019-07-12 17:22:28</v>
          </cell>
          <cell r="C52" t="str">
            <v>掉线报警</v>
          </cell>
          <cell r="D52" t="str">
            <v>云南省红河哈尼族彝族自治州金平苗族瑶族傣族自治县金水河镇滨河路金水河口岸南99米</v>
          </cell>
        </row>
        <row r="53">
          <cell r="A53" t="str">
            <v>云G78266</v>
          </cell>
          <cell r="B53" t="str">
            <v>2019-07-12 18:04:49</v>
          </cell>
          <cell r="C53" t="str">
            <v>停车超时报警(30分)ACC熄火卫星(9)GSM(21)</v>
          </cell>
          <cell r="D53" t="str">
            <v>云南省文山壮族苗族自治州马关县篾厂乡小吉厂西北93米</v>
          </cell>
        </row>
        <row r="54">
          <cell r="A54" t="str">
            <v>云G78483</v>
          </cell>
          <cell r="B54" t="str">
            <v>2019-07-12 23:07:32</v>
          </cell>
          <cell r="C54" t="str">
            <v>停车超时报警(6时28分)无效定位(1时0分)GSM(30)</v>
          </cell>
          <cell r="D54" t="str">
            <v>云南省玉溪市通海县秀山街道秀山西路10秀山西路途腾小吃东北64米</v>
          </cell>
        </row>
        <row r="55">
          <cell r="A55" t="str">
            <v>云G78528</v>
          </cell>
          <cell r="B55" t="str">
            <v>2019-07-12 15:11:06</v>
          </cell>
          <cell r="C55" t="str">
            <v>停车超时报警(2时6分)ACC点火(14分)卫星(18)GSM(19)</v>
          </cell>
          <cell r="D55" t="str">
            <v>云南省红河哈尼族彝族自治州建水县临安镇青他线建水文笔塔西南910米</v>
          </cell>
        </row>
        <row r="56">
          <cell r="A56" t="str">
            <v>云G78570</v>
          </cell>
          <cell r="B56" t="str">
            <v>2019-07-12 23:44:53</v>
          </cell>
          <cell r="C56" t="str">
            <v>停车超时报警(1天6时27分)ACC熄火GSM(10)</v>
          </cell>
          <cell r="D56" t="str">
            <v>云南省文山壮族苗族自治州广南县莲城镇那忠东486米</v>
          </cell>
        </row>
        <row r="57">
          <cell r="A57" t="str">
            <v>云G78769</v>
          </cell>
          <cell r="B57" t="str">
            <v>2019-07-12 21:13:35</v>
          </cell>
          <cell r="C57" t="str">
            <v>停车超时报警(1时3分)ACC点火(35分)卫星(16)GSM(31)</v>
          </cell>
          <cell r="D57" t="str">
            <v>云南省昆明市石林彝族自治县鹿阜街道326国道云石餐馆东16米</v>
          </cell>
        </row>
        <row r="58">
          <cell r="A58" t="str">
            <v>云G78968</v>
          </cell>
          <cell r="B58" t="str">
            <v>2019-07-12 21:33:29</v>
          </cell>
          <cell r="C58" t="str">
            <v>停车超时报警(30分)ACC点火(12时49分)卫星(17)GSM(21)</v>
          </cell>
          <cell r="D58" t="str">
            <v>云南省红河哈尼族彝族自治州石屏县异龙镇肖家海南472米</v>
          </cell>
        </row>
        <row r="59">
          <cell r="A59" t="str">
            <v>云G79211</v>
          </cell>
          <cell r="B59" t="str">
            <v>2019-07-12 23:55:45</v>
          </cell>
          <cell r="C59" t="str">
            <v>掉线报警</v>
          </cell>
          <cell r="D59" t="str">
            <v>云南省红河哈尼族彝族自治州建水县临安镇G5615天猴高速中共建水公路分局建水所支部委员会西北131米</v>
          </cell>
        </row>
        <row r="60">
          <cell r="A60" t="str">
            <v>云G79229</v>
          </cell>
          <cell r="B60" t="str">
            <v>2019-07-12 19:58:03</v>
          </cell>
          <cell r="C60" t="str">
            <v>停车超时报警(30分)ACC熄火卫星(14)GSM(23)</v>
          </cell>
          <cell r="D60" t="str">
            <v>云南省昭通市镇雄县坪上镇背牛段湾子东南167米</v>
          </cell>
        </row>
        <row r="61">
          <cell r="A61" t="str">
            <v>云G79546</v>
          </cell>
          <cell r="B61" t="str">
            <v>2019-07-12 22:51:46</v>
          </cell>
          <cell r="C61" t="str">
            <v>ACC点火(22分)记录仪速度(89.3)卫星(15)GSM(19)超速报警(软)</v>
          </cell>
          <cell r="D61" t="str">
            <v>云南省西双版纳傣族自治州景洪市普文镇G8511昆磨高速坡脚村委会西南442米</v>
          </cell>
        </row>
        <row r="62">
          <cell r="A62" t="str">
            <v>云G79684</v>
          </cell>
          <cell r="B62" t="str">
            <v>2019-07-12 16:17:38</v>
          </cell>
          <cell r="C62" t="str">
            <v>停车超时报警(30分)ACC熄火无效定位(30分)GSM(25)</v>
          </cell>
          <cell r="D62" t="str">
            <v>云南省西双版纳傣族自治州勐海县勐海镇214国道天姿根艺南340米</v>
          </cell>
        </row>
        <row r="63">
          <cell r="A63" t="str">
            <v>云G79701</v>
          </cell>
          <cell r="B63" t="str">
            <v>2019-07-12 23:09:57</v>
          </cell>
          <cell r="C63" t="str">
            <v>停车超时报警(2时44分)ACC熄火GSM(21)</v>
          </cell>
          <cell r="D63" t="str">
            <v>云南省红河哈尼族彝族自治州建水县坡头乡130县道贾沙乡科技希望小学东162米</v>
          </cell>
        </row>
        <row r="64">
          <cell r="A64" t="str">
            <v>云G79750</v>
          </cell>
          <cell r="B64" t="str">
            <v>2019-07-12 15:19:36</v>
          </cell>
          <cell r="C64" t="str">
            <v>掉线报警</v>
          </cell>
          <cell r="D64" t="str">
            <v>云南省红河哈尼族彝族自治州建水县坡头乡130县道贾沙乡科技希望小学南1680米</v>
          </cell>
        </row>
        <row r="65">
          <cell r="A65" t="str">
            <v>云G79769</v>
          </cell>
          <cell r="B65" t="str">
            <v>2019-07-12 21:05:51</v>
          </cell>
          <cell r="C65" t="str">
            <v>停车超时报警(3天10时1分)ACC点火卫星(14)GSM(24)</v>
          </cell>
          <cell r="D65" t="str">
            <v>云南省红河哈尼族彝族自治州建水县临安镇建水县行政学校南191米</v>
          </cell>
        </row>
        <row r="66">
          <cell r="A66" t="str">
            <v>云G79894</v>
          </cell>
          <cell r="B66" t="str">
            <v>2019-07-12 19:06:29</v>
          </cell>
          <cell r="C66" t="str">
            <v>停车超时报警(31分)</v>
          </cell>
          <cell r="D66" t="str">
            <v>云南省红河哈尼族彝族自治州个旧市鸡街镇323国道石岩寨林区派出所东南18米</v>
          </cell>
        </row>
        <row r="67">
          <cell r="A67" t="str">
            <v>云G79926</v>
          </cell>
          <cell r="B67" t="str">
            <v>2019-07-12 22:27:54</v>
          </cell>
          <cell r="C67" t="str">
            <v>停车超时报警(32分)停车ACC熄火GSM(11)</v>
          </cell>
          <cell r="D67" t="str">
            <v>云南省普洱市墨江哈尼族自治县联珠镇双胞大道48G8511昆磨高速墨江服务区西北69米</v>
          </cell>
        </row>
        <row r="68">
          <cell r="A68" t="str">
            <v>云G84638</v>
          </cell>
          <cell r="B68" t="str">
            <v>2019-07-12 19:36:24</v>
          </cell>
          <cell r="C68" t="str">
            <v>停车超时报警(30分)ACC熄火卫星(16)GSM(25)</v>
          </cell>
          <cell r="D68" t="str">
            <v>云南省红河哈尼族彝族自治州开远市大庄回族乡大老段果花东南222米</v>
          </cell>
        </row>
        <row r="69">
          <cell r="A69" t="str">
            <v>云G85142</v>
          </cell>
          <cell r="B69" t="str">
            <v>2019-07-12 12:15:53</v>
          </cell>
          <cell r="C69" t="str">
            <v>掉线报警</v>
          </cell>
          <cell r="D69" t="str">
            <v>云南省红河哈尼族彝族自治州建水县临安镇迎晖路350信恒钢材南87米</v>
          </cell>
        </row>
        <row r="70">
          <cell r="A70" t="str">
            <v>云G85305</v>
          </cell>
          <cell r="B70" t="str">
            <v>2019-07-12 12:47:17</v>
          </cell>
          <cell r="C70" t="str">
            <v>掉线报警</v>
          </cell>
          <cell r="D70" t="str">
            <v>云南省红河哈尼族彝族自治州开远市小龙潭镇二城段安桶寨西268米</v>
          </cell>
        </row>
        <row r="71">
          <cell r="A71" t="str">
            <v>云G87740</v>
          </cell>
          <cell r="B71" t="str">
            <v>2019-07-12 18:36:46</v>
          </cell>
          <cell r="C71" t="str">
            <v>停车超时报警(99天8时32分)ACC熄火无效定位(13分)GSM(18)</v>
          </cell>
          <cell r="D71" t="str">
            <v>云南省临沧市双江拉祜族佤族布朗族傣族自治县勐勐镇勐黄线南京东南352米</v>
          </cell>
        </row>
        <row r="72">
          <cell r="A72" t="str">
            <v>云G87927</v>
          </cell>
          <cell r="B72" t="str">
            <v>2019-07-12 21:27:28</v>
          </cell>
          <cell r="C72" t="str">
            <v>停车超时报警(40分)ACC点火(30分)卫星(4)GSM(21)</v>
          </cell>
          <cell r="D72" t="str">
            <v>云南省文山壮族苗族自治州文山市平坝镇平坝加油站东南11米</v>
          </cell>
        </row>
        <row r="73">
          <cell r="A73" t="str">
            <v>云G89057</v>
          </cell>
          <cell r="B73" t="str">
            <v>2019-07-12 23:47:10</v>
          </cell>
          <cell r="C73" t="str">
            <v>停车超时报警(31分)ACC熄火无效定位(30分)GSM(28)</v>
          </cell>
          <cell r="D73" t="str">
            <v>云南省红河哈尼族彝族自治州建水县曲江镇桥太段曲江中心幼儿园北424米</v>
          </cell>
        </row>
        <row r="74">
          <cell r="A74" t="str">
            <v>云G89259</v>
          </cell>
          <cell r="B74" t="str">
            <v>2019-07-12 22:46:26</v>
          </cell>
          <cell r="C74" t="str">
            <v>停车超时报警(2时37分)上线报警</v>
          </cell>
          <cell r="D74" t="str">
            <v>云南省红河哈尼族彝族自治州建水县南庄镇214省道建水县南庄镇水管站东南128米</v>
          </cell>
        </row>
        <row r="75">
          <cell r="A75" t="str">
            <v>云G89767</v>
          </cell>
          <cell r="B75" t="str">
            <v>2019-07-12 21:55:28</v>
          </cell>
          <cell r="C75" t="str">
            <v>停车超时报警(30分)当天累计驾驶超时ACC熄火卫星(21)GSM(26)</v>
          </cell>
          <cell r="D75" t="str">
            <v>云南省红河哈尼族彝族自治州个旧市保和乡个元公路102县个元公路冷墩黄牛米线店西北72米</v>
          </cell>
        </row>
      </sheetData>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4">
          <cell r="B4" t="str">
            <v>云G76029</v>
          </cell>
          <cell r="C4" t="str">
            <v>建水县官厅汽车运输有限公司</v>
          </cell>
          <cell r="D4" t="str">
            <v>张绍葵              </v>
          </cell>
          <cell r="E4" t="str">
            <v>1小时18分</v>
          </cell>
          <cell r="F4" t="str">
            <v>62.88</v>
          </cell>
          <cell r="G4" t="str">
            <v>6.29</v>
          </cell>
          <cell r="H4" t="str">
            <v>76.00</v>
          </cell>
          <cell r="I4" t="str">
            <v>48.37</v>
          </cell>
        </row>
        <row r="5">
          <cell r="B5" t="str">
            <v>云G78968</v>
          </cell>
          <cell r="C5" t="str">
            <v>建水县官厅汽车运输有限公司</v>
          </cell>
          <cell r="D5" t="str">
            <v>杨春伟              </v>
          </cell>
          <cell r="E5" t="str">
            <v>4小时7分</v>
          </cell>
          <cell r="F5" t="str">
            <v>175.48</v>
          </cell>
          <cell r="G5" t="str">
            <v>17.55</v>
          </cell>
          <cell r="H5" t="str">
            <v>95.00</v>
          </cell>
          <cell r="I5" t="str">
            <v>42.63</v>
          </cell>
        </row>
        <row r="6">
          <cell r="B6" t="str">
            <v>云G77465</v>
          </cell>
          <cell r="C6" t="str">
            <v>建水县官厅汽车运输有限公司</v>
          </cell>
          <cell r="D6" t="str">
            <v>毛懿康              </v>
          </cell>
          <cell r="E6" t="str">
            <v>1分</v>
          </cell>
          <cell r="F6" t="str">
            <v>0.46</v>
          </cell>
          <cell r="G6" t="str">
            <v>0.05</v>
          </cell>
          <cell r="H6" t="str">
            <v>24.00</v>
          </cell>
          <cell r="I6" t="str">
            <v>27.42</v>
          </cell>
        </row>
        <row r="7">
          <cell r="B7" t="str">
            <v>云G70058</v>
          </cell>
          <cell r="C7" t="str">
            <v>建水县官厅汽车运输有限公司</v>
          </cell>
          <cell r="D7" t="str">
            <v>余树荣              </v>
          </cell>
          <cell r="E7" t="str">
            <v>23分</v>
          </cell>
          <cell r="F7" t="str">
            <v>2.31</v>
          </cell>
          <cell r="G7" t="str">
            <v>0.23</v>
          </cell>
          <cell r="H7" t="str">
            <v>41.00</v>
          </cell>
          <cell r="I7" t="str">
            <v>6.02</v>
          </cell>
        </row>
        <row r="8">
          <cell r="B8" t="str">
            <v>云G68191</v>
          </cell>
          <cell r="C8" t="str">
            <v>建水县官厅汽车运输有限公司</v>
          </cell>
          <cell r="D8" t="str">
            <v>贺建喜              </v>
          </cell>
          <cell r="E8" t="str">
            <v>3小时30分</v>
          </cell>
          <cell r="F8" t="str">
            <v>127.42</v>
          </cell>
          <cell r="G8" t="str">
            <v>12.74</v>
          </cell>
          <cell r="H8" t="str">
            <v>85.10</v>
          </cell>
          <cell r="I8" t="str">
            <v>36.41</v>
          </cell>
        </row>
        <row r="9">
          <cell r="B9" t="str">
            <v>云G72469</v>
          </cell>
          <cell r="C9" t="str">
            <v>建水县官厅汽车运输有限公司</v>
          </cell>
          <cell r="D9" t="str">
            <v>陈树华              </v>
          </cell>
          <cell r="E9" t="str">
            <v>1小时34分</v>
          </cell>
          <cell r="F9" t="str">
            <v>82.00</v>
          </cell>
          <cell r="G9" t="str">
            <v>8.20</v>
          </cell>
          <cell r="H9" t="str">
            <v>87.00</v>
          </cell>
          <cell r="I9" t="str">
            <v>52.34</v>
          </cell>
        </row>
        <row r="10">
          <cell r="B10" t="str">
            <v>云G65188</v>
          </cell>
          <cell r="C10" t="str">
            <v>建水县官厅汽车运输有限公司</v>
          </cell>
          <cell r="D10" t="str">
            <v>张文堂              </v>
          </cell>
          <cell r="E10" t="str">
            <v>3分</v>
          </cell>
          <cell r="F10" t="str">
            <v>0.64</v>
          </cell>
          <cell r="G10" t="str">
            <v>0.06</v>
          </cell>
          <cell r="H10" t="str">
            <v>11.10</v>
          </cell>
          <cell r="I10" t="str">
            <v>12.85</v>
          </cell>
        </row>
        <row r="11">
          <cell r="B11" t="str">
            <v>云G68245</v>
          </cell>
          <cell r="C11" t="str">
            <v>建水县官厅汽车运输有限公司</v>
          </cell>
          <cell r="D11" t="str">
            <v>刘伟                </v>
          </cell>
          <cell r="E11" t="str">
            <v>2小时50分</v>
          </cell>
          <cell r="F11" t="str">
            <v>129.88</v>
          </cell>
          <cell r="G11" t="str">
            <v>12.99</v>
          </cell>
          <cell r="H11" t="str">
            <v>94.40</v>
          </cell>
          <cell r="I11" t="str">
            <v>45.84</v>
          </cell>
        </row>
        <row r="12">
          <cell r="B12" t="str">
            <v>云G79894</v>
          </cell>
          <cell r="C12" t="str">
            <v>建水县官厅汽车运输有限公司</v>
          </cell>
          <cell r="D12" t="str">
            <v>梁坤                </v>
          </cell>
          <cell r="E12" t="str">
            <v>3小时9分</v>
          </cell>
          <cell r="F12" t="str">
            <v>76.84</v>
          </cell>
          <cell r="G12" t="str">
            <v>7.68</v>
          </cell>
          <cell r="H12" t="str">
            <v>63.20</v>
          </cell>
          <cell r="I12" t="str">
            <v>24.39</v>
          </cell>
        </row>
        <row r="13">
          <cell r="B13" t="str">
            <v>云G84638</v>
          </cell>
          <cell r="C13" t="str">
            <v>建水县官厅汽车运输有限公司</v>
          </cell>
          <cell r="D13" t="str">
            <v>何升桥              </v>
          </cell>
          <cell r="E13" t="str">
            <v>3小时34分</v>
          </cell>
          <cell r="F13" t="str">
            <v>165.95</v>
          </cell>
          <cell r="G13" t="str">
            <v>16.60</v>
          </cell>
          <cell r="H13" t="str">
            <v>99.00</v>
          </cell>
          <cell r="I13" t="str">
            <v>46.53</v>
          </cell>
        </row>
        <row r="14">
          <cell r="B14" t="str">
            <v>云G76051</v>
          </cell>
          <cell r="C14" t="str">
            <v>建水县官厅汽车运输有限公司</v>
          </cell>
          <cell r="D14" t="str">
            <v>吕志林              </v>
          </cell>
          <cell r="E14" t="str">
            <v>7小时11分</v>
          </cell>
          <cell r="F14" t="str">
            <v>40.25</v>
          </cell>
          <cell r="G14" t="str">
            <v>4.03</v>
          </cell>
          <cell r="H14" t="str">
            <v>21.00</v>
          </cell>
          <cell r="I14" t="str">
            <v>5.60</v>
          </cell>
        </row>
        <row r="15">
          <cell r="B15" t="str">
            <v>云G73908</v>
          </cell>
          <cell r="C15" t="str">
            <v>建水县官厅汽车运输有限公司</v>
          </cell>
          <cell r="D15" t="str">
            <v>袁进波              </v>
          </cell>
          <cell r="E15" t="str">
            <v>2小时10分</v>
          </cell>
          <cell r="F15" t="str">
            <v>39.94</v>
          </cell>
          <cell r="G15" t="str">
            <v>3.99</v>
          </cell>
          <cell r="H15" t="str">
            <v>78.00</v>
          </cell>
          <cell r="I15" t="str">
            <v>18.44</v>
          </cell>
        </row>
        <row r="16">
          <cell r="B16" t="str">
            <v>云G79229</v>
          </cell>
          <cell r="C16" t="str">
            <v>建水县官厅汽车运输有限公司</v>
          </cell>
          <cell r="D16" t="str">
            <v>白增强              </v>
          </cell>
          <cell r="E16" t="str">
            <v>7小时7分</v>
          </cell>
          <cell r="F16" t="str">
            <v>50.02</v>
          </cell>
          <cell r="G16" t="str">
            <v>5.00</v>
          </cell>
          <cell r="H16" t="str">
            <v>38.00</v>
          </cell>
          <cell r="I16" t="str">
            <v>7.03</v>
          </cell>
        </row>
        <row r="17">
          <cell r="B17" t="str">
            <v>云G70932</v>
          </cell>
          <cell r="C17" t="str">
            <v>建水县官厅汽车运输有限公司</v>
          </cell>
          <cell r="D17" t="str">
            <v>羊庆东              </v>
          </cell>
          <cell r="E17" t="str">
            <v>6小时31分</v>
          </cell>
          <cell r="F17" t="str">
            <v>180.97</v>
          </cell>
          <cell r="G17" t="str">
            <v>18.10</v>
          </cell>
          <cell r="H17" t="str">
            <v>77.70</v>
          </cell>
          <cell r="I17" t="str">
            <v>27.77</v>
          </cell>
        </row>
        <row r="18">
          <cell r="B18" t="str">
            <v>云G70588</v>
          </cell>
          <cell r="C18" t="str">
            <v>建水县官厅汽车运输有限公司</v>
          </cell>
          <cell r="D18" t="str">
            <v>海崇飞              </v>
          </cell>
          <cell r="E18" t="str">
            <v>9小时56分</v>
          </cell>
          <cell r="F18" t="str">
            <v>119.00</v>
          </cell>
          <cell r="G18" t="str">
            <v>11.90</v>
          </cell>
          <cell r="H18" t="str">
            <v>63.00</v>
          </cell>
          <cell r="I18" t="str">
            <v>11.98</v>
          </cell>
        </row>
        <row r="19">
          <cell r="B19" t="str">
            <v>云G77285</v>
          </cell>
          <cell r="C19" t="str">
            <v>建水县官厅汽车运输有限公司</v>
          </cell>
          <cell r="D19" t="str">
            <v>汪良文              </v>
          </cell>
          <cell r="E19" t="str">
            <v>3小时26分</v>
          </cell>
          <cell r="F19" t="str">
            <v>90.41</v>
          </cell>
          <cell r="G19" t="str">
            <v>9.04</v>
          </cell>
          <cell r="H19" t="str">
            <v>92.60</v>
          </cell>
          <cell r="I19" t="str">
            <v>26.33</v>
          </cell>
        </row>
        <row r="20">
          <cell r="B20" t="str">
            <v>云G69406</v>
          </cell>
          <cell r="C20" t="str">
            <v>建水县官厅汽车运输有限公司</v>
          </cell>
          <cell r="D20" t="str">
            <v>谢存金              </v>
          </cell>
          <cell r="E20" t="str">
            <v>2小时39分</v>
          </cell>
          <cell r="F20" t="str">
            <v>58.43</v>
          </cell>
          <cell r="G20" t="str">
            <v>5.84</v>
          </cell>
          <cell r="H20" t="str">
            <v>84.00</v>
          </cell>
          <cell r="I20" t="str">
            <v>22.05</v>
          </cell>
        </row>
        <row r="21">
          <cell r="B21" t="str">
            <v>云G76546</v>
          </cell>
          <cell r="C21" t="str">
            <v>建水县官厅汽车运输有限公司</v>
          </cell>
          <cell r="D21" t="str">
            <v>李强                </v>
          </cell>
          <cell r="E21" t="str">
            <v>7小时14分</v>
          </cell>
          <cell r="F21" t="str">
            <v>120.99</v>
          </cell>
          <cell r="G21" t="str">
            <v>12.10</v>
          </cell>
          <cell r="H21" t="str">
            <v>74.00</v>
          </cell>
          <cell r="I21" t="str">
            <v>16.73</v>
          </cell>
        </row>
        <row r="22">
          <cell r="B22" t="str">
            <v>云G68279</v>
          </cell>
          <cell r="C22" t="str">
            <v>建水县官厅汽车运输有限公司</v>
          </cell>
          <cell r="D22" t="str">
            <v>张树彬              </v>
          </cell>
          <cell r="E22" t="str">
            <v>36分</v>
          </cell>
          <cell r="F22" t="str">
            <v>3.99</v>
          </cell>
          <cell r="G22" t="str">
            <v>0.40</v>
          </cell>
          <cell r="H22" t="str">
            <v>48.00</v>
          </cell>
          <cell r="I22" t="str">
            <v>6.65</v>
          </cell>
        </row>
        <row r="23">
          <cell r="B23" t="str">
            <v>云G70788</v>
          </cell>
          <cell r="C23" t="str">
            <v>建水县官厅汽车运输有限公司</v>
          </cell>
          <cell r="D23" t="str">
            <v>何贵兵              </v>
          </cell>
          <cell r="E23" t="str">
            <v>4小时46分</v>
          </cell>
          <cell r="F23" t="str">
            <v>82.34</v>
          </cell>
          <cell r="G23" t="str">
            <v>8.23</v>
          </cell>
          <cell r="H23" t="str">
            <v>70.00</v>
          </cell>
          <cell r="I23" t="str">
            <v>17.27</v>
          </cell>
        </row>
        <row r="24">
          <cell r="B24" t="str">
            <v>云G69360</v>
          </cell>
          <cell r="C24" t="str">
            <v>建水县官厅汽车运输有限公司</v>
          </cell>
          <cell r="D24" t="str">
            <v>廖进文              </v>
          </cell>
          <cell r="E24" t="str">
            <v>4小时54分</v>
          </cell>
          <cell r="F24" t="str">
            <v>148.61</v>
          </cell>
          <cell r="G24" t="str">
            <v>14.86</v>
          </cell>
          <cell r="H24" t="str">
            <v>67.00</v>
          </cell>
          <cell r="I24" t="str">
            <v>30.33</v>
          </cell>
        </row>
        <row r="25">
          <cell r="B25" t="str">
            <v>云G70424</v>
          </cell>
          <cell r="C25" t="str">
            <v>建水县官厅汽车运输有限公司</v>
          </cell>
          <cell r="D25" t="str">
            <v>杨晓辉              </v>
          </cell>
          <cell r="E25" t="str">
            <v>46分</v>
          </cell>
          <cell r="F25" t="str">
            <v>159.22</v>
          </cell>
          <cell r="G25" t="str">
            <v>15.92</v>
          </cell>
          <cell r="H25" t="str">
            <v>70.30</v>
          </cell>
          <cell r="I25" t="str">
            <v>207.68</v>
          </cell>
        </row>
        <row r="26">
          <cell r="B26" t="str">
            <v>云G85305</v>
          </cell>
          <cell r="C26" t="str">
            <v>建水县官厅汽车运输有限公司</v>
          </cell>
          <cell r="D26" t="str">
            <v>张林                </v>
          </cell>
          <cell r="E26" t="str">
            <v>1小时23分</v>
          </cell>
          <cell r="F26" t="str">
            <v>33.71</v>
          </cell>
          <cell r="G26" t="str">
            <v>3.37</v>
          </cell>
          <cell r="H26" t="str">
            <v>60.50</v>
          </cell>
          <cell r="I26" t="str">
            <v>24.37</v>
          </cell>
        </row>
        <row r="27">
          <cell r="B27" t="str">
            <v>云G65155</v>
          </cell>
          <cell r="C27" t="str">
            <v>建水县官厅汽车运输有限公司</v>
          </cell>
          <cell r="D27" t="str">
            <v>熊云                </v>
          </cell>
          <cell r="E27" t="str">
            <v>2小时16分</v>
          </cell>
          <cell r="F27" t="str">
            <v>52.29</v>
          </cell>
          <cell r="G27" t="str">
            <v>5.23</v>
          </cell>
          <cell r="H27" t="str">
            <v>65.50</v>
          </cell>
          <cell r="I27" t="str">
            <v>23.07</v>
          </cell>
        </row>
        <row r="28">
          <cell r="B28" t="str">
            <v>云G70053</v>
          </cell>
          <cell r="C28" t="str">
            <v>建水县官厅汽车运输有限公司</v>
          </cell>
          <cell r="D28" t="str">
            <v>王春林              </v>
          </cell>
          <cell r="E28" t="str">
            <v>58分</v>
          </cell>
          <cell r="F28" t="str">
            <v>33.00</v>
          </cell>
          <cell r="G28" t="str">
            <v>3.30</v>
          </cell>
          <cell r="H28" t="str">
            <v>56.00</v>
          </cell>
          <cell r="I28" t="str">
            <v>34.13</v>
          </cell>
        </row>
        <row r="29">
          <cell r="B29" t="str">
            <v>云G74663</v>
          </cell>
          <cell r="C29" t="str">
            <v>建水县官厅汽车运输有限公司</v>
          </cell>
          <cell r="D29" t="str">
            <v>袁印                </v>
          </cell>
          <cell r="E29" t="str">
            <v>6小时59分</v>
          </cell>
          <cell r="F29" t="str">
            <v>139.02</v>
          </cell>
          <cell r="G29" t="str">
            <v>13.90</v>
          </cell>
          <cell r="H29" t="str">
            <v>76.70</v>
          </cell>
          <cell r="I29" t="str">
            <v>19.91</v>
          </cell>
        </row>
        <row r="30">
          <cell r="B30" t="str">
            <v>云G66361</v>
          </cell>
          <cell r="C30" t="str">
            <v>建水县官厅汽车运输有限公司</v>
          </cell>
          <cell r="D30" t="str">
            <v>杨保波              </v>
          </cell>
          <cell r="E30" t="str">
            <v>4小时35分</v>
          </cell>
          <cell r="F30" t="str">
            <v>79.41</v>
          </cell>
          <cell r="G30" t="str">
            <v>7.94</v>
          </cell>
          <cell r="H30" t="str">
            <v>70.00</v>
          </cell>
          <cell r="I30" t="str">
            <v>17.33</v>
          </cell>
        </row>
        <row r="31">
          <cell r="B31" t="str">
            <v>云G74743</v>
          </cell>
          <cell r="C31" t="str">
            <v>建水县官厅汽车运输有限公司</v>
          </cell>
          <cell r="D31" t="str">
            <v>赵建波              </v>
          </cell>
          <cell r="E31" t="str">
            <v>6小时16分</v>
          </cell>
          <cell r="F31" t="str">
            <v>307.16</v>
          </cell>
          <cell r="G31" t="str">
            <v>30.72</v>
          </cell>
          <cell r="H31" t="str">
            <v>99.80</v>
          </cell>
          <cell r="I31" t="str">
            <v>49.01</v>
          </cell>
        </row>
        <row r="32">
          <cell r="B32" t="str">
            <v>云G74297</v>
          </cell>
          <cell r="C32" t="str">
            <v>建水县官厅汽车运输有限公司</v>
          </cell>
          <cell r="D32" t="str">
            <v>朱晓凯              </v>
          </cell>
          <cell r="E32" t="str">
            <v>5小时32分</v>
          </cell>
          <cell r="F32" t="str">
            <v>119.80</v>
          </cell>
          <cell r="G32" t="str">
            <v>11.98</v>
          </cell>
          <cell r="H32" t="str">
            <v>44.00</v>
          </cell>
          <cell r="I32" t="str">
            <v>21.65</v>
          </cell>
        </row>
        <row r="33">
          <cell r="B33" t="str">
            <v>云G79701</v>
          </cell>
          <cell r="C33" t="str">
            <v>建水县官厅汽车运输有限公司</v>
          </cell>
          <cell r="D33" t="str">
            <v>潘建和              </v>
          </cell>
          <cell r="E33" t="str">
            <v>7小时16分</v>
          </cell>
          <cell r="F33" t="str">
            <v>57.53</v>
          </cell>
          <cell r="G33" t="str">
            <v>5.75</v>
          </cell>
          <cell r="H33" t="str">
            <v>31.00</v>
          </cell>
          <cell r="I33" t="str">
            <v>7.92</v>
          </cell>
        </row>
        <row r="34">
          <cell r="B34" t="str">
            <v>云G69391</v>
          </cell>
          <cell r="C34" t="str">
            <v>建水县官厅汽车运输有限公司</v>
          </cell>
          <cell r="D34" t="str">
            <v>孙超                </v>
          </cell>
          <cell r="E34" t="str">
            <v>3小时44分</v>
          </cell>
          <cell r="F34" t="str">
            <v>152.19</v>
          </cell>
          <cell r="G34" t="str">
            <v>15.22</v>
          </cell>
          <cell r="H34" t="str">
            <v>78.80</v>
          </cell>
          <cell r="I34" t="str">
            <v>40.76</v>
          </cell>
        </row>
        <row r="35">
          <cell r="B35" t="str">
            <v>云G68817</v>
          </cell>
          <cell r="C35" t="str">
            <v>建水县官厅汽车运输有限公司</v>
          </cell>
          <cell r="D35" t="str">
            <v>杨愿红              </v>
          </cell>
          <cell r="E35" t="str">
            <v>38分</v>
          </cell>
          <cell r="F35" t="str">
            <v>21.41</v>
          </cell>
          <cell r="G35" t="str">
            <v>2.14</v>
          </cell>
          <cell r="H35" t="str">
            <v>50.00</v>
          </cell>
          <cell r="I35" t="str">
            <v>33.80</v>
          </cell>
        </row>
        <row r="36">
          <cell r="B36" t="str">
            <v>云G78769</v>
          </cell>
          <cell r="C36" t="str">
            <v>建水县官厅汽车运输有限公司</v>
          </cell>
          <cell r="D36" t="str">
            <v>李建                </v>
          </cell>
          <cell r="E36" t="str">
            <v>10小时58分</v>
          </cell>
          <cell r="F36" t="str">
            <v>240.31</v>
          </cell>
          <cell r="G36" t="str">
            <v>24.03</v>
          </cell>
          <cell r="H36" t="str">
            <v>45.00</v>
          </cell>
          <cell r="I36" t="str">
            <v>21.91</v>
          </cell>
        </row>
        <row r="37">
          <cell r="B37" t="str">
            <v>云G79926</v>
          </cell>
          <cell r="C37" t="str">
            <v>建水县官厅汽车运输有限公司</v>
          </cell>
          <cell r="D37" t="str">
            <v>l李文学             </v>
          </cell>
          <cell r="E37" t="str">
            <v>9小时39分</v>
          </cell>
          <cell r="F37" t="str">
            <v>406.56</v>
          </cell>
          <cell r="G37" t="str">
            <v>40.66</v>
          </cell>
          <cell r="H37" t="str">
            <v>91.40</v>
          </cell>
          <cell r="I37" t="str">
            <v>42.13</v>
          </cell>
        </row>
        <row r="38">
          <cell r="B38" t="str">
            <v>云G70086</v>
          </cell>
          <cell r="C38" t="str">
            <v>建水县官厅汽车运输有限公司</v>
          </cell>
          <cell r="D38" t="str">
            <v>毛波                </v>
          </cell>
          <cell r="E38" t="str">
            <v>3小时33分</v>
          </cell>
          <cell r="F38" t="str">
            <v>21.70</v>
          </cell>
          <cell r="G38" t="str">
            <v>2.17</v>
          </cell>
          <cell r="H38" t="str">
            <v>47.00</v>
          </cell>
          <cell r="I38" t="str">
            <v>6.11</v>
          </cell>
        </row>
        <row r="39">
          <cell r="B39" t="str">
            <v>云G79211</v>
          </cell>
          <cell r="C39" t="str">
            <v>建水县官厅汽车运输有限公司</v>
          </cell>
          <cell r="D39" t="str">
            <v>赵应发              </v>
          </cell>
          <cell r="E39" t="str">
            <v>14分</v>
          </cell>
          <cell r="F39" t="str">
            <v>3.07</v>
          </cell>
          <cell r="G39" t="str">
            <v>0.31</v>
          </cell>
          <cell r="H39" t="str">
            <v>27.00</v>
          </cell>
          <cell r="I39" t="str">
            <v>13.14</v>
          </cell>
        </row>
        <row r="40">
          <cell r="B40" t="str">
            <v>云G75199</v>
          </cell>
          <cell r="C40" t="str">
            <v>建水县官厅汽车运输有限公司</v>
          </cell>
          <cell r="D40" t="str">
            <v>李红兵              </v>
          </cell>
          <cell r="E40" t="str">
            <v>7小时36分</v>
          </cell>
          <cell r="F40" t="str">
            <v>18.68</v>
          </cell>
          <cell r="G40" t="str">
            <v>1.87</v>
          </cell>
          <cell r="H40" t="str">
            <v>22.00</v>
          </cell>
          <cell r="I40" t="str">
            <v>2.46</v>
          </cell>
        </row>
        <row r="41">
          <cell r="B41" t="str">
            <v>云G75885</v>
          </cell>
          <cell r="C41" t="str">
            <v>建水县官厅汽车运输有限公司</v>
          </cell>
          <cell r="D41" t="str">
            <v>张力                </v>
          </cell>
          <cell r="E41" t="str">
            <v>2小时52分</v>
          </cell>
          <cell r="F41" t="str">
            <v>38.65</v>
          </cell>
          <cell r="G41" t="str">
            <v>3.86</v>
          </cell>
          <cell r="H41" t="str">
            <v>52.70</v>
          </cell>
          <cell r="I41" t="str">
            <v>13.48</v>
          </cell>
        </row>
        <row r="42">
          <cell r="B42" t="str">
            <v>云G79546</v>
          </cell>
          <cell r="C42" t="str">
            <v>建水县官厅汽车运输有限公司</v>
          </cell>
          <cell r="D42" t="str">
            <v>田泽宇              </v>
          </cell>
          <cell r="E42" t="str">
            <v>6小时40分</v>
          </cell>
          <cell r="F42" t="str">
            <v>294.82</v>
          </cell>
          <cell r="G42" t="str">
            <v>29.48</v>
          </cell>
          <cell r="H42" t="str">
            <v>94.60</v>
          </cell>
          <cell r="I42" t="str">
            <v>44.22</v>
          </cell>
        </row>
        <row r="43">
          <cell r="B43" t="str">
            <v>云G79750</v>
          </cell>
          <cell r="C43" t="str">
            <v>建水县官厅汽车运输有限公司</v>
          </cell>
          <cell r="D43" t="str">
            <v>潘建和              </v>
          </cell>
          <cell r="E43" t="str">
            <v>3小时55分</v>
          </cell>
          <cell r="F43" t="str">
            <v>38.84</v>
          </cell>
          <cell r="G43" t="str">
            <v>3.88</v>
          </cell>
          <cell r="H43" t="str">
            <v>29.00</v>
          </cell>
          <cell r="I43" t="str">
            <v>9.92</v>
          </cell>
        </row>
        <row r="44">
          <cell r="B44" t="str">
            <v>云G79684</v>
          </cell>
          <cell r="C44" t="str">
            <v>建水县官厅汽车运输有限公司</v>
          </cell>
          <cell r="D44" t="str">
            <v>龙阿三              </v>
          </cell>
          <cell r="E44" t="str">
            <v>7小时15分</v>
          </cell>
          <cell r="F44" t="str">
            <v>329.96</v>
          </cell>
          <cell r="G44" t="str">
            <v>33.00</v>
          </cell>
          <cell r="H44" t="str">
            <v>109.10</v>
          </cell>
          <cell r="I44" t="str">
            <v>45.51</v>
          </cell>
        </row>
        <row r="45">
          <cell r="B45" t="str">
            <v>云G74968</v>
          </cell>
          <cell r="C45" t="str">
            <v>建水县官厅汽车运输有限公司</v>
          </cell>
          <cell r="D45" t="str">
            <v>王健康              </v>
          </cell>
          <cell r="E45" t="str">
            <v>5小时11分</v>
          </cell>
          <cell r="F45" t="str">
            <v>73.32</v>
          </cell>
          <cell r="G45" t="str">
            <v>7.33</v>
          </cell>
          <cell r="H45" t="str">
            <v>42.00</v>
          </cell>
          <cell r="I45" t="str">
            <v>14.15</v>
          </cell>
        </row>
        <row r="46">
          <cell r="B46" t="str">
            <v>云G79769</v>
          </cell>
          <cell r="C46" t="str">
            <v>建水县官厅汽车运输有限公司</v>
          </cell>
          <cell r="D46" t="str">
            <v>潘贵                </v>
          </cell>
          <cell r="E46" t="str">
            <v>2小时46分</v>
          </cell>
          <cell r="F46" t="str">
            <v>68.45</v>
          </cell>
          <cell r="G46" t="str">
            <v>6.84</v>
          </cell>
          <cell r="H46" t="str">
            <v>69.00</v>
          </cell>
          <cell r="I46" t="str">
            <v>24.74</v>
          </cell>
        </row>
        <row r="47">
          <cell r="B47" t="str">
            <v>云G78266</v>
          </cell>
          <cell r="C47" t="str">
            <v>建水县官厅汽车运输有限公司</v>
          </cell>
          <cell r="D47" t="str">
            <v>陈正龙              </v>
          </cell>
          <cell r="E47" t="str">
            <v>2小时48分</v>
          </cell>
          <cell r="F47" t="str">
            <v>76.86</v>
          </cell>
          <cell r="G47" t="str">
            <v>7.69</v>
          </cell>
          <cell r="H47" t="str">
            <v>66.00</v>
          </cell>
          <cell r="I47" t="str">
            <v>27.45</v>
          </cell>
        </row>
        <row r="48">
          <cell r="B48" t="str">
            <v>云G70391</v>
          </cell>
          <cell r="C48" t="str">
            <v>建水县官厅汽车运输有限公司</v>
          </cell>
          <cell r="D48" t="str">
            <v>纳顺荣              </v>
          </cell>
          <cell r="E48" t="str">
            <v>15小时18分</v>
          </cell>
          <cell r="F48" t="str">
            <v>229.02</v>
          </cell>
          <cell r="G48" t="str">
            <v>22.90</v>
          </cell>
          <cell r="H48" t="str">
            <v>114.00</v>
          </cell>
          <cell r="I48" t="str">
            <v>14.97</v>
          </cell>
        </row>
        <row r="49">
          <cell r="B49" t="str">
            <v>云G76116</v>
          </cell>
          <cell r="C49" t="str">
            <v>建水县官厅汽车运输有限公司</v>
          </cell>
          <cell r="D49" t="str">
            <v>刁进                </v>
          </cell>
          <cell r="E49" t="str">
            <v>10小时30分</v>
          </cell>
          <cell r="F49" t="str">
            <v>75.31</v>
          </cell>
          <cell r="G49" t="str">
            <v>7.53</v>
          </cell>
          <cell r="H49" t="str">
            <v>34.60</v>
          </cell>
          <cell r="I49" t="str">
            <v>7.17</v>
          </cell>
        </row>
        <row r="50">
          <cell r="B50" t="str">
            <v>云G78483</v>
          </cell>
          <cell r="C50" t="str">
            <v>建水县官厅汽车运输有限公司</v>
          </cell>
          <cell r="D50" t="str">
            <v>普海飞              </v>
          </cell>
          <cell r="E50" t="str">
            <v>2小时37分</v>
          </cell>
          <cell r="F50" t="str">
            <v>61.97</v>
          </cell>
          <cell r="G50" t="str">
            <v>6.20</v>
          </cell>
          <cell r="H50" t="str">
            <v>79.90</v>
          </cell>
          <cell r="I50" t="str">
            <v>23.68</v>
          </cell>
        </row>
        <row r="51">
          <cell r="B51" t="str">
            <v>云G74893</v>
          </cell>
          <cell r="C51" t="str">
            <v>建水县官厅汽车运输有限公司</v>
          </cell>
          <cell r="D51" t="str">
            <v>廖希龙              </v>
          </cell>
          <cell r="E51" t="str">
            <v>12小时12分</v>
          </cell>
          <cell r="F51" t="str">
            <v>419.41</v>
          </cell>
          <cell r="G51" t="str">
            <v>41.94</v>
          </cell>
          <cell r="H51" t="str">
            <v>100.30</v>
          </cell>
          <cell r="I51" t="str">
            <v>34.38</v>
          </cell>
        </row>
        <row r="52">
          <cell r="B52" t="str">
            <v>云G87927</v>
          </cell>
          <cell r="C52" t="str">
            <v>建水县官厅汽车运输有限公司</v>
          </cell>
          <cell r="D52" t="str">
            <v>王聪                </v>
          </cell>
          <cell r="E52" t="str">
            <v>6小时58分</v>
          </cell>
          <cell r="F52" t="str">
            <v>172.40</v>
          </cell>
          <cell r="G52" t="str">
            <v>17.24</v>
          </cell>
          <cell r="H52" t="str">
            <v>68.00</v>
          </cell>
          <cell r="I52" t="str">
            <v>24.75</v>
          </cell>
        </row>
        <row r="53">
          <cell r="B53" t="str">
            <v>云G78528</v>
          </cell>
          <cell r="C53" t="str">
            <v>建水县官厅汽车运输有限公司</v>
          </cell>
          <cell r="D53" t="str">
            <v>刘志强              </v>
          </cell>
          <cell r="E53" t="str">
            <v>34分</v>
          </cell>
          <cell r="F53" t="str">
            <v>3.50</v>
          </cell>
          <cell r="G53" t="str">
            <v>0.35</v>
          </cell>
          <cell r="H53" t="str">
            <v>23.10</v>
          </cell>
          <cell r="I53" t="str">
            <v>6.17</v>
          </cell>
        </row>
        <row r="54">
          <cell r="B54" t="str">
            <v>云G69497</v>
          </cell>
          <cell r="C54" t="str">
            <v>建水县官厅汽车运输有限公司</v>
          </cell>
          <cell r="D54" t="str">
            <v>周涛                </v>
          </cell>
          <cell r="E54" t="str">
            <v>3小时59分</v>
          </cell>
          <cell r="F54" t="str">
            <v>144.52</v>
          </cell>
          <cell r="G54" t="str">
            <v>14.45</v>
          </cell>
          <cell r="H54" t="str">
            <v>75.00</v>
          </cell>
          <cell r="I54" t="str">
            <v>36.28</v>
          </cell>
        </row>
        <row r="55">
          <cell r="B55" t="str">
            <v>云G72097</v>
          </cell>
          <cell r="C55" t="str">
            <v>建水县官厅汽车运输有限公司</v>
          </cell>
          <cell r="D55" t="str">
            <v>李伟                </v>
          </cell>
          <cell r="E55" t="str">
            <v>1小时59分</v>
          </cell>
          <cell r="F55" t="str">
            <v>5.92</v>
          </cell>
          <cell r="G55" t="str">
            <v>0.59</v>
          </cell>
          <cell r="H55" t="str">
            <v>44.40</v>
          </cell>
          <cell r="I55" t="str">
            <v>2.99</v>
          </cell>
        </row>
        <row r="56">
          <cell r="B56" t="str">
            <v>云G74730</v>
          </cell>
          <cell r="C56" t="str">
            <v>建水县官厅汽车运输有限公司</v>
          </cell>
          <cell r="D56" t="str">
            <v>杨富能              </v>
          </cell>
          <cell r="E56" t="str">
            <v>4小时55分</v>
          </cell>
          <cell r="F56" t="str">
            <v>38.18</v>
          </cell>
          <cell r="G56" t="str">
            <v>3.82</v>
          </cell>
          <cell r="H56" t="str">
            <v>26.40</v>
          </cell>
          <cell r="I56" t="str">
            <v>7.77</v>
          </cell>
        </row>
        <row r="57">
          <cell r="B57" t="str">
            <v>云G89767</v>
          </cell>
          <cell r="C57" t="str">
            <v>建水县官厅汽车运输有限公司</v>
          </cell>
          <cell r="D57" t="str">
            <v>赵应文              </v>
          </cell>
          <cell r="E57" t="str">
            <v>14小时44分</v>
          </cell>
          <cell r="F57" t="str">
            <v>339.91</v>
          </cell>
          <cell r="G57" t="str">
            <v>33.99</v>
          </cell>
          <cell r="H57" t="str">
            <v>65.30</v>
          </cell>
          <cell r="I57" t="str">
            <v>23.07</v>
          </cell>
        </row>
        <row r="58">
          <cell r="B58" t="str">
            <v>云G89259</v>
          </cell>
          <cell r="C58" t="str">
            <v>建水县官厅汽车运输有限公司</v>
          </cell>
          <cell r="D58" t="str">
            <v>刘跃锋              </v>
          </cell>
          <cell r="E58" t="str">
            <v>6小时55分</v>
          </cell>
          <cell r="F58" t="str">
            <v>184.90</v>
          </cell>
          <cell r="G58" t="str">
            <v>18.49</v>
          </cell>
          <cell r="H58" t="str">
            <v>65.30</v>
          </cell>
          <cell r="I58" t="str">
            <v>26.73</v>
          </cell>
        </row>
        <row r="59">
          <cell r="B59" t="str">
            <v>云G89057</v>
          </cell>
          <cell r="C59" t="str">
            <v>建水县官厅汽车运输有限公司</v>
          </cell>
          <cell r="D59" t="str">
            <v>那丙敏              </v>
          </cell>
          <cell r="E59" t="str">
            <v>6小时16分</v>
          </cell>
          <cell r="F59" t="str">
            <v>195.93</v>
          </cell>
          <cell r="G59" t="str">
            <v>19.59</v>
          </cell>
          <cell r="H59" t="str">
            <v>79.60</v>
          </cell>
          <cell r="I59" t="str">
            <v>31.26</v>
          </cell>
        </row>
        <row r="60">
          <cell r="B60" t="str">
            <v>云G74732</v>
          </cell>
          <cell r="C60" t="str">
            <v>建水县官厅汽车运输有限公司</v>
          </cell>
          <cell r="D60" t="str">
            <v>                    </v>
          </cell>
          <cell r="E60" t="str">
            <v>5小时24分</v>
          </cell>
          <cell r="F60" t="str">
            <v>74.10</v>
          </cell>
          <cell r="G60" t="str">
            <v>7.41</v>
          </cell>
          <cell r="H60" t="str">
            <v>44.90</v>
          </cell>
          <cell r="I60" t="str">
            <v>13.72</v>
          </cell>
        </row>
      </sheetData>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云G74671</v>
          </cell>
          <cell r="C4" t="str">
            <v>2019-06-12 09:51:57</v>
          </cell>
          <cell r="D4" t="str">
            <v>ACC点火(10分)记录仪速度(25.0)卫星(20)GSM(19)疲劳驾驶报警(4时0分)</v>
          </cell>
          <cell r="E4" t="str">
            <v>云南省红河哈尼族彝族自治州屏边苗族自治县玉屏镇235省道白寨站南1569米</v>
          </cell>
        </row>
        <row r="5">
          <cell r="B5" t="str">
            <v>云G76546</v>
          </cell>
          <cell r="C5" t="str">
            <v>2019-06-12 18:02:33</v>
          </cell>
          <cell r="D5">
            <v>0</v>
          </cell>
          <cell r="E5" t="str">
            <v>云南省红河哈尼族彝族自治州建水县临安镇214省道永生石化加油站南26米</v>
          </cell>
        </row>
        <row r="6">
          <cell r="B6" t="str">
            <v>云G84638</v>
          </cell>
          <cell r="C6" t="str">
            <v>2019-06-12 07:45:49</v>
          </cell>
          <cell r="D6">
            <v>0</v>
          </cell>
          <cell r="E6" t="str">
            <v>云南省红河哈尼族彝族自治州蒙自市草坝镇G8011开河高速波黑村西1069米</v>
          </cell>
        </row>
        <row r="7">
          <cell r="B7" t="str">
            <v>云G78769</v>
          </cell>
          <cell r="C7" t="str">
            <v>2019-06-12 12:47:29</v>
          </cell>
          <cell r="D7">
            <v>81</v>
          </cell>
          <cell r="E7" t="str">
            <v>云南省昆明市晋宁区昆阳街道G5601昆明绕城高速大河街西南485米</v>
          </cell>
        </row>
        <row r="8">
          <cell r="B8" t="str">
            <v>云G79684</v>
          </cell>
          <cell r="C8" t="str">
            <v>2019-06-12 00:19:36</v>
          </cell>
          <cell r="D8" t="str">
            <v>ACC点火(1时21分)记录仪速度(80.7)卫星(22)GSM(15)超速报警(软)</v>
          </cell>
          <cell r="E8" t="str">
            <v>云南省红河哈尼族彝族自治州建水县曲江镇通建高速三家村南450米</v>
          </cell>
        </row>
        <row r="9">
          <cell r="B9" t="str">
            <v>云G68191</v>
          </cell>
          <cell r="C9" t="str">
            <v>2019-06-12 20:48:27</v>
          </cell>
          <cell r="D9" t="str">
            <v>ACC点火(1时30分)记录仪速度(90.0)卫星(21)GSM(25)超速报警(软)</v>
          </cell>
          <cell r="E9" t="str">
            <v>云南省红河哈尼族彝族自治州个旧市大屯镇G5615天猴高速王林寨东325米</v>
          </cell>
        </row>
        <row r="10">
          <cell r="B10" t="str">
            <v>云G79894</v>
          </cell>
          <cell r="C10" t="str">
            <v>2019-06-12 17:50:55</v>
          </cell>
          <cell r="D10" t="str">
            <v>ACC点火(1时46分)记录仪速度(61.1)疲劳驾驶报警(4时0分)卫星(19)GSM(21)</v>
          </cell>
          <cell r="E10" t="str">
            <v>云南省昆明市宜良县匡远街道G78汕昆高速沙地坡水库大桥东北57米</v>
          </cell>
        </row>
        <row r="11">
          <cell r="B11" t="str">
            <v>云G68333</v>
          </cell>
          <cell r="C11" t="str">
            <v>2019-06-12 19:00:48</v>
          </cell>
          <cell r="D11" t="str">
            <v>ACC点火(1天11时16分)记录仪速度(90.1)卫星(13)GSM(28)超速报警(软)</v>
          </cell>
          <cell r="E11" t="str">
            <v>云南省红河哈尼族彝族自治州建水县李浩寨乡通建高速白坡西北224米</v>
          </cell>
        </row>
        <row r="12">
          <cell r="B12" t="str">
            <v>云G78968</v>
          </cell>
          <cell r="C12" t="str">
            <v>2019-06-12 17:53:04</v>
          </cell>
          <cell r="D12">
            <v>0</v>
          </cell>
          <cell r="E12" t="str">
            <v>云南省红河哈尼族彝族自治州建水县南庄镇通建高速狮子口东220米</v>
          </cell>
        </row>
        <row r="13">
          <cell r="B13" t="str">
            <v>云G78583</v>
          </cell>
          <cell r="C13" t="str">
            <v>2019-06-12 01:05:14</v>
          </cell>
          <cell r="D13">
            <v>0</v>
          </cell>
          <cell r="E13" t="str">
            <v>云南省红河哈尼族彝族自治州蒙自市新安所镇回归路162号G8011开河高速新安镇卫生院西1974米</v>
          </cell>
        </row>
        <row r="14">
          <cell r="B14" t="str">
            <v>云G74732</v>
          </cell>
          <cell r="C14" t="str">
            <v>2019-06-12 12:33:36</v>
          </cell>
          <cell r="D14" t="str">
            <v>ACC点火(3时15分)记录仪速度(16.8)疲劳驾驶报警(4时0分)卫星(15)GSM(18)</v>
          </cell>
          <cell r="E14" t="str">
            <v>云南省红河哈尼族彝族自治州个旧市大屯镇个大段小屯西北307米</v>
          </cell>
        </row>
        <row r="15">
          <cell r="B15" t="str">
            <v>云G76029</v>
          </cell>
          <cell r="C15" t="str">
            <v>2019-06-12 05:02:35</v>
          </cell>
          <cell r="D15">
            <v>0</v>
          </cell>
          <cell r="E15" t="str">
            <v>云南省昆明市晋宁区二街镇翻响段太阳钢管西南402米</v>
          </cell>
        </row>
        <row r="16">
          <cell r="B16" t="str">
            <v>云G74392</v>
          </cell>
          <cell r="C16" t="str">
            <v>2019-06-12 20:22:23</v>
          </cell>
          <cell r="D16">
            <v>0</v>
          </cell>
          <cell r="E16" t="str">
            <v>云南省红河哈尼族彝族自治州建水县曲江镇东山坝线小新寨东334米</v>
          </cell>
        </row>
        <row r="17">
          <cell r="B17" t="str">
            <v>云G74893</v>
          </cell>
          <cell r="C17" t="str">
            <v>2019-06-12 12:30:01</v>
          </cell>
          <cell r="D17">
            <v>0</v>
          </cell>
          <cell r="E17" t="str">
            <v>云南省红河哈尼族彝族自治州河口瑶族自治县河口镇槟榔北路30G8011开河高速北山国际货场东北397米</v>
          </cell>
        </row>
        <row r="18">
          <cell r="B18" t="str">
            <v>云G70053</v>
          </cell>
          <cell r="C18" t="str">
            <v>2019-06-12 16:55:36</v>
          </cell>
          <cell r="D18">
            <v>0</v>
          </cell>
          <cell r="E18" t="str">
            <v>云南省红河哈尼族彝族自治州建水县临安镇迎晖路326号214省道广良红木家具(建水)南27米</v>
          </cell>
        </row>
        <row r="19">
          <cell r="B19" t="str">
            <v>云G65188</v>
          </cell>
          <cell r="C19" t="str">
            <v>2019-06-12 00:11:48</v>
          </cell>
          <cell r="D19">
            <v>0</v>
          </cell>
          <cell r="E19" t="str">
            <v>云南省西双版纳傣族自治州景洪市嘎洒镇允大公路丽景嘉苑小区南541米</v>
          </cell>
        </row>
        <row r="20">
          <cell r="B20" t="str">
            <v>云G44971</v>
          </cell>
          <cell r="C20" t="str">
            <v>2019-06-12 20:06:50</v>
          </cell>
          <cell r="D20">
            <v>0</v>
          </cell>
          <cell r="E20" t="str">
            <v>云南省红河哈尼族彝族自治州建水县南庄镇羊街农场段新寨中队南445米</v>
          </cell>
        </row>
        <row r="21">
          <cell r="B21" t="str">
            <v>云G66002</v>
          </cell>
          <cell r="C21" t="str">
            <v>2019-06-12 18:24:11</v>
          </cell>
          <cell r="D21">
            <v>0</v>
          </cell>
          <cell r="E21" t="str">
            <v>云南省红河哈尼族彝族自治州个旧市锡城镇水箐段水箐小学南39米</v>
          </cell>
        </row>
        <row r="22">
          <cell r="B22" t="str">
            <v>云G67014</v>
          </cell>
          <cell r="C22" t="str">
            <v>2019-06-12 19:01:12</v>
          </cell>
          <cell r="D22">
            <v>0</v>
          </cell>
          <cell r="E22" t="str">
            <v>云南省红河哈尼族彝族自治州建水县临安镇苟羊段073乡214省道建水县农村信用社(苟街分社)北919米</v>
          </cell>
        </row>
        <row r="23">
          <cell r="B23" t="str">
            <v>云G67048</v>
          </cell>
          <cell r="C23" t="str">
            <v>2019-06-12 10:17:38</v>
          </cell>
          <cell r="D23">
            <v>0</v>
          </cell>
          <cell r="E23" t="str">
            <v>云南省红河哈尼族彝族自治州蒙自市文澜镇护国路22号护国路红建佳苑南47米</v>
          </cell>
        </row>
        <row r="24">
          <cell r="B24" t="str">
            <v>云G68208</v>
          </cell>
          <cell r="C24" t="str">
            <v>2019-06-12 03:58:16</v>
          </cell>
          <cell r="D24">
            <v>0</v>
          </cell>
          <cell r="E24" t="str">
            <v>云南省西双版纳傣族自治州勐海县勐宋乡214国道西双版纳朕云堂茶厂北1812米</v>
          </cell>
        </row>
        <row r="25">
          <cell r="B25" t="str">
            <v>云G68279</v>
          </cell>
          <cell r="C25" t="str">
            <v>2019-06-12 22:47:52</v>
          </cell>
          <cell r="D25">
            <v>0</v>
          </cell>
          <cell r="E25" t="str">
            <v>云南省红河哈尼族彝族自治州蒙自市雨过铺镇蒙蚂线红河晟源汽车贸易有限公司东南92米</v>
          </cell>
        </row>
        <row r="26">
          <cell r="B26" t="str">
            <v>云G68655</v>
          </cell>
          <cell r="C26" t="str">
            <v>2019-06-12 21:49:25</v>
          </cell>
          <cell r="D26">
            <v>0</v>
          </cell>
          <cell r="E26" t="str">
            <v>云南省红河哈尼族彝族自治州建水县临安镇214省道鸿达驾校西南275米</v>
          </cell>
        </row>
        <row r="27">
          <cell r="B27" t="str">
            <v>云G68804</v>
          </cell>
          <cell r="C27" t="str">
            <v>2019-06-12 19:27:16</v>
          </cell>
          <cell r="D27">
            <v>0</v>
          </cell>
          <cell r="E27" t="str">
            <v>云南省红河哈尼族彝族自治州元阳县牛角寨镇大牛段牛角寨中心小学东南248米</v>
          </cell>
        </row>
        <row r="28">
          <cell r="B28" t="str">
            <v>云G68809</v>
          </cell>
          <cell r="C28" t="str">
            <v>2019-06-12 16:38:14</v>
          </cell>
          <cell r="D28">
            <v>0</v>
          </cell>
          <cell r="E28" t="str">
            <v>云南省红河哈尼族彝族自治州个旧市老厂镇网补段罗期底小学西南1248米</v>
          </cell>
        </row>
        <row r="29">
          <cell r="B29" t="str">
            <v>云G68810</v>
          </cell>
          <cell r="C29" t="str">
            <v>2019-06-12 11:26:37</v>
          </cell>
          <cell r="D29">
            <v>0</v>
          </cell>
          <cell r="E29" t="str">
            <v>云南省红河哈尼族彝族自治州开远市乐白道街道323国道开远市鸿展生态农业开发有限公司西76米</v>
          </cell>
        </row>
        <row r="30">
          <cell r="B30" t="str">
            <v>云G68817</v>
          </cell>
          <cell r="C30" t="str">
            <v>2019-06-12 22:03:31</v>
          </cell>
          <cell r="D30">
            <v>0</v>
          </cell>
          <cell r="E30" t="str">
            <v>云南省红河哈尼族彝族自治州建水县临安镇G5615天猴高速建水收费站入口(通建高速东北向)西北35米</v>
          </cell>
        </row>
        <row r="31">
          <cell r="B31" t="str">
            <v>云G68819</v>
          </cell>
          <cell r="C31" t="str">
            <v>2019-06-12 21:47:07</v>
          </cell>
          <cell r="D31">
            <v>0</v>
          </cell>
          <cell r="E31" t="str">
            <v>云南省怒江傈僳族自治州泸水市称杆乡228省道腊门嘎东南183米</v>
          </cell>
        </row>
        <row r="32">
          <cell r="B32" t="str">
            <v>云G69360</v>
          </cell>
          <cell r="C32" t="str">
            <v>2019-06-12 18:12:52</v>
          </cell>
          <cell r="D32">
            <v>0</v>
          </cell>
          <cell r="E32" t="str">
            <v>云南省文山壮族苗族自治州砚山县平远镇商贸大街153商贸大街阳光钢铝门窗东11米</v>
          </cell>
        </row>
        <row r="33">
          <cell r="B33" t="str">
            <v>云G69363</v>
          </cell>
          <cell r="C33" t="str">
            <v>2019-06-12 21:07:22</v>
          </cell>
          <cell r="D33">
            <v>0</v>
          </cell>
          <cell r="E33" t="str">
            <v>云南省迪庆藏族自治州维西傈僳族自治县永春乡维通公路庆福河东北489米</v>
          </cell>
        </row>
        <row r="34">
          <cell r="B34" t="str">
            <v>云G69406</v>
          </cell>
          <cell r="C34" t="str">
            <v>2019-06-12 21:09:50</v>
          </cell>
          <cell r="D34">
            <v>0</v>
          </cell>
          <cell r="E34" t="str">
            <v>云南省红河哈尼族彝族自治州建水县临安镇214省道中国石化加油站(培德段)西68米</v>
          </cell>
        </row>
        <row r="35">
          <cell r="B35" t="str">
            <v>云G70054</v>
          </cell>
          <cell r="C35" t="str">
            <v>2019-06-12 18:05:28</v>
          </cell>
          <cell r="D35">
            <v>0</v>
          </cell>
          <cell r="E35" t="str">
            <v>云南省红河哈尼族彝族自治州泸西县中枢镇203省道丁合村西北1942米</v>
          </cell>
        </row>
        <row r="36">
          <cell r="B36" t="str">
            <v>云G70058</v>
          </cell>
          <cell r="C36" t="str">
            <v>2019-06-12 18:41:59</v>
          </cell>
          <cell r="D36">
            <v>0</v>
          </cell>
          <cell r="E36" t="str">
            <v>云南省文山壮族苗族自治州砚山县阿舍彝族乡木斗段砚山县阿舍派出所东北1343米</v>
          </cell>
        </row>
        <row r="37">
          <cell r="B37" t="str">
            <v>云G70086</v>
          </cell>
          <cell r="C37" t="str">
            <v>2019-06-12 15:56:40</v>
          </cell>
          <cell r="D37">
            <v>0</v>
          </cell>
          <cell r="E37" t="str">
            <v>云南省红河哈尼族彝族自治州开远市乐白道街道市西北路馆驿清真饭店东76米</v>
          </cell>
        </row>
        <row r="38">
          <cell r="B38" t="str">
            <v>云G70391</v>
          </cell>
          <cell r="C38" t="str">
            <v>2019-06-12 19:36:07</v>
          </cell>
          <cell r="D38">
            <v>0</v>
          </cell>
          <cell r="E38" t="str">
            <v>云南省昆明市晋宁区晋城镇214省道刘家山东北202米</v>
          </cell>
        </row>
        <row r="39">
          <cell r="B39" t="str">
            <v>云G70588</v>
          </cell>
          <cell r="C39" t="str">
            <v>2019-06-12 22:14:26</v>
          </cell>
          <cell r="D39">
            <v>0</v>
          </cell>
          <cell r="E39" t="str">
            <v>云南省红河哈尼族彝族自治州元阳县南沙镇慢腊公路102县102县道桃园村卫生所东1221米</v>
          </cell>
        </row>
        <row r="40">
          <cell r="B40" t="str">
            <v>云G70788</v>
          </cell>
          <cell r="C40" t="str">
            <v>2019-06-12 20:05:25</v>
          </cell>
          <cell r="D40">
            <v>0</v>
          </cell>
          <cell r="E40" t="str">
            <v>云南省红河哈尼族彝族自治州个旧市城区街道金盆家园北165米</v>
          </cell>
        </row>
        <row r="41">
          <cell r="B41" t="str">
            <v>云G72097</v>
          </cell>
          <cell r="C41" t="str">
            <v>2019-06-12 05:29:23</v>
          </cell>
          <cell r="D41">
            <v>0</v>
          </cell>
          <cell r="E41" t="str">
            <v>云南省红河哈尼族彝族自治州河口瑶族自治县河口镇中国石化(北山停车区加油站)南76米</v>
          </cell>
        </row>
        <row r="42">
          <cell r="B42" t="str">
            <v>云G72469</v>
          </cell>
          <cell r="C42" t="str">
            <v>2019-06-12 20:39:36</v>
          </cell>
          <cell r="D42">
            <v>0</v>
          </cell>
          <cell r="E42" t="str">
            <v>云南省临沧市沧源佤族自治县勐董镇小沧线艺洪红木家具南89米</v>
          </cell>
        </row>
        <row r="43">
          <cell r="B43" t="str">
            <v>云G72798</v>
          </cell>
          <cell r="C43" t="str">
            <v>2019-06-12 17:44:41</v>
          </cell>
          <cell r="D43">
            <v>0</v>
          </cell>
          <cell r="E43" t="str">
            <v>云南省红河哈尼族彝族自治州建水县临安镇建水大道469号钟灵路建水县人民法院东南94米</v>
          </cell>
        </row>
        <row r="44">
          <cell r="B44" t="str">
            <v>云G73011</v>
          </cell>
          <cell r="C44" t="str">
            <v>2019-06-12 21:52:41</v>
          </cell>
          <cell r="D44">
            <v>0</v>
          </cell>
          <cell r="E44" t="str">
            <v>云南省红河哈尼族彝族自治州建水县临安镇建水县文化旅游商业广场东北124米</v>
          </cell>
        </row>
        <row r="45">
          <cell r="B45" t="str">
            <v>云G73503</v>
          </cell>
          <cell r="C45" t="str">
            <v>2019-06-12 22:41:44</v>
          </cell>
          <cell r="D45">
            <v>0</v>
          </cell>
          <cell r="E45" t="str">
            <v>云南省红河哈尼族彝族自治州红河县迤萨镇Z007水井东1115米</v>
          </cell>
        </row>
        <row r="46">
          <cell r="B46" t="str">
            <v>云G73584</v>
          </cell>
          <cell r="C46" t="str">
            <v>2019-06-12 19:35:30</v>
          </cell>
          <cell r="D46">
            <v>0</v>
          </cell>
          <cell r="E46" t="str">
            <v>云南省西双版纳傣族自治州景洪市允景洪街道澜沧江路5号澜沧江路景洪市文化馆东北1277米</v>
          </cell>
        </row>
        <row r="47">
          <cell r="B47" t="str">
            <v>云G73590</v>
          </cell>
          <cell r="C47" t="str">
            <v>2019-06-12 17:23:11</v>
          </cell>
          <cell r="D47">
            <v>0</v>
          </cell>
          <cell r="E47" t="str">
            <v>云南省红河哈尼族彝族自治州个旧市贾沙乡102县道红河元阳刘大头农家乐东北370米</v>
          </cell>
        </row>
        <row r="48">
          <cell r="B48" t="str">
            <v>云G73881</v>
          </cell>
          <cell r="C48" t="str">
            <v>2019-06-12 20:22:21</v>
          </cell>
          <cell r="D48">
            <v>0</v>
          </cell>
          <cell r="E48" t="str">
            <v>云南省昆明市嵩明县杨林镇长嵩大道扬林南收费站(G5601昆明绕城高速出口)西486米</v>
          </cell>
        </row>
        <row r="49">
          <cell r="B49" t="str">
            <v>云G73908</v>
          </cell>
          <cell r="C49" t="str">
            <v>2019-06-12 19:12:42</v>
          </cell>
          <cell r="D49">
            <v>0</v>
          </cell>
          <cell r="E49" t="str">
            <v>云南省红河哈尼族彝族自治州泸西县中枢镇职教路泸西驾校西452米</v>
          </cell>
        </row>
        <row r="50">
          <cell r="B50" t="str">
            <v>云G73986</v>
          </cell>
          <cell r="C50" t="str">
            <v>2019-06-12 19:35:41</v>
          </cell>
          <cell r="D50">
            <v>0</v>
          </cell>
          <cell r="E50" t="str">
            <v>云南省昆明市呈贡区洛羊街道跑马山20号跑火段云南云亚国际货运代理有限公司跑马山仓库西北40米</v>
          </cell>
        </row>
        <row r="51">
          <cell r="B51" t="str">
            <v>云G74338</v>
          </cell>
          <cell r="C51" t="str">
            <v>2019-06-12 12:01:04</v>
          </cell>
          <cell r="D51">
            <v>0</v>
          </cell>
          <cell r="E51" t="str">
            <v>云南省红河哈尼族彝族自治州金平苗族瑶族傣族自治县金河镇蒙自众友羊肉米线(金平总店)东北32米</v>
          </cell>
        </row>
        <row r="52">
          <cell r="B52" t="str">
            <v>云G74358</v>
          </cell>
          <cell r="C52" t="str">
            <v>2019-06-12 22:49:32</v>
          </cell>
          <cell r="D52">
            <v>0</v>
          </cell>
          <cell r="E52" t="str">
            <v>云南省昆明市西山区海口街道Z007中国银行(白塔支行)东南1936米</v>
          </cell>
        </row>
        <row r="53">
          <cell r="B53" t="str">
            <v>云G74660</v>
          </cell>
          <cell r="C53" t="str">
            <v>2019-06-12 21:54:02</v>
          </cell>
          <cell r="D53">
            <v>0</v>
          </cell>
          <cell r="E53" t="str">
            <v>云南省红河哈尼族彝族自治州元阳县马街乡马街乡政府段元阳县农村信用社(马街信用社)东23米</v>
          </cell>
        </row>
        <row r="54">
          <cell r="B54" t="str">
            <v>云G74663</v>
          </cell>
          <cell r="C54" t="str">
            <v>2019-06-12 23:50:24</v>
          </cell>
          <cell r="D54">
            <v>0</v>
          </cell>
          <cell r="E54" t="str">
            <v>云南省红河哈尼族彝族自治州元阳县南沙镇214省道南沙钢结构厂西89米</v>
          </cell>
        </row>
        <row r="55">
          <cell r="B55" t="str">
            <v>云G74730</v>
          </cell>
          <cell r="C55" t="str">
            <v>2019-06-12 20:19:56</v>
          </cell>
          <cell r="D55">
            <v>0</v>
          </cell>
          <cell r="E55" t="str">
            <v>云南省红河哈尼族彝族自治州元阳县小新街乡元蔓高速石膏矿大桥西1859米</v>
          </cell>
        </row>
        <row r="56">
          <cell r="B56" t="str">
            <v>云G74743</v>
          </cell>
          <cell r="C56" t="str">
            <v>2019-06-12 19:25:11</v>
          </cell>
          <cell r="D56">
            <v>0</v>
          </cell>
          <cell r="E56" t="str">
            <v>云南省昆明市官渡区关上街道雨龙路1435号中国邮政储蓄银行(关雨路营业所)东北94米</v>
          </cell>
        </row>
        <row r="57">
          <cell r="B57" t="str">
            <v>云G74968</v>
          </cell>
          <cell r="C57" t="str">
            <v>2019-06-12 23:57:49</v>
          </cell>
          <cell r="D57">
            <v>0</v>
          </cell>
          <cell r="E57" t="str">
            <v>云南省昭通市彝良县角奎镇302省道彝良县老丁汽车修理有限公司西南31米</v>
          </cell>
        </row>
        <row r="58">
          <cell r="B58" t="str">
            <v>云G74972</v>
          </cell>
          <cell r="C58" t="str">
            <v>2019-06-12 21:48:23</v>
          </cell>
          <cell r="D58">
            <v>0</v>
          </cell>
          <cell r="E58" t="str">
            <v>云南省红河哈尼族彝族自治州弥勒市巡检司镇巡小路巡检客运站西北101米</v>
          </cell>
        </row>
        <row r="59">
          <cell r="B59" t="str">
            <v>云G75010</v>
          </cell>
          <cell r="C59" t="str">
            <v>2019-06-12 22:02:07</v>
          </cell>
          <cell r="D59">
            <v>0</v>
          </cell>
          <cell r="E59" t="str">
            <v>云南省红河哈尼族彝族自治州建水县曲江镇东山坝线干寨村西北54米</v>
          </cell>
        </row>
        <row r="60">
          <cell r="B60" t="str">
            <v>云G75018</v>
          </cell>
          <cell r="C60" t="str">
            <v>2019-06-12 23:42:00</v>
          </cell>
          <cell r="D60">
            <v>0</v>
          </cell>
          <cell r="E60" t="str">
            <v>云南省红河哈尼族彝族自治州河口瑶族自治县河口镇326国道曼漆西北236米</v>
          </cell>
        </row>
        <row r="61">
          <cell r="B61" t="str">
            <v>云G75117</v>
          </cell>
          <cell r="C61" t="str">
            <v>2019-06-12 23:13:21</v>
          </cell>
          <cell r="D61">
            <v>0</v>
          </cell>
          <cell r="E61" t="str">
            <v>云南省红河哈尼族彝族自治州建水县青龙镇青他线老里硐小学东北1412米</v>
          </cell>
        </row>
        <row r="62">
          <cell r="B62" t="str">
            <v>云G75199</v>
          </cell>
          <cell r="C62" t="str">
            <v>2019-06-12 21:54:35</v>
          </cell>
          <cell r="D62">
            <v>0</v>
          </cell>
          <cell r="E62" t="str">
            <v>云南省红河哈尼族彝族自治州元阳县马街乡东瓦公路安庄北1191米</v>
          </cell>
        </row>
        <row r="63">
          <cell r="B63" t="str">
            <v>云G75885</v>
          </cell>
          <cell r="C63" t="str">
            <v>2019-06-12 13:46:23</v>
          </cell>
          <cell r="D63">
            <v>0</v>
          </cell>
          <cell r="E63" t="str">
            <v>云南省红河哈尼族彝族自治州元阳县南沙镇102县道乌龙村文化室东南295米</v>
          </cell>
        </row>
        <row r="64">
          <cell r="B64" t="str">
            <v>云G76051</v>
          </cell>
          <cell r="C64" t="str">
            <v>2019-06-12 19:37:53</v>
          </cell>
          <cell r="D64">
            <v>0</v>
          </cell>
        </row>
        <row r="65">
          <cell r="B65" t="str">
            <v>云G76116</v>
          </cell>
          <cell r="C65" t="str">
            <v>2019-06-12 23:20:09</v>
          </cell>
          <cell r="D65">
            <v>0</v>
          </cell>
          <cell r="E65" t="str">
            <v>云南省红河哈尼族彝族自治州元阳县上新城乡元蔓高速芒铁东南482米</v>
          </cell>
        </row>
        <row r="66">
          <cell r="B66" t="str">
            <v>云G76531</v>
          </cell>
          <cell r="C66" t="str">
            <v>2019-06-12 23:14:58</v>
          </cell>
          <cell r="D66">
            <v>0</v>
          </cell>
          <cell r="E66" t="str">
            <v>云南省普洱市思茅区南屏镇309省道南屏镇整碗村卫生室东295米</v>
          </cell>
        </row>
        <row r="67">
          <cell r="B67" t="str">
            <v>云G76889</v>
          </cell>
          <cell r="C67" t="str">
            <v>2019-06-12 12:34:10</v>
          </cell>
          <cell r="D67">
            <v>0</v>
          </cell>
          <cell r="E67" t="str">
            <v>云南省红河哈尼族彝族自治州个旧市鸡街镇212省道舘驿清真餐厅西北71米</v>
          </cell>
        </row>
        <row r="68">
          <cell r="B68" t="str">
            <v>云G78261</v>
          </cell>
          <cell r="C68" t="str">
            <v>2019-06-12 19:36:31</v>
          </cell>
          <cell r="D68">
            <v>0</v>
          </cell>
          <cell r="E68" t="str">
            <v>云南省红河哈尼族彝族自治州蒙自市期路白苗族乡326国道落水洞西504米</v>
          </cell>
        </row>
        <row r="69">
          <cell r="B69" t="str">
            <v>云G78483</v>
          </cell>
          <cell r="C69" t="str">
            <v>2019-06-12 23:21:10</v>
          </cell>
          <cell r="D69">
            <v>0</v>
          </cell>
          <cell r="E69" t="str">
            <v>云南省西双版纳傣族自治州勐腊县勐腊镇015乡道罗二酒家东北109米</v>
          </cell>
        </row>
        <row r="70">
          <cell r="B70" t="str">
            <v>云G78522</v>
          </cell>
          <cell r="C70" t="str">
            <v>2019-06-12 23:02:33</v>
          </cell>
          <cell r="D70">
            <v>0</v>
          </cell>
          <cell r="E70" t="str">
            <v>云南省红河哈尼族彝族自治州金平苗族瑶族傣族自治县沙依坡乡蛮金公路那拉博南976米</v>
          </cell>
        </row>
        <row r="71">
          <cell r="B71" t="str">
            <v>云G78570</v>
          </cell>
          <cell r="C71" t="str">
            <v>2019-06-12 18:27:16</v>
          </cell>
          <cell r="D71">
            <v>0</v>
          </cell>
          <cell r="E71" t="str">
            <v>云南省红河哈尼族彝族自治州个旧市贾沙乡102县道人和建材有限责任公司北89米</v>
          </cell>
        </row>
        <row r="72">
          <cell r="B72" t="str">
            <v>云G79211</v>
          </cell>
          <cell r="C72" t="str">
            <v>2019-06-12 14:40:19</v>
          </cell>
          <cell r="D72">
            <v>0</v>
          </cell>
          <cell r="E72" t="str">
            <v>云南省红河哈尼族彝族自治州个旧市鸡街镇212省道西南有色地质勘查局三〇八队测试中心西150米</v>
          </cell>
        </row>
        <row r="73">
          <cell r="B73" t="str">
            <v>云G79701</v>
          </cell>
          <cell r="C73" t="str">
            <v>2019-06-12 23:13:39</v>
          </cell>
          <cell r="D73">
            <v>0</v>
          </cell>
          <cell r="E73" t="str">
            <v>云南省红河哈尼族彝族自治州建水县坡头乡130县道贾沙乡科技希望小学南1240米</v>
          </cell>
        </row>
        <row r="74">
          <cell r="B74" t="str">
            <v>云G79750</v>
          </cell>
          <cell r="C74" t="str">
            <v>2019-06-12 23:34:13</v>
          </cell>
          <cell r="D74">
            <v>0</v>
          </cell>
          <cell r="E74" t="str">
            <v>云南省红河哈尼族彝族自治州建水县坡头乡130县道贾沙乡科技希望小学南1266米</v>
          </cell>
        </row>
        <row r="75">
          <cell r="B75" t="str">
            <v>云G79769</v>
          </cell>
          <cell r="C75" t="str">
            <v>2019-06-12 17:01:24</v>
          </cell>
          <cell r="D75">
            <v>0</v>
          </cell>
          <cell r="E75" t="str">
            <v>云南省红河哈尼族彝族自治州建水县临安镇大哨头东82米</v>
          </cell>
        </row>
        <row r="76">
          <cell r="B76" t="str">
            <v>云G79777</v>
          </cell>
          <cell r="C76" t="str">
            <v>2019-06-12 23:52:55</v>
          </cell>
          <cell r="D76">
            <v>0</v>
          </cell>
          <cell r="E76" t="str">
            <v>云南省昆明市呈贡区马金铺街道202省道四川饭店(马金铺街道办事处西)东南66米</v>
          </cell>
        </row>
        <row r="77">
          <cell r="B77" t="str">
            <v>云G79799</v>
          </cell>
          <cell r="C77" t="str">
            <v>2019-06-12 07:10:52</v>
          </cell>
          <cell r="D77">
            <v>0</v>
          </cell>
          <cell r="E77" t="str">
            <v>云南省红河哈尼族彝族自治州建水县南庄镇羊街农场段木头寨东南412米</v>
          </cell>
        </row>
        <row r="78">
          <cell r="B78" t="str">
            <v>云G79877</v>
          </cell>
          <cell r="C78" t="str">
            <v>2019-06-12 18:24:22</v>
          </cell>
          <cell r="D78">
            <v>0</v>
          </cell>
          <cell r="E78" t="str">
            <v>云南省红河哈尼族彝族自治州建水县临安镇323国道顺风加油站(南营寨段)东北30米</v>
          </cell>
        </row>
        <row r="79">
          <cell r="B79" t="str">
            <v>云G85305</v>
          </cell>
          <cell r="C79" t="str">
            <v>2019-06-12 15:43:40</v>
          </cell>
          <cell r="D79">
            <v>0</v>
          </cell>
          <cell r="E79" t="str">
            <v>云南省红河哈尼族彝族自治州开远市小龙潭镇二城段安桶寨西262米</v>
          </cell>
        </row>
        <row r="80">
          <cell r="B80" t="str">
            <v>云G87927</v>
          </cell>
          <cell r="C80" t="str">
            <v>2019-06-12 23:52:22</v>
          </cell>
          <cell r="D80">
            <v>0</v>
          </cell>
          <cell r="E80" t="str">
            <v>云南省红河哈尼族彝族自治州河口瑶族自治县南溪镇124县道南溪镇中心卫生院北232米</v>
          </cell>
        </row>
        <row r="81">
          <cell r="B81" t="str">
            <v>云G87929</v>
          </cell>
          <cell r="C81" t="str">
            <v>2019-06-12 16:24:26</v>
          </cell>
          <cell r="D81">
            <v>0</v>
          </cell>
          <cell r="E81" t="str">
            <v>云南省玉溪市元江哈尼族彝族傣族自治县红河街道兴华路寒及冲桥西1103米</v>
          </cell>
        </row>
        <row r="82">
          <cell r="B82" t="str">
            <v>云G89057</v>
          </cell>
          <cell r="C82" t="str">
            <v>2019-06-12 04:17:22</v>
          </cell>
          <cell r="D82">
            <v>0</v>
          </cell>
          <cell r="E82" t="str">
            <v>云南省红河哈尼族彝族自治州建水县临安镇迎晖路331214省道建水县浙商农民专业合作社东南171米</v>
          </cell>
        </row>
        <row r="83">
          <cell r="B83" t="str">
            <v>云G89259</v>
          </cell>
          <cell r="C83" t="str">
            <v>2019-06-12 23:34:45</v>
          </cell>
          <cell r="D83">
            <v>0</v>
          </cell>
          <cell r="E83" t="str">
            <v>云南省红河哈尼族彝族自治州河口瑶族自治县河口镇326国道北山越南城北80米</v>
          </cell>
        </row>
        <row r="84">
          <cell r="B84" t="str">
            <v>云G89767</v>
          </cell>
          <cell r="C84" t="str">
            <v>2019-06-12 20:04:09</v>
          </cell>
          <cell r="D84">
            <v>0</v>
          </cell>
          <cell r="E84" t="str">
            <v>云南省玉溪市红塔区北城街道G8511昆磨高速华龙快疌酒店北397米</v>
          </cell>
        </row>
        <row r="85">
          <cell r="B85" t="str">
            <v>云G68941</v>
          </cell>
          <cell r="C85" t="str">
            <v>2019-06-12 01:19:43</v>
          </cell>
          <cell r="D85">
            <v>0</v>
          </cell>
          <cell r="E85" t="str">
            <v>云南省红河哈尼族彝族自治州蒙自市雨过铺镇326国道蚂蝗塘服务区北180米</v>
          </cell>
        </row>
        <row r="86">
          <cell r="B86" t="str">
            <v>云G68245</v>
          </cell>
          <cell r="C86" t="str">
            <v>2019-06-12 00:28:01</v>
          </cell>
          <cell r="D86">
            <v>0</v>
          </cell>
          <cell r="E86" t="str">
            <v>云南省玉溪市通海县河西镇319省道曲陀关村西北97米</v>
          </cell>
        </row>
        <row r="87">
          <cell r="B87" t="str">
            <v>云G79546</v>
          </cell>
          <cell r="C87" t="str">
            <v>2019-06-12 01:34:14</v>
          </cell>
          <cell r="D87">
            <v>0</v>
          </cell>
          <cell r="E87" t="str">
            <v>云南省玉溪市通海县四街镇江通公路云南通海高新焊管有限公司东北486米</v>
          </cell>
        </row>
        <row r="88">
          <cell r="B88" t="str">
            <v>云G74297</v>
          </cell>
          <cell r="C88" t="str">
            <v>2019-06-12 09:57:53</v>
          </cell>
          <cell r="D88">
            <v>0</v>
          </cell>
          <cell r="E88" t="str">
            <v>云南省昆明市五华区普吉街道同心路1858号玉峰路昆明岑策玻璃有限公司北61米</v>
          </cell>
        </row>
        <row r="89">
          <cell r="B89" t="str">
            <v>云G72281</v>
          </cell>
          <cell r="C89" t="str">
            <v>2019-06-12 22:30:09</v>
          </cell>
          <cell r="D89">
            <v>0</v>
          </cell>
          <cell r="E89" t="str">
            <v>云南省红河哈尼族彝族自治州个旧市鸡街镇212省道绿洲大型停车住宿东北92米</v>
          </cell>
        </row>
        <row r="90">
          <cell r="B90" t="str">
            <v>云G69391</v>
          </cell>
          <cell r="C90" t="str">
            <v>2019-06-12 07:12:21</v>
          </cell>
          <cell r="D90">
            <v>0</v>
          </cell>
          <cell r="E90" t="str">
            <v>云南省红河哈尼族彝族自治州开远市羊街乡326国道水利石化加油站北403米</v>
          </cell>
        </row>
        <row r="91">
          <cell r="B91" t="str">
            <v>云G79229</v>
          </cell>
          <cell r="C91" t="str">
            <v>2019-06-12 15:24:14</v>
          </cell>
          <cell r="D91">
            <v>0</v>
          </cell>
          <cell r="E91" t="str">
            <v>云南省昭通市镇雄县牛场镇庹石段董家沟东北536米</v>
          </cell>
        </row>
        <row r="92">
          <cell r="B92" t="str">
            <v>云G52488</v>
          </cell>
          <cell r="C92" t="str">
            <v>2019-06-12 03:37:53</v>
          </cell>
          <cell r="D92">
            <v>0</v>
          </cell>
          <cell r="E92" t="str">
            <v>云南省红河哈尼族彝族自治州蒙自市冷泉镇G8011开河高速凉水井隧道北480米</v>
          </cell>
        </row>
        <row r="93">
          <cell r="B93" t="str">
            <v>云G78528</v>
          </cell>
          <cell r="C93" t="str">
            <v>2019-06-12 16:39:30</v>
          </cell>
          <cell r="D93">
            <v>0</v>
          </cell>
          <cell r="E93" t="str">
            <v>云南省红河哈尼族彝族自治州建水县临安镇青他线建水文笔塔西南832米</v>
          </cell>
        </row>
        <row r="94">
          <cell r="B94" t="str">
            <v>云G78469</v>
          </cell>
          <cell r="C94" t="str">
            <v>2019-06-12 23:01:33</v>
          </cell>
          <cell r="D94">
            <v>0</v>
          </cell>
          <cell r="E94" t="str">
            <v>云南省红河哈尼族彝族自治州建水县南庄镇214省道桥头北160米</v>
          </cell>
        </row>
        <row r="95">
          <cell r="B95" t="str">
            <v>云G65155</v>
          </cell>
          <cell r="C95" t="str">
            <v>2019-06-12 08:12:31</v>
          </cell>
          <cell r="D95">
            <v>0</v>
          </cell>
          <cell r="E95" t="str">
            <v>云南省昆明市寻甸回族彝族自治县鸡街镇武倘寻高速余家箐东1029米</v>
          </cell>
        </row>
        <row r="96">
          <cell r="B96" t="str">
            <v>云G52048</v>
          </cell>
          <cell r="C96" t="str">
            <v>2019-06-12 15:50:28</v>
          </cell>
          <cell r="D96">
            <v>0</v>
          </cell>
          <cell r="E96" t="str">
            <v>云南省红河哈尼族彝族自治州建水县临安镇朋哨段放马坪东1466米</v>
          </cell>
        </row>
        <row r="97">
          <cell r="B97" t="str">
            <v>云G70784</v>
          </cell>
          <cell r="C97" t="str">
            <v>2019-06-12 09:49:55</v>
          </cell>
          <cell r="D97">
            <v>0</v>
          </cell>
          <cell r="E97" t="str">
            <v>云南省红河哈尼族彝族自治州建水县临安镇县五七干校北150米</v>
          </cell>
        </row>
        <row r="98">
          <cell r="B98" t="str">
            <v>云G78266</v>
          </cell>
          <cell r="C98" t="str">
            <v>2019-06-12 22:58:23</v>
          </cell>
          <cell r="D98">
            <v>0</v>
          </cell>
          <cell r="E98" t="str">
            <v>云南省文山壮族苗族自治州文山市卧龙街道攀枝花社区居委会(上善园西北)北15米</v>
          </cell>
        </row>
        <row r="99">
          <cell r="B99" t="str">
            <v>云G70932</v>
          </cell>
          <cell r="C99" t="str">
            <v>2019-06-12 19:09:22</v>
          </cell>
          <cell r="D99">
            <v>0</v>
          </cell>
          <cell r="E99" t="str">
            <v>云南省红河哈尼族彝族自治州建水县临安镇214省道红河州鸿运陶艺文化传播有限公司北11米</v>
          </cell>
        </row>
        <row r="100">
          <cell r="B100" t="str">
            <v>云G78128</v>
          </cell>
          <cell r="C100" t="str">
            <v>2019-06-12 06:00:16</v>
          </cell>
          <cell r="D100">
            <v>0</v>
          </cell>
          <cell r="E100" t="str">
            <v>云南省红河哈尼族彝族自治州红河县浪堤镇V19县道红波罗村卫生室西南94米</v>
          </cell>
        </row>
      </sheetData>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云G44971</v>
          </cell>
          <cell r="B2" t="str">
            <v>2019-07-13 10:52:01</v>
          </cell>
          <cell r="C2" t="str">
            <v>掉线报警</v>
          </cell>
          <cell r="D2" t="str">
            <v>云南省红河哈尼族彝族自治州建水县临安镇214省道建水县华腾钢化玻璃有限公司东南79米</v>
          </cell>
        </row>
        <row r="3">
          <cell r="A3" t="str">
            <v>云G52488</v>
          </cell>
          <cell r="B3" t="str">
            <v>2019-07-13 20:02:02</v>
          </cell>
          <cell r="C3" t="str">
            <v>停车超时报警(31分)ACC点火(3天10时37分)无效定位(23分)GSM(13)</v>
          </cell>
          <cell r="D3" t="str">
            <v>云南省大理白族自治州宾川县平川镇平川线南角箐北1670米</v>
          </cell>
        </row>
        <row r="4">
          <cell r="A4" t="str">
            <v>云G65155</v>
          </cell>
          <cell r="B4" t="str">
            <v>2019-07-13 19:11:10</v>
          </cell>
          <cell r="C4" t="str">
            <v>停车超时报警(30分)ACC点火卫星(14)GSM(17)</v>
          </cell>
          <cell r="D4" t="str">
            <v>云南省昆明市寻甸回族彝族自治县倘甸镇马大段山杂西273米</v>
          </cell>
        </row>
        <row r="5">
          <cell r="A5" t="str">
            <v>云G65156</v>
          </cell>
          <cell r="B5" t="str">
            <v>2019-07-13 19:44:47</v>
          </cell>
          <cell r="C5" t="str">
            <v>停车超时报警(30分)卫星(17)GSM(15)</v>
          </cell>
          <cell r="D5" t="str">
            <v>云南省西双版纳傣族自治州勐海县勐宋乡勐海县众恒良种场茶厂(西南门)东263米</v>
          </cell>
        </row>
        <row r="6">
          <cell r="A6" t="str">
            <v>云G65188</v>
          </cell>
          <cell r="B6" t="str">
            <v>2019-07-13 13:15:50</v>
          </cell>
          <cell r="C6" t="str">
            <v>停车超时报警(30分)ACC点火(4时1分)卫星(15)GSM(14)</v>
          </cell>
          <cell r="D6" t="str">
            <v>云南省西双版纳傣族自治州勐海县格朗和乡春平饭店西126米</v>
          </cell>
        </row>
        <row r="7">
          <cell r="A7" t="str">
            <v>云G66361</v>
          </cell>
          <cell r="B7" t="str">
            <v>2019-07-13 19:10:00</v>
          </cell>
          <cell r="C7" t="str">
            <v>停车超时报警(30分)ACC熄火卫星(5)GSM(20)</v>
          </cell>
          <cell r="D7" t="str">
            <v>云南省红河哈尼族彝族自治州石屏县异龙镇216省道石屏县汽车驾驶员培训学校东南57米</v>
          </cell>
        </row>
        <row r="8">
          <cell r="A8" t="str">
            <v>云G68132</v>
          </cell>
          <cell r="B8" t="str">
            <v>2019-07-13 22:09:20</v>
          </cell>
          <cell r="C8" t="str">
            <v>停车超时报警(7天10时35分)</v>
          </cell>
          <cell r="D8" t="str">
            <v>云南省玉溪市江川区大街街道127乡道通达汽配汽修西122米</v>
          </cell>
        </row>
        <row r="9">
          <cell r="A9" t="str">
            <v>云G68191</v>
          </cell>
          <cell r="B9" t="str">
            <v>2019-07-13 19:53:39</v>
          </cell>
          <cell r="C9" t="str">
            <v>掉线报警</v>
          </cell>
          <cell r="D9" t="str">
            <v>320省道云南省勐海县友谊学校西南848米</v>
          </cell>
        </row>
        <row r="10">
          <cell r="A10" t="str">
            <v>云G68245</v>
          </cell>
          <cell r="B10" t="str">
            <v>2019-07-13 12:45:44</v>
          </cell>
          <cell r="C10" t="str">
            <v>停车超时报警(9时57分)GSM(26)</v>
          </cell>
          <cell r="D10" t="str">
            <v>云南省红河哈尼族彝族自治州建水县临安镇仁和路96福康路建水县人力资源和社会保障局南85米</v>
          </cell>
        </row>
        <row r="11">
          <cell r="A11" t="str">
            <v>云G68279</v>
          </cell>
          <cell r="B11" t="str">
            <v>2019-07-13 18:31:11</v>
          </cell>
          <cell r="C11" t="str">
            <v>停车超时报警(30分)ACC熄火卫星(7)GSM(13)</v>
          </cell>
          <cell r="D11" t="str">
            <v>云南省红河哈尼族彝族自治州蒙自市雨过铺镇蒙蚂线观音村南183米</v>
          </cell>
        </row>
        <row r="12">
          <cell r="A12" t="str">
            <v>云G68333</v>
          </cell>
          <cell r="B12" t="str">
            <v>2019-07-13 16:36:42</v>
          </cell>
          <cell r="C12" t="str">
            <v>停车超时报警(30分)ACC点火(41分)卫星(15)GSM(31)</v>
          </cell>
          <cell r="D12" t="str">
            <v>云南省红河哈尼族彝族自治州建水县南庄镇小新寨西北476米</v>
          </cell>
        </row>
        <row r="13">
          <cell r="A13" t="str">
            <v>云G68655</v>
          </cell>
          <cell r="B13" t="str">
            <v>2019-07-13 23:56:25</v>
          </cell>
          <cell r="C13" t="str">
            <v>停车超时报警(5天12时52分)ACC熄火卫星(21)GSM(30)</v>
          </cell>
          <cell r="D13" t="str">
            <v>云南省红河哈尼族彝族自治州建水县临安镇214省道鸿达驾校西南270米</v>
          </cell>
        </row>
        <row r="14">
          <cell r="A14" t="str">
            <v>云G68811</v>
          </cell>
          <cell r="B14" t="str">
            <v>2019-07-13 17:24:52</v>
          </cell>
          <cell r="C14" t="str">
            <v>停车超时报警(30分)ACC点火(1时54分)卫星(13)GSM(13)</v>
          </cell>
          <cell r="D14" t="str">
            <v>云南省昭通市绥江县中城镇田坝村东南400米</v>
          </cell>
        </row>
        <row r="15">
          <cell r="A15" t="str">
            <v>云G68817</v>
          </cell>
          <cell r="B15" t="str">
            <v>2019-07-13 20:16:42</v>
          </cell>
          <cell r="C15" t="str">
            <v>掉线报警</v>
          </cell>
          <cell r="D15" t="str">
            <v>云南省红河哈尼族彝族自治州建水县临安镇祥琦汽车销售有限公司西60米</v>
          </cell>
        </row>
        <row r="16">
          <cell r="A16" t="str">
            <v>云G68819</v>
          </cell>
          <cell r="B16" t="str">
            <v>2019-07-13 17:57:38</v>
          </cell>
          <cell r="C16" t="str">
            <v>掉线报警</v>
          </cell>
          <cell r="D16" t="str">
            <v>云南省怒江傈僳族自治州泸水市称杆乡228省道腊门嘎东南174米</v>
          </cell>
        </row>
        <row r="17">
          <cell r="A17" t="str">
            <v>云G69360</v>
          </cell>
          <cell r="B17" t="str">
            <v>2019-07-13 19:46:06</v>
          </cell>
          <cell r="C17" t="str">
            <v>掉线报警</v>
          </cell>
          <cell r="D17" t="str">
            <v>云南省文山壮族苗族自治州砚山县平远镇商贸大街153商贸大街阳光钢铝门窗东19米</v>
          </cell>
        </row>
        <row r="18">
          <cell r="A18" t="str">
            <v>云G69363</v>
          </cell>
          <cell r="B18" t="str">
            <v>2019-07-13 19:22:06</v>
          </cell>
          <cell r="C18" t="str">
            <v>掉线报警</v>
          </cell>
          <cell r="D18" t="str">
            <v>云南省迪庆藏族自治州维西傈僳族自治县永春乡青松梁子东南430米</v>
          </cell>
        </row>
        <row r="19">
          <cell r="A19" t="str">
            <v>云G69391</v>
          </cell>
          <cell r="B19" t="str">
            <v>2019-07-13 14:20:44</v>
          </cell>
          <cell r="C19" t="str">
            <v>停车超时报警(30分)ACC熄火无效定位(30分)GSM(16)</v>
          </cell>
          <cell r="D19" t="str">
            <v>云南省普洱市宁洱哈尼族彝族自治县宁洱镇323国道青松林公路管理所西北541米</v>
          </cell>
        </row>
        <row r="20">
          <cell r="A20" t="str">
            <v>云G69406</v>
          </cell>
          <cell r="B20" t="str">
            <v>2019-07-13 18:41:17</v>
          </cell>
          <cell r="C20" t="str">
            <v>停车超时报警(5时49分)ACC熄火卫星(17)GSM(27)</v>
          </cell>
          <cell r="D20" t="str">
            <v>云南省红河哈尼族彝族自治州建水县临安镇214省道中国石化加油站(培德段)西北37米</v>
          </cell>
        </row>
        <row r="21">
          <cell r="A21" t="str">
            <v>云G69497</v>
          </cell>
          <cell r="B21" t="str">
            <v>2019-07-13 17:05:08</v>
          </cell>
          <cell r="C21" t="str">
            <v>掉线报警</v>
          </cell>
          <cell r="D21" t="str">
            <v>云南省红河哈尼族彝族自治州弥勒市弥阳镇101县道开远水泥厂弥勒分厂西北61米</v>
          </cell>
        </row>
        <row r="22">
          <cell r="A22" t="str">
            <v>云G70053</v>
          </cell>
          <cell r="B22" t="str">
            <v>2019-07-13 23:13:16</v>
          </cell>
          <cell r="C22" t="str">
            <v>停车(6分)终端主电源欠压报警ACC点火(1时16分)卫星(20)GSM(27)</v>
          </cell>
          <cell r="D22" t="str">
            <v>云南省玉溪市红塔区研和街道213国道玉溪农业职业技术学院北324米</v>
          </cell>
        </row>
        <row r="23">
          <cell r="A23" t="str">
            <v>云G70058</v>
          </cell>
          <cell r="B23" t="str">
            <v>2019-07-13 23:22:51</v>
          </cell>
          <cell r="C23" t="str">
            <v>掉线报警</v>
          </cell>
          <cell r="D23" t="str">
            <v>云南省文山壮族苗族自治州砚山县平远镇323国道平远森林派出所北36米</v>
          </cell>
        </row>
        <row r="24">
          <cell r="A24" t="str">
            <v>云G70086</v>
          </cell>
          <cell r="B24" t="str">
            <v>2019-07-13 19:03:59</v>
          </cell>
          <cell r="C24" t="str">
            <v>掉线报警</v>
          </cell>
          <cell r="D24" t="str">
            <v>云南省红河哈尼族彝族自治州开远市乐白道街道市西北路馆驿清真饭店东107米</v>
          </cell>
        </row>
        <row r="25">
          <cell r="A25" t="str">
            <v>云G70391</v>
          </cell>
          <cell r="B25" t="str">
            <v>2019-07-13 21:30:28</v>
          </cell>
          <cell r="C25" t="str">
            <v>停车超时报警(3时28分)ACC点火(19分)卫星(10)GSM(8)</v>
          </cell>
          <cell r="D25" t="str">
            <v>云南省红河哈尼族彝族自治州绿春县大兴镇哈东西北1870米</v>
          </cell>
        </row>
        <row r="26">
          <cell r="A26" t="str">
            <v>云G70424</v>
          </cell>
          <cell r="B26" t="str">
            <v>2019-07-13 16:25:14</v>
          </cell>
          <cell r="C26" t="str">
            <v>停车超时报警(30分)无效定位(17分)</v>
          </cell>
          <cell r="D26" t="str">
            <v>云南省昆明市呈贡区马金铺街道S27呈澄高速兄弟饭店(031乡道店)东北79米</v>
          </cell>
        </row>
        <row r="27">
          <cell r="A27" t="str">
            <v>云G70588</v>
          </cell>
          <cell r="B27" t="str">
            <v>2019-07-13 19:59:51</v>
          </cell>
          <cell r="C27" t="str">
            <v>停车超时报警(30分)</v>
          </cell>
          <cell r="D27" t="str">
            <v>云南省红河哈尼族彝族自治州元阳县南沙镇南沙西路元红双飞粉东北223米</v>
          </cell>
        </row>
        <row r="28">
          <cell r="A28" t="str">
            <v>云G70784</v>
          </cell>
          <cell r="B28" t="str">
            <v>2019-07-13 22:30:14</v>
          </cell>
          <cell r="C28" t="str">
            <v>停车超时报警(5天1时31分)ACC熄火卫星(20)GSM(27)</v>
          </cell>
          <cell r="D28" t="str">
            <v>云南省红河哈尼族彝族自治州建水县西庄镇金色维也纳(建设中)西南93米</v>
          </cell>
        </row>
        <row r="29">
          <cell r="A29" t="str">
            <v>云G70788</v>
          </cell>
          <cell r="B29" t="str">
            <v>2019-07-13 17:57:38</v>
          </cell>
          <cell r="C29" t="str">
            <v>掉线报警</v>
          </cell>
          <cell r="D29" t="str">
            <v>云南省红河哈尼族彝族自治州个旧市大屯镇红土坡段中国邮政储蓄银行(甲介山营业所)北842米</v>
          </cell>
        </row>
        <row r="30">
          <cell r="A30" t="str">
            <v>云G70932</v>
          </cell>
          <cell r="B30" t="str">
            <v>2019-07-13 07:38:44</v>
          </cell>
          <cell r="C30" t="str">
            <v>停车超时报警(10时5分)无效定位(9时59分)</v>
          </cell>
          <cell r="D30" t="str">
            <v>云南省红河哈尼族彝族自治州建水县曲江镇东山坝线东山卫生院北177米</v>
          </cell>
        </row>
        <row r="31">
          <cell r="A31" t="str">
            <v>云G72097</v>
          </cell>
          <cell r="B31" t="str">
            <v>2019-07-13 19:52:48</v>
          </cell>
          <cell r="C31" t="str">
            <v>停车超时报警(31分)ACC熄火无效定位(10分)GSM(27)</v>
          </cell>
          <cell r="D31" t="str">
            <v>云南省红河哈尼族彝族自治州河口瑶族自治县河口镇中国石化(北山停车区加油站)南60米</v>
          </cell>
        </row>
        <row r="32">
          <cell r="A32" t="str">
            <v>云G72469</v>
          </cell>
          <cell r="B32" t="str">
            <v>2019-07-13 23:43:18</v>
          </cell>
          <cell r="C32" t="str">
            <v>疲劳驾驶报警ACC点火(54分)记录仪速度(77.0)卫星(20)GSM(21)</v>
          </cell>
          <cell r="D32" t="str">
            <v>云南省西双版纳傣族自治州勐腊县勐腊镇G8511昆磨高速镇龙茵小学校南1859米</v>
          </cell>
        </row>
        <row r="33">
          <cell r="A33" t="str">
            <v>云G73503</v>
          </cell>
          <cell r="B33" t="str">
            <v>2019-07-13 23:35:45</v>
          </cell>
          <cell r="C33" t="str">
            <v>掉线报警</v>
          </cell>
          <cell r="D33" t="str">
            <v>云南省红河哈尼族彝族自治州红河县迤萨镇Z007水井东1115米</v>
          </cell>
        </row>
        <row r="34">
          <cell r="A34" t="str">
            <v>云G73567</v>
          </cell>
          <cell r="B34" t="str">
            <v>2019-07-13 19:19:51</v>
          </cell>
          <cell r="C34" t="str">
            <v>掉线报警</v>
          </cell>
          <cell r="D34" t="str">
            <v>云南省红河哈尼族彝族自治州金平苗族瑶族傣族自治县金河镇河东南路279蛮金公路富隆汽修西南380米</v>
          </cell>
        </row>
        <row r="35">
          <cell r="A35" t="str">
            <v>云G73584</v>
          </cell>
          <cell r="B35" t="str">
            <v>2019-07-13 23:55:59</v>
          </cell>
          <cell r="C35" t="str">
            <v>掉线报警</v>
          </cell>
          <cell r="D35" t="str">
            <v>云南省西双版纳傣族自治州景洪市允景洪街道澜沧江路5号澜沧江路景洪市文化馆东北1126米</v>
          </cell>
        </row>
        <row r="36">
          <cell r="A36" t="str">
            <v>云G73590</v>
          </cell>
          <cell r="B36" t="str">
            <v>2019-07-13 22:56:02</v>
          </cell>
          <cell r="C36" t="str">
            <v>掉线报警</v>
          </cell>
          <cell r="D36" t="str">
            <v>云南省红河哈尼族彝族自治州个旧市鸡街镇个大段松树寨东347米</v>
          </cell>
        </row>
        <row r="37">
          <cell r="A37" t="str">
            <v>云G73881</v>
          </cell>
          <cell r="B37" t="str">
            <v>2019-07-13 21:44:08</v>
          </cell>
          <cell r="C37" t="str">
            <v>掉线报警</v>
          </cell>
          <cell r="D37" t="str">
            <v>云南省昆明市宜良县北古城镇北分段马鞍山西北246米</v>
          </cell>
        </row>
        <row r="38">
          <cell r="A38" t="str">
            <v>云G73908</v>
          </cell>
          <cell r="B38" t="str">
            <v>2019-07-13 18:20:17</v>
          </cell>
          <cell r="C38" t="str">
            <v>掉线报警</v>
          </cell>
          <cell r="D38" t="str">
            <v>云南省红河哈尼族彝族自治州泸西县午街铺镇服务区南161米</v>
          </cell>
        </row>
        <row r="39">
          <cell r="A39" t="str">
            <v>云G74297</v>
          </cell>
          <cell r="B39" t="str">
            <v>2019-07-13 23:01:20</v>
          </cell>
          <cell r="C39" t="str">
            <v>疲劳驾驶报警ACC点火(11时50分)记录仪速度(22.0)卫星(19)GSM(18)</v>
          </cell>
          <cell r="D39" t="str">
            <v>云南省红河哈尼族彝族自治州建水县李浩寨乡214省道新安哨东北163米</v>
          </cell>
        </row>
        <row r="40">
          <cell r="A40" t="str">
            <v>云G74339</v>
          </cell>
          <cell r="B40" t="str">
            <v>2019-07-13 16:59:01</v>
          </cell>
          <cell r="C40" t="str">
            <v>停车超时报警(2天23时13分)无效定位(2天6时48分)</v>
          </cell>
          <cell r="D40" t="str">
            <v>云南省红河哈尼族彝族自治州建水县曲江镇东山坝线建水县农村信用社(东山坝信用社)西北205米</v>
          </cell>
        </row>
        <row r="41">
          <cell r="A41" t="str">
            <v>云G74663</v>
          </cell>
          <cell r="B41" t="str">
            <v>2019-07-13 23:51:01</v>
          </cell>
          <cell r="C41" t="str">
            <v>掉线报警</v>
          </cell>
          <cell r="D41" t="str">
            <v>云南省红河哈尼族彝族自治州蒙自市冷泉镇212省道清水河大桥东1668米</v>
          </cell>
        </row>
        <row r="42">
          <cell r="A42" t="str">
            <v>云G74730</v>
          </cell>
          <cell r="B42" t="str">
            <v>2019-07-13 23:19:08</v>
          </cell>
          <cell r="C42" t="str">
            <v>停车超时报警(1时6分)ACC熄火卫星(9)GSM(11)</v>
          </cell>
          <cell r="D42" t="str">
            <v>云南省红河哈尼族彝族自治州元阳县小新街乡元蔓高速石膏矿大桥西1859米</v>
          </cell>
        </row>
        <row r="43">
          <cell r="A43" t="str">
            <v>云G74732</v>
          </cell>
          <cell r="B43" t="str">
            <v>2019-07-13 23:28:07</v>
          </cell>
          <cell r="C43" t="str">
            <v>停车超时报警(4时3分)ACC熄火卫星(8)GSM(21)</v>
          </cell>
          <cell r="D43" t="str">
            <v>云南省红河哈尼族彝族自治州个旧市大屯镇个大段小屯西129米</v>
          </cell>
        </row>
        <row r="44">
          <cell r="A44" t="str">
            <v>云G74741</v>
          </cell>
          <cell r="B44" t="str">
            <v>2019-07-13 19:54:18</v>
          </cell>
          <cell r="C44" t="str">
            <v>掉线报警</v>
          </cell>
          <cell r="D44" t="str">
            <v>云南省红河哈尼族彝族自治州元阳县南沙镇102县道元红双飞粉北244米</v>
          </cell>
        </row>
        <row r="45">
          <cell r="A45" t="str">
            <v>云G74743</v>
          </cell>
          <cell r="B45" t="str">
            <v>2019-07-13 23:21:33</v>
          </cell>
          <cell r="C45" t="str">
            <v>掉线报警</v>
          </cell>
          <cell r="D45" t="str">
            <v>云南省昆明市官渡区金马街道鸿升大梁货厢厂东南18米</v>
          </cell>
        </row>
        <row r="46">
          <cell r="A46" t="str">
            <v>云G74893</v>
          </cell>
          <cell r="B46" t="str">
            <v>2019-07-13 19:17:30</v>
          </cell>
          <cell r="C46" t="str">
            <v>停车超时报警(30分)ACC熄火卫星(16)GSM(11)</v>
          </cell>
          <cell r="D46" t="str">
            <v>云南省文山壮族苗族自治州文山市平坝镇二道箐东南533米</v>
          </cell>
        </row>
        <row r="47">
          <cell r="A47" t="str">
            <v>云G74968</v>
          </cell>
          <cell r="B47" t="str">
            <v>2019-07-13 21:23:37</v>
          </cell>
          <cell r="C47" t="str">
            <v>掉线报警</v>
          </cell>
          <cell r="D47" t="str">
            <v>云南省昭通市彝良县洛泽河镇侯毛段蚂蝗沟小学东1234米</v>
          </cell>
        </row>
        <row r="48">
          <cell r="A48" t="str">
            <v>云G74969</v>
          </cell>
          <cell r="B48" t="str">
            <v>2019-07-13 13:46:08</v>
          </cell>
          <cell r="C48" t="str">
            <v>掉线报警</v>
          </cell>
          <cell r="D48" t="str">
            <v>云南省红河哈尼族彝族自治州个旧市沙甸镇323国道穆斯林餐厅西北98米</v>
          </cell>
        </row>
        <row r="49">
          <cell r="A49" t="str">
            <v>云G74972</v>
          </cell>
          <cell r="B49" t="str">
            <v>2019-07-13 18:47:05</v>
          </cell>
          <cell r="C49" t="str">
            <v>掉线报警</v>
          </cell>
          <cell r="D49" t="str">
            <v>云南省红河哈尼族彝族自治州建水县临安镇清远路131号清远路临安国土资源分局西北39米</v>
          </cell>
        </row>
        <row r="50">
          <cell r="A50" t="str">
            <v>云G75018</v>
          </cell>
          <cell r="B50" t="str">
            <v>2019-07-13 23:15:16</v>
          </cell>
          <cell r="C50" t="str">
            <v>掉线报警</v>
          </cell>
          <cell r="D50" t="str">
            <v>云南省红河哈尼族彝族自治州河口瑶族自治县河口镇326国道曼漆西北236米</v>
          </cell>
        </row>
        <row r="51">
          <cell r="A51" t="str">
            <v>云G75117</v>
          </cell>
          <cell r="B51" t="str">
            <v>2019-07-13 23:51:57</v>
          </cell>
          <cell r="C51" t="str">
            <v>停车超时报警(30分)ACC点火(37分)记录仪速度(5.0)无效定位(30分)GSM(29)</v>
          </cell>
          <cell r="D51" t="str">
            <v>云南省红河哈尼族彝族自治州石屏县异龙镇陶村段普陀岩东221米</v>
          </cell>
        </row>
        <row r="52">
          <cell r="A52" t="str">
            <v>云G75885</v>
          </cell>
          <cell r="B52" t="str">
            <v>2019-07-13 20:29:37</v>
          </cell>
          <cell r="C52" t="str">
            <v>停车超时报警(2时7分)ACC熄火无效定位(2时7分)GSM(11)</v>
          </cell>
          <cell r="D52" t="str">
            <v>云南省红河哈尼族彝族自治州元阳县南沙镇慢腊公路102县102县道桃园村卫生所东1066米</v>
          </cell>
        </row>
        <row r="53">
          <cell r="A53" t="str">
            <v>云G76051</v>
          </cell>
          <cell r="B53" t="str">
            <v>2019-07-13 20:45:45</v>
          </cell>
          <cell r="C53" t="str">
            <v>掉线报警</v>
          </cell>
          <cell r="D53" t="str">
            <v/>
          </cell>
        </row>
        <row r="54">
          <cell r="A54" t="str">
            <v>云G76116</v>
          </cell>
          <cell r="B54" t="str">
            <v>2019-07-13 23:36:27</v>
          </cell>
          <cell r="C54" t="str">
            <v>掉线报警</v>
          </cell>
          <cell r="D54" t="str">
            <v>云南省红河哈尼族彝族自治州元阳县上新城乡元蔓高速芒铁东南475米</v>
          </cell>
        </row>
        <row r="55">
          <cell r="A55" t="str">
            <v>云G76546</v>
          </cell>
          <cell r="B55" t="str">
            <v>2019-07-13 23:56:18</v>
          </cell>
          <cell r="C55" t="str">
            <v>掉线报警</v>
          </cell>
          <cell r="D55" t="str">
            <v>云南省红河哈尼族彝族自治州建水县西庄镇金色维也纳(建设中)南136米</v>
          </cell>
        </row>
        <row r="56">
          <cell r="A56" t="str">
            <v>云G76758</v>
          </cell>
          <cell r="B56" t="str">
            <v>2019-07-13 23:08:35</v>
          </cell>
          <cell r="C56" t="str">
            <v>停车超时报警(7天6时35分)上线报警</v>
          </cell>
          <cell r="D56" t="str">
            <v>云南省红河哈尼族彝族自治州建水县南庄镇214省道建水县南庄镇水管站东南49米</v>
          </cell>
        </row>
        <row r="57">
          <cell r="A57" t="str">
            <v>云G77285</v>
          </cell>
          <cell r="B57" t="str">
            <v>2019-07-13 17:46:09</v>
          </cell>
          <cell r="C57" t="str">
            <v>掉线报警</v>
          </cell>
          <cell r="D57" t="str">
            <v>云南省红河哈尼族彝族自治州蒙自市冷泉镇G8011开河高速湾田停车区西南106米</v>
          </cell>
        </row>
        <row r="58">
          <cell r="A58" t="str">
            <v>云G78128</v>
          </cell>
          <cell r="B58" t="str">
            <v>2019-07-13 14:18:55</v>
          </cell>
          <cell r="C58" t="str">
            <v>停车超时报警(1时7分)ACC点火(11分)记录仪速度(2.0)卫星(15)GSM(12)</v>
          </cell>
          <cell r="D58" t="str">
            <v>云南省红河哈尼族彝族自治州红河县迤萨镇Z007水井东1140米</v>
          </cell>
        </row>
        <row r="59">
          <cell r="A59" t="str">
            <v>云G78261</v>
          </cell>
          <cell r="B59" t="str">
            <v>2019-07-13 15:50:59</v>
          </cell>
          <cell r="C59" t="str">
            <v>掉线报警</v>
          </cell>
          <cell r="D59" t="str">
            <v>云南省红河哈尼族彝族自治州开远市灵泉街道开培线中国邮政储蓄银行(小花桥营业所)北87米</v>
          </cell>
        </row>
        <row r="60">
          <cell r="A60" t="str">
            <v>云G78266</v>
          </cell>
          <cell r="B60" t="str">
            <v>2019-07-13 22:20:17</v>
          </cell>
          <cell r="C60" t="str">
            <v>停车超时报警(30分)ACC熄火卫星(9)GSM(31)</v>
          </cell>
          <cell r="D60" t="str">
            <v>云南省红河哈尼族彝族自治州河口瑶族自治县河口镇G8011开河高速出口东宇停车场南209米</v>
          </cell>
        </row>
        <row r="61">
          <cell r="A61" t="str">
            <v>云G78483</v>
          </cell>
          <cell r="B61" t="str">
            <v>2019-07-13 23:33:52</v>
          </cell>
          <cell r="C61" t="str">
            <v>掉线报警</v>
          </cell>
          <cell r="D61" t="str">
            <v>云南省玉溪市通海县秀山街道秀山西路12号秀山西路途腾小吃东北56米</v>
          </cell>
        </row>
        <row r="62">
          <cell r="A62" t="str">
            <v>云G78528</v>
          </cell>
          <cell r="B62" t="str">
            <v>2019-07-13 16:55:37</v>
          </cell>
          <cell r="C62" t="str">
            <v>停车超时报警(30分)ACC点火(4时49分)卫星(21)GSM(30)</v>
          </cell>
          <cell r="D62" t="str">
            <v>云南省红河哈尼族彝族自治州建水县临安镇青他线建水文笔塔西南864米</v>
          </cell>
        </row>
        <row r="63">
          <cell r="A63" t="str">
            <v>云G78570</v>
          </cell>
          <cell r="B63" t="str">
            <v>2019-07-13 23:49:32</v>
          </cell>
          <cell r="C63" t="str">
            <v>停车超时报警(2天6时32分)ACC熄火GSM(14)</v>
          </cell>
          <cell r="D63" t="str">
            <v>云南省文山壮族苗族自治州广南县莲城镇那忠东488米</v>
          </cell>
        </row>
        <row r="64">
          <cell r="A64" t="str">
            <v>云G78769</v>
          </cell>
          <cell r="B64" t="str">
            <v>2019-07-13 22:59:06</v>
          </cell>
          <cell r="C64" t="str">
            <v>停车超时报警(6时53分)ACC熄火GSM(31)</v>
          </cell>
          <cell r="D64" t="str">
            <v>云南省昆明市东川区铜都街道龙东格公路顺越重型汽车配件西206米</v>
          </cell>
        </row>
        <row r="65">
          <cell r="A65" t="str">
            <v>云G78968</v>
          </cell>
          <cell r="B65" t="str">
            <v>2019-07-13 20:21:05</v>
          </cell>
          <cell r="C65" t="str">
            <v>停车超时报警(30分)ACC点火(1天11时36分)卫星(16)GSM(24)</v>
          </cell>
          <cell r="D65" t="str">
            <v>云南省玉溪市红塔区研和街道玉通路刺桐关老牌绍华饭店</v>
          </cell>
        </row>
        <row r="66">
          <cell r="A66" t="str">
            <v>云G79211</v>
          </cell>
          <cell r="B66" t="str">
            <v>2019-07-13 22:22:26</v>
          </cell>
          <cell r="C66" t="str">
            <v>ACC点火(1时35分)记录仪速度(21.0)卫星(15)GSM(19)疲劳驾驶报警(4时0分)</v>
          </cell>
          <cell r="D66" t="str">
            <v>云南省玉溪市红塔区李棋街道太极路189号九龙路玉溪市公安局交通警察支队车辆管理所程业二手车交易市场便民服务站西南84米</v>
          </cell>
        </row>
        <row r="67">
          <cell r="A67" t="str">
            <v>云G79229</v>
          </cell>
          <cell r="B67" t="str">
            <v>2019-07-13 18:57:03</v>
          </cell>
          <cell r="C67" t="str">
            <v>停车超时报警(31分)ACC熄火卫星(9)GSM(23)</v>
          </cell>
          <cell r="D67" t="str">
            <v>云南省昭通市镇雄县坪上镇背牛段湾子东南168米</v>
          </cell>
        </row>
        <row r="68">
          <cell r="A68" t="str">
            <v>云G79546</v>
          </cell>
          <cell r="B68" t="str">
            <v>2019-07-13 18:55:34</v>
          </cell>
          <cell r="C68" t="str">
            <v>停车超时报警(4时22分)ACC熄火卫星(16)GSM(25)</v>
          </cell>
          <cell r="D68" t="str">
            <v>云南省红河哈尼族彝族自治州个旧市鸡街镇212省道绿洲大型停车住宿西50米</v>
          </cell>
        </row>
        <row r="69">
          <cell r="A69" t="str">
            <v>云G79684</v>
          </cell>
          <cell r="B69" t="str">
            <v>2019-07-13 23:35:13</v>
          </cell>
          <cell r="C69" t="str">
            <v>ACC点火(35分)记录仪速度(91.1)卫星(15)GSM(7)超速报警(软)</v>
          </cell>
          <cell r="D69" t="str">
            <v>云南省西双版纳傣族自治州景洪市大渡岗乡G8511昆磨高速野象谷北收费站入口(G8511昆磨高速北向)北199米</v>
          </cell>
        </row>
        <row r="70">
          <cell r="A70" t="str">
            <v>云G79701</v>
          </cell>
          <cell r="B70" t="str">
            <v>2019-07-13 23:32:06</v>
          </cell>
          <cell r="C70" t="str">
            <v>停车超时报警(3时41分)ACC熄火GSM(19)</v>
          </cell>
          <cell r="D70" t="str">
            <v>云南省红河哈尼族彝族自治州建水县坡头乡130县道贾沙乡科技希望小学东北110米</v>
          </cell>
        </row>
        <row r="71">
          <cell r="A71" t="str">
            <v>云G79750</v>
          </cell>
          <cell r="B71" t="str">
            <v>2019-07-13 23:01:55</v>
          </cell>
          <cell r="C71" t="str">
            <v>掉线报警</v>
          </cell>
          <cell r="D71" t="str">
            <v>云南省红河哈尼族彝族自治州个旧市贾沙乡芦柴冲西444米</v>
          </cell>
        </row>
        <row r="72">
          <cell r="A72" t="str">
            <v>云G79769</v>
          </cell>
          <cell r="B72" t="str">
            <v>2019-07-13 23:43:33</v>
          </cell>
          <cell r="C72" t="str">
            <v>停车超时报警(6时5分)ACC熄火GSM(22)</v>
          </cell>
          <cell r="D72" t="str">
            <v>云南省红河哈尼族彝族自治州建水县南庄镇新房北159米</v>
          </cell>
        </row>
        <row r="73">
          <cell r="A73" t="str">
            <v>云G79894</v>
          </cell>
          <cell r="B73" t="str">
            <v>2019-07-13 23:43:52</v>
          </cell>
          <cell r="C73" t="str">
            <v>ACC点火(1时54分)记录仪速度(14.7)疲劳驾驶报警(4时0分)卫星(17)GSM(21)</v>
          </cell>
          <cell r="D73" t="str">
            <v>云南省文山壮族苗族自治州富宁县板仑乡岩通西北232米</v>
          </cell>
        </row>
        <row r="74">
          <cell r="A74" t="str">
            <v>云G79926</v>
          </cell>
          <cell r="B74" t="str">
            <v>2019-07-13 06:00:06</v>
          </cell>
          <cell r="C74" t="str">
            <v>停车超时报警(1时7分)ACC熄火无效定位(1时2分)GSM(14)</v>
          </cell>
          <cell r="D74" t="str">
            <v>云南省红河哈尼族彝族自治州个旧市大屯镇个屯一级公路红河州军粮供应管理服务中心西北65米</v>
          </cell>
        </row>
        <row r="75">
          <cell r="A75" t="str">
            <v>云G84638</v>
          </cell>
          <cell r="B75" t="str">
            <v>2019-07-13 23:35:50</v>
          </cell>
          <cell r="C75" t="str">
            <v>ACC点火(1时30分)卫星(18)GSM(22)超速报警(软)</v>
          </cell>
          <cell r="D75" t="str">
            <v>云南省红河哈尼族彝族自治州河口瑶族自治县河口镇G8011开河高速观景台(曼五段)西北324米</v>
          </cell>
        </row>
        <row r="76">
          <cell r="A76" t="str">
            <v>云G85305</v>
          </cell>
          <cell r="B76" t="str">
            <v>2019-07-13 15:00:05</v>
          </cell>
          <cell r="C76" t="str">
            <v>掉线报警</v>
          </cell>
          <cell r="D76" t="str">
            <v>云南省红河哈尼族彝族自治州开远市小龙潭镇二城段安桶寨西255米</v>
          </cell>
        </row>
        <row r="77">
          <cell r="A77" t="str">
            <v>云G87740</v>
          </cell>
          <cell r="B77" t="str">
            <v>2019-07-13 13:55:48</v>
          </cell>
          <cell r="C77" t="str">
            <v>停车超时报警(100天3时51分)ACC熄火无效定位(26分)GSM(5)</v>
          </cell>
          <cell r="D77" t="str">
            <v>云南省红河哈尼族彝族自治州河口瑶族自治县河口镇砚一段谷卒南302米</v>
          </cell>
        </row>
        <row r="78">
          <cell r="A78" t="str">
            <v>云G87927</v>
          </cell>
          <cell r="B78" t="str">
            <v>2019-07-13 23:13:52</v>
          </cell>
          <cell r="C78" t="str">
            <v>掉线报警</v>
          </cell>
          <cell r="D78" t="str">
            <v>云南省文山壮族苗族自治州文山市平坝镇中国信合(平坝信用社)东36米</v>
          </cell>
        </row>
        <row r="79">
          <cell r="A79" t="str">
            <v>云G89057</v>
          </cell>
          <cell r="B79" t="str">
            <v>2019-07-13 23:31:19</v>
          </cell>
          <cell r="C79" t="str">
            <v>停车超时报警(39分)ACC熄火无效定位(37分)GSM(27)</v>
          </cell>
          <cell r="D79" t="str">
            <v>云南省红河哈尼族彝族自治州建水县曲江镇太钟段王和营小学东1111米</v>
          </cell>
        </row>
        <row r="80">
          <cell r="A80" t="str">
            <v>云G89259</v>
          </cell>
          <cell r="B80" t="str">
            <v>2019-07-13 20:33:40</v>
          </cell>
          <cell r="C80" t="str">
            <v>停车超时报警(32分)ACC熄火卫星(23)GSM(29)</v>
          </cell>
          <cell r="D80" t="str">
            <v>云南省红河哈尼族彝族自治州建水县临安镇214省道草本养生馆南109米</v>
          </cell>
        </row>
        <row r="81">
          <cell r="A81" t="str">
            <v>云G89767</v>
          </cell>
          <cell r="B81" t="str">
            <v>2019-07-13 16:49:44</v>
          </cell>
          <cell r="C81" t="str">
            <v>停车超时报警(1时14分)</v>
          </cell>
          <cell r="D81" t="str">
            <v>云南省红河哈尼族彝族自治州河口瑶族自治县河口镇重庆路中国石化(北山停车区加油站)东南208米</v>
          </cell>
        </row>
      </sheetData>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B2" t="str">
            <v>云G78968</v>
          </cell>
          <cell r="C2" t="str">
            <v>建水县官厅汽车运输有限公司</v>
          </cell>
          <cell r="D2" t="str">
            <v>杨春伟              </v>
          </cell>
          <cell r="E2" t="str">
            <v>8小时45分</v>
          </cell>
          <cell r="F2" t="str">
            <v>334.19</v>
          </cell>
          <cell r="G2" t="str">
            <v>33.42</v>
          </cell>
          <cell r="H2" t="str">
            <v>91.00</v>
          </cell>
          <cell r="I2" t="str">
            <v>38.19</v>
          </cell>
        </row>
        <row r="3">
          <cell r="B3" t="str">
            <v>云G68191</v>
          </cell>
          <cell r="C3" t="str">
            <v>建水县官厅汽车运输有限公司</v>
          </cell>
          <cell r="D3" t="str">
            <v>贺建喜              </v>
          </cell>
          <cell r="E3" t="str">
            <v>5分</v>
          </cell>
          <cell r="F3" t="str">
            <v>3.13</v>
          </cell>
          <cell r="G3" t="str">
            <v>0.31</v>
          </cell>
          <cell r="H3" t="str">
            <v>31.40</v>
          </cell>
          <cell r="I3" t="str">
            <v>37.50</v>
          </cell>
        </row>
        <row r="4">
          <cell r="B4" t="str">
            <v>云G72469</v>
          </cell>
          <cell r="C4" t="str">
            <v>建水县官厅汽车运输有限公司</v>
          </cell>
          <cell r="D4" t="str">
            <v>陈树华              </v>
          </cell>
          <cell r="E4" t="str">
            <v>7小时51分</v>
          </cell>
          <cell r="F4" t="str">
            <v>462.39</v>
          </cell>
          <cell r="G4" t="str">
            <v>46.24</v>
          </cell>
          <cell r="H4" t="str">
            <v>100.00</v>
          </cell>
          <cell r="I4" t="str">
            <v>58.90</v>
          </cell>
        </row>
        <row r="5">
          <cell r="B5" t="str">
            <v>云G74972</v>
          </cell>
          <cell r="C5" t="str">
            <v>建水县官厅汽车运输有限公司</v>
          </cell>
          <cell r="D5" t="str">
            <v>车志成              </v>
          </cell>
          <cell r="E5" t="str">
            <v>4小时7分</v>
          </cell>
          <cell r="F5" t="str">
            <v>61.52</v>
          </cell>
          <cell r="G5" t="str">
            <v>6.15</v>
          </cell>
          <cell r="H5" t="str">
            <v>53.00</v>
          </cell>
          <cell r="I5" t="str">
            <v>14.94</v>
          </cell>
        </row>
        <row r="6">
          <cell r="B6" t="str">
            <v>云G65156</v>
          </cell>
          <cell r="C6" t="str">
            <v>建水县官厅汽车运输有限公司</v>
          </cell>
          <cell r="D6" t="str">
            <v>张文冲              </v>
          </cell>
          <cell r="E6" t="str">
            <v>1小时44分</v>
          </cell>
          <cell r="F6" t="str">
            <v>33.54</v>
          </cell>
          <cell r="G6" t="str">
            <v>3.35</v>
          </cell>
          <cell r="H6" t="str">
            <v>41.70</v>
          </cell>
          <cell r="I6" t="str">
            <v>19.35</v>
          </cell>
        </row>
        <row r="7">
          <cell r="B7" t="str">
            <v>云G65188</v>
          </cell>
          <cell r="C7" t="str">
            <v>建水县官厅汽车运输有限公司</v>
          </cell>
          <cell r="D7" t="str">
            <v>张文堂              </v>
          </cell>
          <cell r="E7" t="str">
            <v>4分</v>
          </cell>
          <cell r="F7" t="str">
            <v>4.68</v>
          </cell>
          <cell r="G7" t="str">
            <v>0.47</v>
          </cell>
          <cell r="H7" t="str">
            <v>28.30</v>
          </cell>
          <cell r="I7" t="str">
            <v>70.20</v>
          </cell>
        </row>
        <row r="8">
          <cell r="B8" t="str">
            <v>云G68245</v>
          </cell>
          <cell r="C8" t="str">
            <v>建水县官厅汽车运输有限公司</v>
          </cell>
          <cell r="D8" t="str">
            <v>刘伟                </v>
          </cell>
          <cell r="E8" t="str">
            <v>2小时48分</v>
          </cell>
          <cell r="F8" t="str">
            <v>110.59</v>
          </cell>
          <cell r="G8" t="str">
            <v>11.06</v>
          </cell>
          <cell r="H8" t="str">
            <v>88.80</v>
          </cell>
          <cell r="I8" t="str">
            <v>39.50</v>
          </cell>
        </row>
        <row r="9">
          <cell r="B9" t="str">
            <v>云G79894</v>
          </cell>
          <cell r="C9" t="str">
            <v>建水县官厅汽车运输有限公司</v>
          </cell>
          <cell r="D9" t="str">
            <v>梁坤                </v>
          </cell>
          <cell r="E9" t="str">
            <v>12小时58分</v>
          </cell>
          <cell r="F9" t="str">
            <v>388.68</v>
          </cell>
          <cell r="G9" t="str">
            <v>38.87</v>
          </cell>
          <cell r="H9" t="str">
            <v>72.40</v>
          </cell>
          <cell r="I9" t="str">
            <v>29.98</v>
          </cell>
        </row>
        <row r="10">
          <cell r="B10" t="str">
            <v>云G52488</v>
          </cell>
          <cell r="C10" t="str">
            <v>建水县官厅汽车运输有限公司</v>
          </cell>
          <cell r="D10" t="str">
            <v>闵琨                </v>
          </cell>
          <cell r="E10" t="str">
            <v>33分</v>
          </cell>
          <cell r="F10" t="str">
            <v>6.44</v>
          </cell>
          <cell r="G10" t="str">
            <v>0.64</v>
          </cell>
          <cell r="H10" t="str">
            <v>35.30</v>
          </cell>
          <cell r="I10" t="str">
            <v>11.71</v>
          </cell>
        </row>
        <row r="11">
          <cell r="B11" t="str">
            <v>云G84638</v>
          </cell>
          <cell r="C11" t="str">
            <v>建水县官厅汽车运输有限公司</v>
          </cell>
          <cell r="D11" t="str">
            <v>何升桥              </v>
          </cell>
          <cell r="E11" t="str">
            <v>8小时7分</v>
          </cell>
          <cell r="F11" t="str">
            <v>375.90</v>
          </cell>
          <cell r="G11" t="str">
            <v>37.59</v>
          </cell>
          <cell r="H11" t="str">
            <v>99.70</v>
          </cell>
          <cell r="I11" t="str">
            <v>46.31</v>
          </cell>
        </row>
        <row r="12">
          <cell r="B12" t="str">
            <v>云G76051</v>
          </cell>
          <cell r="C12" t="str">
            <v>建水县官厅汽车运输有限公司</v>
          </cell>
          <cell r="D12" t="str">
            <v>吕志林              </v>
          </cell>
          <cell r="E12" t="str">
            <v>4小时22分</v>
          </cell>
          <cell r="F12" t="str">
            <v>28.16</v>
          </cell>
          <cell r="G12" t="str">
            <v>2.82</v>
          </cell>
          <cell r="H12" t="str">
            <v>20.00</v>
          </cell>
          <cell r="I12" t="str">
            <v>6.45</v>
          </cell>
        </row>
        <row r="13">
          <cell r="B13" t="str">
            <v>云G73908</v>
          </cell>
          <cell r="C13" t="str">
            <v>建水县官厅汽车运输有限公司</v>
          </cell>
          <cell r="D13" t="str">
            <v>袁进波              </v>
          </cell>
          <cell r="E13" t="str">
            <v>2小时39分</v>
          </cell>
          <cell r="F13" t="str">
            <v>29.39</v>
          </cell>
          <cell r="G13" t="str">
            <v>2.94</v>
          </cell>
          <cell r="H13" t="str">
            <v>72.00</v>
          </cell>
          <cell r="I13" t="str">
            <v>11.09</v>
          </cell>
        </row>
        <row r="14">
          <cell r="B14" t="str">
            <v>云G68811</v>
          </cell>
          <cell r="C14" t="str">
            <v>建水县官厅汽车运输有限公司</v>
          </cell>
          <cell r="D14" t="str">
            <v>兰海忠              </v>
          </cell>
          <cell r="E14" t="str">
            <v>1小时3分</v>
          </cell>
          <cell r="F14" t="str">
            <v>12.54</v>
          </cell>
          <cell r="G14" t="str">
            <v>1.25</v>
          </cell>
          <cell r="H14" t="str">
            <v>52.00</v>
          </cell>
          <cell r="I14" t="str">
            <v>11.94</v>
          </cell>
        </row>
        <row r="15">
          <cell r="B15" t="str">
            <v>云G79229</v>
          </cell>
          <cell r="C15" t="str">
            <v>建水县官厅汽车运输有限公司</v>
          </cell>
          <cell r="D15" t="str">
            <v>白增强              </v>
          </cell>
          <cell r="E15" t="str">
            <v>5小时41分</v>
          </cell>
          <cell r="F15" t="str">
            <v>72.33</v>
          </cell>
          <cell r="G15" t="str">
            <v>7.23</v>
          </cell>
          <cell r="H15" t="str">
            <v>55.00</v>
          </cell>
          <cell r="I15" t="str">
            <v>12.73</v>
          </cell>
        </row>
        <row r="16">
          <cell r="B16" t="str">
            <v>云G70588</v>
          </cell>
          <cell r="C16" t="str">
            <v>建水县官厅汽车运输有限公司</v>
          </cell>
          <cell r="D16" t="str">
            <v>海崇飞              </v>
          </cell>
          <cell r="E16" t="str">
            <v>10小时</v>
          </cell>
          <cell r="F16" t="str">
            <v>143.76</v>
          </cell>
          <cell r="G16" t="str">
            <v>14.38</v>
          </cell>
          <cell r="H16" t="str">
            <v>67.00</v>
          </cell>
          <cell r="I16" t="str">
            <v>14.38</v>
          </cell>
        </row>
        <row r="17">
          <cell r="B17" t="str">
            <v>云G69406</v>
          </cell>
          <cell r="C17" t="str">
            <v>建水县官厅汽车运输有限公司</v>
          </cell>
          <cell r="D17" t="str">
            <v>谢存金              </v>
          </cell>
          <cell r="E17" t="str">
            <v>3小时31分</v>
          </cell>
          <cell r="F17" t="str">
            <v>63.51</v>
          </cell>
          <cell r="G17" t="str">
            <v>6.35</v>
          </cell>
          <cell r="H17" t="str">
            <v>47.00</v>
          </cell>
          <cell r="I17" t="str">
            <v>18.06</v>
          </cell>
        </row>
        <row r="18">
          <cell r="B18" t="str">
            <v>云G76546</v>
          </cell>
          <cell r="C18" t="str">
            <v>建水县官厅汽车运输有限公司</v>
          </cell>
          <cell r="D18" t="str">
            <v>李强                </v>
          </cell>
          <cell r="E18" t="str">
            <v>1小时12分</v>
          </cell>
          <cell r="F18" t="str">
            <v>7.74</v>
          </cell>
          <cell r="G18" t="str">
            <v>0.77</v>
          </cell>
          <cell r="H18" t="str">
            <v>57.00</v>
          </cell>
          <cell r="I18" t="str">
            <v>6.45</v>
          </cell>
        </row>
        <row r="19">
          <cell r="B19" t="str">
            <v>云G68279</v>
          </cell>
          <cell r="C19" t="str">
            <v>建水县官厅汽车运输有限公司</v>
          </cell>
          <cell r="D19" t="str">
            <v>张树彬              </v>
          </cell>
          <cell r="E19" t="str">
            <v>3小时37分</v>
          </cell>
          <cell r="F19" t="str">
            <v>150.69</v>
          </cell>
          <cell r="G19" t="str">
            <v>15.07</v>
          </cell>
          <cell r="H19" t="str">
            <v>87.00</v>
          </cell>
          <cell r="I19" t="str">
            <v>41.66</v>
          </cell>
        </row>
        <row r="20">
          <cell r="B20" t="str">
            <v>云G70788</v>
          </cell>
          <cell r="C20" t="str">
            <v>建水县官厅汽车运输有限公司</v>
          </cell>
          <cell r="D20" t="str">
            <v>何贵兵              </v>
          </cell>
          <cell r="E20" t="str">
            <v>7小时</v>
          </cell>
          <cell r="F20" t="str">
            <v>90.99</v>
          </cell>
          <cell r="G20" t="str">
            <v>9.10</v>
          </cell>
          <cell r="H20" t="str">
            <v>59.00</v>
          </cell>
          <cell r="I20" t="str">
            <v>13.00</v>
          </cell>
        </row>
        <row r="21">
          <cell r="B21" t="str">
            <v>云G69360</v>
          </cell>
          <cell r="C21" t="str">
            <v>建水县官厅汽车运输有限公司</v>
          </cell>
          <cell r="D21" t="str">
            <v>廖进文              </v>
          </cell>
          <cell r="E21" t="str">
            <v>5小时10分</v>
          </cell>
          <cell r="F21" t="str">
            <v>153.83</v>
          </cell>
          <cell r="G21" t="str">
            <v>15.38</v>
          </cell>
          <cell r="H21" t="str">
            <v>69.00</v>
          </cell>
          <cell r="I21" t="str">
            <v>29.77</v>
          </cell>
        </row>
        <row r="22">
          <cell r="B22" t="str">
            <v>云G70424</v>
          </cell>
          <cell r="C22" t="str">
            <v>建水县官厅汽车运输有限公司</v>
          </cell>
          <cell r="D22" t="str">
            <v>杨晓辉              </v>
          </cell>
          <cell r="E22" t="str">
            <v>1分</v>
          </cell>
          <cell r="F22" t="str">
            <v>0.67</v>
          </cell>
          <cell r="G22" t="str">
            <v>0.07</v>
          </cell>
          <cell r="H22" t="str">
            <v>40.70</v>
          </cell>
          <cell r="I22" t="str">
            <v>40.31</v>
          </cell>
        </row>
        <row r="23">
          <cell r="B23" t="str">
            <v>云G85305</v>
          </cell>
          <cell r="C23" t="str">
            <v>建水县官厅汽车运输有限公司</v>
          </cell>
          <cell r="D23" t="str">
            <v>张林                </v>
          </cell>
          <cell r="E23" t="str">
            <v>2小时35分</v>
          </cell>
          <cell r="F23" t="str">
            <v>67.52</v>
          </cell>
          <cell r="G23" t="str">
            <v>6.75</v>
          </cell>
          <cell r="H23" t="str">
            <v>68.70</v>
          </cell>
          <cell r="I23" t="str">
            <v>26.14</v>
          </cell>
        </row>
        <row r="24">
          <cell r="B24" t="str">
            <v>云G65155</v>
          </cell>
          <cell r="C24" t="str">
            <v>建水县官厅汽车运输有限公司</v>
          </cell>
          <cell r="D24" t="str">
            <v>熊云                </v>
          </cell>
          <cell r="E24" t="str">
            <v>5小时45分</v>
          </cell>
          <cell r="F24" t="str">
            <v>139.41</v>
          </cell>
          <cell r="G24" t="str">
            <v>13.94</v>
          </cell>
          <cell r="H24" t="str">
            <v>69.20</v>
          </cell>
          <cell r="I24" t="str">
            <v>24.24</v>
          </cell>
        </row>
        <row r="25">
          <cell r="B25" t="str">
            <v>云G70053</v>
          </cell>
          <cell r="C25" t="str">
            <v>建水县官厅汽车运输有限公司</v>
          </cell>
          <cell r="D25" t="str">
            <v>王春林              </v>
          </cell>
          <cell r="E25" t="str">
            <v>3小时32分</v>
          </cell>
          <cell r="F25" t="str">
            <v>71.62</v>
          </cell>
          <cell r="G25" t="str">
            <v>7.16</v>
          </cell>
          <cell r="H25" t="str">
            <v>61.00</v>
          </cell>
          <cell r="I25" t="str">
            <v>20.27</v>
          </cell>
        </row>
        <row r="26">
          <cell r="B26" t="str">
            <v>云G74663</v>
          </cell>
          <cell r="C26" t="str">
            <v>建水县官厅汽车运输有限公司</v>
          </cell>
          <cell r="D26" t="str">
            <v>袁印                </v>
          </cell>
          <cell r="E26" t="str">
            <v>7小时36分</v>
          </cell>
          <cell r="F26" t="str">
            <v>144.90</v>
          </cell>
          <cell r="G26" t="str">
            <v>14.49</v>
          </cell>
          <cell r="H26" t="str">
            <v>75.60</v>
          </cell>
          <cell r="I26" t="str">
            <v>19.07</v>
          </cell>
        </row>
        <row r="27">
          <cell r="B27" t="str">
            <v>云G66361</v>
          </cell>
          <cell r="C27" t="str">
            <v>建水县官厅汽车运输有限公司</v>
          </cell>
          <cell r="D27" t="str">
            <v>杨保波              </v>
          </cell>
          <cell r="E27" t="str">
            <v>4小时30分</v>
          </cell>
          <cell r="F27" t="str">
            <v>85.13</v>
          </cell>
          <cell r="G27" t="str">
            <v>8.51</v>
          </cell>
          <cell r="H27" t="str">
            <v>62.00</v>
          </cell>
          <cell r="I27" t="str">
            <v>18.92</v>
          </cell>
        </row>
        <row r="28">
          <cell r="B28" t="str">
            <v>云G74743</v>
          </cell>
          <cell r="C28" t="str">
            <v>建水县官厅汽车运输有限公司</v>
          </cell>
          <cell r="D28" t="str">
            <v>赵建波              </v>
          </cell>
          <cell r="E28" t="str">
            <v>6小时46分</v>
          </cell>
          <cell r="F28" t="str">
            <v>386.70</v>
          </cell>
          <cell r="G28" t="str">
            <v>38.67</v>
          </cell>
          <cell r="H28" t="str">
            <v>99.40</v>
          </cell>
          <cell r="I28" t="str">
            <v>57.15</v>
          </cell>
        </row>
        <row r="29">
          <cell r="B29" t="str">
            <v>云G73584</v>
          </cell>
          <cell r="C29" t="str">
            <v>建水县官厅汽车运输有限公司</v>
          </cell>
          <cell r="D29" t="str">
            <v>张泽                </v>
          </cell>
          <cell r="E29" t="str">
            <v>11小时15分</v>
          </cell>
          <cell r="F29" t="str">
            <v>37.42</v>
          </cell>
          <cell r="G29" t="str">
            <v>3.74</v>
          </cell>
          <cell r="H29" t="str">
            <v>40.00</v>
          </cell>
          <cell r="I29" t="str">
            <v>3.33</v>
          </cell>
        </row>
        <row r="30">
          <cell r="B30" t="str">
            <v>云G74297</v>
          </cell>
          <cell r="C30" t="str">
            <v>建水县官厅汽车运输有限公司</v>
          </cell>
          <cell r="D30" t="str">
            <v>朱晓凯              </v>
          </cell>
          <cell r="E30" t="str">
            <v>13小时8分</v>
          </cell>
          <cell r="F30" t="str">
            <v>307.54</v>
          </cell>
          <cell r="G30" t="str">
            <v>30.75</v>
          </cell>
          <cell r="H30" t="str">
            <v>79.00</v>
          </cell>
          <cell r="I30" t="str">
            <v>23.42</v>
          </cell>
        </row>
        <row r="31">
          <cell r="B31" t="str">
            <v>云G79701</v>
          </cell>
          <cell r="C31" t="str">
            <v>建水县官厅汽车运输有限公司</v>
          </cell>
          <cell r="D31" t="str">
            <v>潘建和              </v>
          </cell>
          <cell r="E31" t="str">
            <v>6小时55分</v>
          </cell>
          <cell r="F31" t="str">
            <v>45.15</v>
          </cell>
          <cell r="G31" t="str">
            <v>4.51</v>
          </cell>
          <cell r="H31" t="str">
            <v>31.00</v>
          </cell>
          <cell r="I31" t="str">
            <v>6.53</v>
          </cell>
        </row>
        <row r="32">
          <cell r="B32" t="str">
            <v>云G75117</v>
          </cell>
          <cell r="C32" t="str">
            <v>建水县官厅汽车运输有限公司</v>
          </cell>
          <cell r="D32" t="str">
            <v>张鑫                </v>
          </cell>
          <cell r="E32" t="str">
            <v>46分</v>
          </cell>
          <cell r="F32" t="str">
            <v>53.40</v>
          </cell>
          <cell r="G32" t="str">
            <v>5.34</v>
          </cell>
          <cell r="H32" t="str">
            <v>47.00</v>
          </cell>
          <cell r="I32" t="str">
            <v>69.65</v>
          </cell>
        </row>
        <row r="33">
          <cell r="B33" t="str">
            <v>云G69391</v>
          </cell>
          <cell r="C33" t="str">
            <v>建水县官厅汽车运输有限公司</v>
          </cell>
          <cell r="D33" t="str">
            <v>孙超                </v>
          </cell>
          <cell r="E33" t="str">
            <v>5小时49分</v>
          </cell>
          <cell r="F33" t="str">
            <v>233.53</v>
          </cell>
          <cell r="G33" t="str">
            <v>23.35</v>
          </cell>
          <cell r="H33" t="str">
            <v>117.80</v>
          </cell>
          <cell r="I33" t="str">
            <v>40.15</v>
          </cell>
        </row>
        <row r="34">
          <cell r="B34" t="str">
            <v>云G68817</v>
          </cell>
          <cell r="C34" t="str">
            <v>建水县官厅汽车运输有限公司</v>
          </cell>
          <cell r="D34" t="str">
            <v>杨愿红              </v>
          </cell>
          <cell r="E34" t="str">
            <v>6小时48分</v>
          </cell>
          <cell r="F34" t="str">
            <v>62.63</v>
          </cell>
          <cell r="G34" t="str">
            <v>6.26</v>
          </cell>
          <cell r="H34" t="str">
            <v>54.00</v>
          </cell>
          <cell r="I34" t="str">
            <v>9.21</v>
          </cell>
        </row>
        <row r="35">
          <cell r="B35" t="str">
            <v>云G78769</v>
          </cell>
          <cell r="C35" t="str">
            <v>建水县官厅汽车运输有限公司</v>
          </cell>
          <cell r="D35" t="str">
            <v>李建                </v>
          </cell>
          <cell r="E35" t="str">
            <v>8小时8分</v>
          </cell>
          <cell r="F35" t="str">
            <v>123.49</v>
          </cell>
          <cell r="G35" t="str">
            <v>12.35</v>
          </cell>
          <cell r="H35" t="str">
            <v>48.00</v>
          </cell>
          <cell r="I35" t="str">
            <v>15.18</v>
          </cell>
        </row>
        <row r="36">
          <cell r="B36" t="str">
            <v>云G74741</v>
          </cell>
          <cell r="C36" t="str">
            <v>建水县官厅汽车运输有限公司</v>
          </cell>
          <cell r="D36" t="str">
            <v>吴自雄              </v>
          </cell>
          <cell r="E36" t="str">
            <v>4小时34分</v>
          </cell>
          <cell r="F36" t="str">
            <v>52.13</v>
          </cell>
          <cell r="G36" t="str">
            <v>5.21</v>
          </cell>
          <cell r="H36" t="str">
            <v>58.00</v>
          </cell>
          <cell r="I36" t="str">
            <v>11.41</v>
          </cell>
        </row>
        <row r="37">
          <cell r="B37" t="str">
            <v>云G73567</v>
          </cell>
          <cell r="C37" t="str">
            <v>建水县官厅汽车运输有限公司</v>
          </cell>
          <cell r="D37" t="str">
            <v>董少林              </v>
          </cell>
          <cell r="E37" t="str">
            <v>4小时54分</v>
          </cell>
          <cell r="F37" t="str">
            <v>62.22</v>
          </cell>
          <cell r="G37" t="str">
            <v>6.22</v>
          </cell>
          <cell r="H37" t="str">
            <v>64.00</v>
          </cell>
          <cell r="I37" t="str">
            <v>12.70</v>
          </cell>
        </row>
        <row r="38">
          <cell r="B38" t="str">
            <v>云G79926</v>
          </cell>
          <cell r="C38" t="str">
            <v>建水县官厅汽车运输有限公司</v>
          </cell>
          <cell r="D38" t="str">
            <v>l李文学             </v>
          </cell>
          <cell r="E38" t="str">
            <v>3小时45分</v>
          </cell>
          <cell r="F38" t="str">
            <v>179.46</v>
          </cell>
          <cell r="G38" t="str">
            <v>17.95</v>
          </cell>
          <cell r="H38" t="str">
            <v>88.50</v>
          </cell>
          <cell r="I38" t="str">
            <v>47.86</v>
          </cell>
        </row>
        <row r="39">
          <cell r="B39" t="str">
            <v>云G78128</v>
          </cell>
          <cell r="C39" t="str">
            <v>建水县官厅汽车运输有限公司</v>
          </cell>
          <cell r="D39" t="str">
            <v>李加傣              </v>
          </cell>
          <cell r="E39" t="str">
            <v>3小时38分</v>
          </cell>
          <cell r="F39" t="str">
            <v>33.04</v>
          </cell>
          <cell r="G39" t="str">
            <v>3.30</v>
          </cell>
          <cell r="H39" t="str">
            <v>57.40</v>
          </cell>
          <cell r="I39" t="str">
            <v>9.09</v>
          </cell>
        </row>
        <row r="40">
          <cell r="B40" t="str">
            <v>云G70086</v>
          </cell>
          <cell r="C40" t="str">
            <v>建水县官厅汽车运输有限公司</v>
          </cell>
          <cell r="D40" t="str">
            <v>毛波                </v>
          </cell>
          <cell r="E40" t="str">
            <v>6小时23分</v>
          </cell>
          <cell r="F40" t="str">
            <v>30.95</v>
          </cell>
          <cell r="G40" t="str">
            <v>3.09</v>
          </cell>
          <cell r="H40" t="str">
            <v>45.00</v>
          </cell>
          <cell r="I40" t="str">
            <v>4.85</v>
          </cell>
        </row>
        <row r="41">
          <cell r="B41" t="str">
            <v>云G79211</v>
          </cell>
          <cell r="C41" t="str">
            <v>建水县官厅汽车运输有限公司</v>
          </cell>
          <cell r="D41" t="str">
            <v>赵应发              </v>
          </cell>
          <cell r="E41" t="str">
            <v>13小时38分</v>
          </cell>
          <cell r="F41" t="str">
            <v>274.48</v>
          </cell>
          <cell r="G41" t="str">
            <v>27.45</v>
          </cell>
          <cell r="H41" t="str">
            <v>89.00</v>
          </cell>
          <cell r="I41" t="str">
            <v>20.13</v>
          </cell>
        </row>
        <row r="42">
          <cell r="B42" t="str">
            <v>云G75885</v>
          </cell>
          <cell r="C42" t="str">
            <v>建水县官厅汽车运输有限公司</v>
          </cell>
          <cell r="D42" t="str">
            <v>张力                </v>
          </cell>
          <cell r="E42" t="str">
            <v>1小时6分</v>
          </cell>
          <cell r="F42" t="str">
            <v>12.63</v>
          </cell>
          <cell r="G42" t="str">
            <v>1.26</v>
          </cell>
          <cell r="H42" t="str">
            <v>59.00</v>
          </cell>
          <cell r="I42" t="str">
            <v>11.49</v>
          </cell>
        </row>
        <row r="43">
          <cell r="B43" t="str">
            <v>云G68819</v>
          </cell>
          <cell r="C43" t="str">
            <v>建水县官厅汽车运输有限公司</v>
          </cell>
          <cell r="D43" t="str">
            <v>常志刚              </v>
          </cell>
          <cell r="E43" t="str">
            <v>1小时14分</v>
          </cell>
          <cell r="F43" t="str">
            <v>37.58</v>
          </cell>
          <cell r="G43" t="str">
            <v>3.76</v>
          </cell>
          <cell r="H43" t="str">
            <v>61.00</v>
          </cell>
          <cell r="I43" t="str">
            <v>30.47</v>
          </cell>
        </row>
        <row r="44">
          <cell r="B44" t="str">
            <v>云G69363</v>
          </cell>
          <cell r="C44" t="str">
            <v>建水县官厅汽车运输有限公司</v>
          </cell>
          <cell r="D44" t="str">
            <v>方红林              </v>
          </cell>
          <cell r="E44" t="str">
            <v>4小时32分</v>
          </cell>
          <cell r="F44" t="str">
            <v>58.54</v>
          </cell>
          <cell r="G44" t="str">
            <v>5.85</v>
          </cell>
          <cell r="H44" t="str">
            <v>46.00</v>
          </cell>
          <cell r="I44" t="str">
            <v>12.91</v>
          </cell>
        </row>
        <row r="45">
          <cell r="B45" t="str">
            <v>云G79546</v>
          </cell>
          <cell r="C45" t="str">
            <v>建水县官厅汽车运输有限公司</v>
          </cell>
          <cell r="D45" t="str">
            <v>田泽宇              </v>
          </cell>
          <cell r="E45" t="str">
            <v>7小时8分</v>
          </cell>
          <cell r="F45" t="str">
            <v>350.82</v>
          </cell>
          <cell r="G45" t="str">
            <v>35.08</v>
          </cell>
          <cell r="H45" t="str">
            <v>95.40</v>
          </cell>
          <cell r="I45" t="str">
            <v>49.18</v>
          </cell>
        </row>
        <row r="46">
          <cell r="B46" t="str">
            <v>云G79750</v>
          </cell>
          <cell r="C46" t="str">
            <v>建水县官厅汽车运输有限公司</v>
          </cell>
          <cell r="D46" t="str">
            <v>潘建和              </v>
          </cell>
          <cell r="E46" t="str">
            <v>3小时22分</v>
          </cell>
          <cell r="F46" t="str">
            <v>26.27</v>
          </cell>
          <cell r="G46" t="str">
            <v>2.63</v>
          </cell>
          <cell r="H46" t="str">
            <v>32.00</v>
          </cell>
          <cell r="I46" t="str">
            <v>7.80</v>
          </cell>
        </row>
        <row r="47">
          <cell r="B47" t="str">
            <v>云G79684</v>
          </cell>
          <cell r="C47" t="str">
            <v>建水县官厅汽车运输有限公司</v>
          </cell>
          <cell r="D47" t="str">
            <v>龙阿三              </v>
          </cell>
          <cell r="E47" t="str">
            <v>5小时52分</v>
          </cell>
          <cell r="F47" t="str">
            <v>215.10</v>
          </cell>
          <cell r="G47" t="str">
            <v>21.51</v>
          </cell>
          <cell r="H47" t="str">
            <v>96.90</v>
          </cell>
          <cell r="I47" t="str">
            <v>36.66</v>
          </cell>
        </row>
        <row r="48">
          <cell r="B48" t="str">
            <v>云G74968</v>
          </cell>
          <cell r="C48" t="str">
            <v>建水县官厅汽车运输有限公司</v>
          </cell>
          <cell r="D48" t="str">
            <v>王健康              </v>
          </cell>
          <cell r="E48" t="str">
            <v>4小时11分</v>
          </cell>
          <cell r="F48" t="str">
            <v>49.46</v>
          </cell>
          <cell r="G48" t="str">
            <v>4.95</v>
          </cell>
          <cell r="H48" t="str">
            <v>55.00</v>
          </cell>
          <cell r="I48" t="str">
            <v>11.82</v>
          </cell>
        </row>
        <row r="49">
          <cell r="B49" t="str">
            <v>云G79769</v>
          </cell>
          <cell r="C49" t="str">
            <v>建水县官厅汽车运输有限公司</v>
          </cell>
          <cell r="D49" t="str">
            <v>潘贵                </v>
          </cell>
          <cell r="E49" t="str">
            <v>9小时9分</v>
          </cell>
          <cell r="F49" t="str">
            <v>137.36</v>
          </cell>
          <cell r="G49" t="str">
            <v>13.74</v>
          </cell>
          <cell r="H49" t="str">
            <v>56.00</v>
          </cell>
          <cell r="I49" t="str">
            <v>15.01</v>
          </cell>
        </row>
        <row r="50">
          <cell r="B50" t="str">
            <v>云G78266</v>
          </cell>
          <cell r="C50" t="str">
            <v>建水县官厅汽车运输有限公司</v>
          </cell>
          <cell r="D50" t="str">
            <v>陈正龙              </v>
          </cell>
          <cell r="E50" t="str">
            <v>5小时35分</v>
          </cell>
          <cell r="F50" t="str">
            <v>154.94</v>
          </cell>
          <cell r="G50" t="str">
            <v>15.49</v>
          </cell>
          <cell r="H50" t="str">
            <v>72.00</v>
          </cell>
          <cell r="I50" t="str">
            <v>27.75</v>
          </cell>
        </row>
        <row r="51">
          <cell r="B51" t="str">
            <v>云G68333</v>
          </cell>
          <cell r="C51" t="str">
            <v>建水县官厅汽车运输有限公司</v>
          </cell>
          <cell r="D51" t="str">
            <v>潘晓起              </v>
          </cell>
          <cell r="E51" t="str">
            <v>1小时34分</v>
          </cell>
          <cell r="F51" t="str">
            <v>48.05</v>
          </cell>
          <cell r="G51" t="str">
            <v>4.80</v>
          </cell>
          <cell r="H51" t="str">
            <v>108.50</v>
          </cell>
          <cell r="I51" t="str">
            <v>30.67</v>
          </cell>
        </row>
        <row r="52">
          <cell r="B52" t="str">
            <v>云G70391</v>
          </cell>
          <cell r="C52" t="str">
            <v>建水县官厅汽车运输有限公司</v>
          </cell>
          <cell r="D52" t="str">
            <v>纳顺荣              </v>
          </cell>
          <cell r="E52" t="str">
            <v>3小时59分</v>
          </cell>
          <cell r="F52" t="str">
            <v>31.02</v>
          </cell>
          <cell r="G52" t="str">
            <v>3.10</v>
          </cell>
          <cell r="H52" t="str">
            <v>24.00</v>
          </cell>
          <cell r="I52" t="str">
            <v>7.79</v>
          </cell>
        </row>
        <row r="53">
          <cell r="B53" t="str">
            <v>云G74893</v>
          </cell>
          <cell r="C53" t="str">
            <v>建水县官厅汽车运输有限公司</v>
          </cell>
          <cell r="D53" t="str">
            <v>廖希龙              </v>
          </cell>
          <cell r="E53" t="str">
            <v>6小时7分</v>
          </cell>
          <cell r="F53" t="str">
            <v>164.26</v>
          </cell>
          <cell r="G53" t="str">
            <v>16.43</v>
          </cell>
          <cell r="H53" t="str">
            <v>70.90</v>
          </cell>
          <cell r="I53" t="str">
            <v>26.86</v>
          </cell>
        </row>
        <row r="54">
          <cell r="B54" t="str">
            <v>云G87927</v>
          </cell>
          <cell r="C54" t="str">
            <v>建水县官厅汽车运输有限公司</v>
          </cell>
          <cell r="D54" t="str">
            <v>王聪                </v>
          </cell>
          <cell r="E54" t="str">
            <v>7小时55分</v>
          </cell>
          <cell r="F54" t="str">
            <v>172.19</v>
          </cell>
          <cell r="G54" t="str">
            <v>17.22</v>
          </cell>
          <cell r="H54" t="str">
            <v>77.00</v>
          </cell>
          <cell r="I54" t="str">
            <v>21.75</v>
          </cell>
        </row>
        <row r="55">
          <cell r="B55" t="str">
            <v>云G78528</v>
          </cell>
          <cell r="C55" t="str">
            <v>建水县官厅汽车运输有限公司</v>
          </cell>
          <cell r="D55" t="str">
            <v>刘志强              </v>
          </cell>
          <cell r="E55" t="str">
            <v>3小时19分</v>
          </cell>
          <cell r="F55" t="str">
            <v>15.36</v>
          </cell>
          <cell r="G55" t="str">
            <v>1.54</v>
          </cell>
          <cell r="H55" t="str">
            <v>27.90</v>
          </cell>
          <cell r="I55" t="str">
            <v>4.63</v>
          </cell>
        </row>
        <row r="56">
          <cell r="B56" t="str">
            <v>云G72097</v>
          </cell>
          <cell r="C56" t="str">
            <v>建水县官厅汽车运输有限公司</v>
          </cell>
          <cell r="D56" t="str">
            <v>李伟                </v>
          </cell>
          <cell r="E56" t="str">
            <v>1小时13分</v>
          </cell>
          <cell r="F56" t="str">
            <v>5.06</v>
          </cell>
          <cell r="G56" t="str">
            <v>0.51</v>
          </cell>
          <cell r="H56" t="str">
            <v>42.50</v>
          </cell>
          <cell r="I56" t="str">
            <v>4.16</v>
          </cell>
        </row>
        <row r="57">
          <cell r="B57" t="str">
            <v>云G74730</v>
          </cell>
          <cell r="C57" t="str">
            <v>建水县官厅汽车运输有限公司</v>
          </cell>
          <cell r="D57" t="str">
            <v>杨富能              </v>
          </cell>
          <cell r="E57" t="str">
            <v>3小时57分</v>
          </cell>
          <cell r="F57" t="str">
            <v>37.31</v>
          </cell>
          <cell r="G57" t="str">
            <v>3.73</v>
          </cell>
          <cell r="H57" t="str">
            <v>24.90</v>
          </cell>
          <cell r="I57" t="str">
            <v>9.45</v>
          </cell>
        </row>
        <row r="58">
          <cell r="B58" t="str">
            <v>云G89767</v>
          </cell>
          <cell r="C58" t="str">
            <v>建水县官厅汽车运输有限公司</v>
          </cell>
          <cell r="D58" t="str">
            <v>赵应文              </v>
          </cell>
          <cell r="E58" t="str">
            <v>6小时24分</v>
          </cell>
          <cell r="F58" t="str">
            <v>182.08</v>
          </cell>
          <cell r="G58" t="str">
            <v>18.21</v>
          </cell>
          <cell r="H58" t="str">
            <v>74.30</v>
          </cell>
          <cell r="I58" t="str">
            <v>28.45</v>
          </cell>
        </row>
        <row r="59">
          <cell r="B59" t="str">
            <v>云G89259</v>
          </cell>
          <cell r="C59" t="str">
            <v>建水县官厅汽车运输有限公司</v>
          </cell>
          <cell r="D59" t="str">
            <v>刘跃锋              </v>
          </cell>
          <cell r="E59" t="str">
            <v>8小时58分</v>
          </cell>
          <cell r="F59" t="str">
            <v>264.10</v>
          </cell>
          <cell r="G59" t="str">
            <v>26.41</v>
          </cell>
          <cell r="H59" t="str">
            <v>81.20</v>
          </cell>
          <cell r="I59" t="str">
            <v>29.45</v>
          </cell>
        </row>
        <row r="60">
          <cell r="B60" t="str">
            <v>云G89057</v>
          </cell>
          <cell r="C60" t="str">
            <v>建水县官厅汽车运输有限公司</v>
          </cell>
          <cell r="D60" t="str">
            <v>那丙敏              </v>
          </cell>
          <cell r="E60" t="str">
            <v>4小时45分</v>
          </cell>
          <cell r="F60" t="str">
            <v>162.60</v>
          </cell>
          <cell r="G60" t="str">
            <v>16.26</v>
          </cell>
          <cell r="H60" t="str">
            <v>77.70</v>
          </cell>
          <cell r="I60" t="str">
            <v>34.23</v>
          </cell>
        </row>
        <row r="61">
          <cell r="B61" t="str">
            <v>云G74732</v>
          </cell>
          <cell r="C61" t="str">
            <v>建水县官厅汽车运输有限公司</v>
          </cell>
          <cell r="D61" t="str">
            <v>                    </v>
          </cell>
          <cell r="E61" t="str">
            <v>7小时58分</v>
          </cell>
          <cell r="F61" t="str">
            <v>49.92</v>
          </cell>
          <cell r="G61" t="str">
            <v>4.99</v>
          </cell>
          <cell r="H61" t="str">
            <v>31.00</v>
          </cell>
          <cell r="I61" t="str">
            <v>6.27</v>
          </cell>
        </row>
      </sheetData>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全部报警"/>
    </sheetNames>
    <sheetDataSet>
      <sheetData sheetId="0" refreshError="1">
        <row r="4">
          <cell r="B4" t="str">
            <v>云G75199</v>
          </cell>
          <cell r="C4" t="str">
            <v>2019-06-13 18:52:38</v>
          </cell>
          <cell r="D4" t="str">
            <v>ACC点火(11分)记录仪速度(26.0)疲劳驾驶报警(4时22分)卫星(17)GSM(17)</v>
          </cell>
          <cell r="E4" t="str">
            <v>云南省红河哈尼族彝族自治州元阳县马街乡东瓦公路独家东北288米</v>
          </cell>
        </row>
        <row r="5">
          <cell r="B5" t="str">
            <v>云G78469</v>
          </cell>
          <cell r="C5" t="str">
            <v>2019-06-13 23:38:06</v>
          </cell>
          <cell r="D5">
            <v>0</v>
          </cell>
          <cell r="E5" t="str">
            <v>云南省红河哈尼族彝族自治州弥勒市竹园镇G80广昆高速红沙沟公路管理所东北500米</v>
          </cell>
        </row>
        <row r="6">
          <cell r="B6" t="str">
            <v>云G84638</v>
          </cell>
          <cell r="C6" t="str">
            <v>2019-06-13 19:20:09</v>
          </cell>
          <cell r="D6">
            <v>0</v>
          </cell>
          <cell r="E6" t="str">
            <v>云南省红河哈尼族彝族自治州开远市羊街乡G8011开河高速大水塘北1513米</v>
          </cell>
        </row>
        <row r="7">
          <cell r="B7" t="str">
            <v>云G73986</v>
          </cell>
          <cell r="C7" t="str">
            <v>2019-06-13 09:53:58</v>
          </cell>
          <cell r="D7">
            <v>0</v>
          </cell>
          <cell r="E7" t="str">
            <v>云南省红河哈尼族彝族自治州元阳县黄茅岭乡214省道夕欧河东南219米</v>
          </cell>
        </row>
        <row r="8">
          <cell r="B8" t="str">
            <v>云G73584</v>
          </cell>
          <cell r="C8" t="str">
            <v>2019-06-13 11:14:05</v>
          </cell>
          <cell r="D8">
            <v>0</v>
          </cell>
          <cell r="E8" t="str">
            <v>云南省西双版纳傣族自治州景洪市允景洪街道澜沧江路9澜沧江路兴豪门北502米</v>
          </cell>
        </row>
        <row r="9">
          <cell r="B9" t="str">
            <v>云G69391</v>
          </cell>
          <cell r="C9" t="str">
            <v>2019-06-13 13:27:57</v>
          </cell>
          <cell r="D9">
            <v>0</v>
          </cell>
          <cell r="E9" t="str">
            <v>云南省曲靖市沾益区西平镇G56杭瑞高速新屯北534米</v>
          </cell>
        </row>
        <row r="10">
          <cell r="B10" t="str">
            <v>云G79229</v>
          </cell>
          <cell r="C10" t="str">
            <v>2019-06-13 17:07:00</v>
          </cell>
          <cell r="D10">
            <v>0</v>
          </cell>
          <cell r="E10" t="str">
            <v>云南省昭通市镇雄县坪上镇背牛段孙家寨子西393米</v>
          </cell>
        </row>
        <row r="11">
          <cell r="B11" t="str">
            <v>云G74743</v>
          </cell>
          <cell r="C11" t="str">
            <v>2019-06-13 16:36:53</v>
          </cell>
          <cell r="D11" t="str">
            <v>ACC点火(1时14分)记录仪速度(47.3)疲劳驾驶报警(4时0分)卫星(19)GSM(11)</v>
          </cell>
          <cell r="E11" t="str">
            <v>云南省大理白族自治州祥云县普棚镇G56杭瑞高速魏家箐西612米</v>
          </cell>
        </row>
        <row r="12">
          <cell r="B12" t="str">
            <v>云G68279</v>
          </cell>
          <cell r="C12" t="str">
            <v>2019-06-13 11:08:12</v>
          </cell>
          <cell r="D12">
            <v>0</v>
          </cell>
          <cell r="E12" t="str">
            <v>云南省红河哈尼族彝族自治州建水县南庄镇通建高速罗家坡小学东1172米</v>
          </cell>
        </row>
        <row r="13">
          <cell r="B13" t="str">
            <v>云G76889</v>
          </cell>
          <cell r="C13" t="str">
            <v>2019-06-13 21:51:43</v>
          </cell>
          <cell r="D13" t="str">
            <v>ACC点火(1时1分)记录仪速度(82.0)卫星(14)GSM(23)超速报警(软)</v>
          </cell>
          <cell r="E13" t="str">
            <v>云南省玉溪市红塔区春和街道晋红高速观音山收费站入口(晋宁方向)北245米</v>
          </cell>
        </row>
        <row r="14">
          <cell r="B14" t="str">
            <v>云G76029</v>
          </cell>
          <cell r="C14" t="str">
            <v>2019-06-13 04:13:21</v>
          </cell>
          <cell r="D14" t="str">
            <v>ACC点火(1时44分)记录仪速度(21.0)疲劳驾驶报警(4时13分)卫星(19)GSM(18)</v>
          </cell>
          <cell r="E14" t="str">
            <v>云南省红河哈尼族彝族自治州建水县李浩寨乡214省道白坡西417米</v>
          </cell>
        </row>
        <row r="15">
          <cell r="B15" t="str">
            <v>云G68191</v>
          </cell>
          <cell r="C15" t="str">
            <v>2019-06-13 15:07:42</v>
          </cell>
          <cell r="D15">
            <v>0</v>
          </cell>
          <cell r="E15" t="str">
            <v>广西壮族自治区百色市田阳县那坡镇G80广昆高速水埠西南883米</v>
          </cell>
        </row>
        <row r="16">
          <cell r="B16" t="str">
            <v>云G79894</v>
          </cell>
          <cell r="C16" t="str">
            <v>2019-06-13 14:43:24</v>
          </cell>
          <cell r="D16" t="str">
            <v>ACC点火(42分)记录仪速度(85.6)卫星(16)GSM(14)超速报警(软)</v>
          </cell>
          <cell r="E16" t="str">
            <v>云南省昆明市石林彝族自治县鹿阜街道G78汕昆高速官山水库大桥西北288米</v>
          </cell>
        </row>
        <row r="17">
          <cell r="B17" t="str">
            <v>云G79211</v>
          </cell>
          <cell r="C17" t="str">
            <v>2019-06-13 20:31:06</v>
          </cell>
          <cell r="D17" t="str">
            <v>ACC点火(4时13分)记录仪速度(33.0)卫星(13)GSM(26)疲劳驾驶报警(4时0分)</v>
          </cell>
          <cell r="E17" t="str">
            <v>云南省玉溪市红塔区研和街道319省道青山饭庄(138乡道店)西南66米</v>
          </cell>
        </row>
        <row r="18">
          <cell r="B18" t="str">
            <v>云G78968</v>
          </cell>
          <cell r="C18" t="str">
            <v>2019-06-13 00:26:05</v>
          </cell>
          <cell r="D18">
            <v>0</v>
          </cell>
          <cell r="E18" t="str">
            <v>云南省红河哈尼族彝族自治州建水县曲江镇通建高速明德小学东南1847米</v>
          </cell>
        </row>
        <row r="19">
          <cell r="B19" t="str">
            <v>云G74893</v>
          </cell>
          <cell r="C19" t="str">
            <v>2019-06-13 19:34:20</v>
          </cell>
          <cell r="D19">
            <v>0</v>
          </cell>
          <cell r="E19" t="str">
            <v>云南省红河哈尼族彝族自治州河口瑶族自治县瑶山乡G8011开河高速河口公路管理段五道河管理站东473米</v>
          </cell>
        </row>
        <row r="20">
          <cell r="B20" t="str">
            <v>云G70053</v>
          </cell>
          <cell r="C20" t="str">
            <v>2019-06-13 17:10:35</v>
          </cell>
          <cell r="D20">
            <v>0</v>
          </cell>
          <cell r="E20" t="str">
            <v>云南省玉溪市峨山彝族自治县双江街道嶍峨路青苔坡西北230米</v>
          </cell>
        </row>
        <row r="21">
          <cell r="B21" t="str">
            <v>云G89057</v>
          </cell>
          <cell r="C21" t="str">
            <v>2019-06-13 21:07:23</v>
          </cell>
          <cell r="D21">
            <v>0</v>
          </cell>
          <cell r="E21" t="str">
            <v>云南省红河哈尼族彝族自治州建水县曲江镇通建高速东山中学南700米</v>
          </cell>
        </row>
        <row r="22">
          <cell r="B22" t="str">
            <v>云G87929</v>
          </cell>
          <cell r="C22" t="str">
            <v>2019-06-13 07:31:32</v>
          </cell>
          <cell r="D22">
            <v>0</v>
          </cell>
          <cell r="E22" t="str">
            <v>云南省玉溪市元江哈尼族彝族傣族自治县红河街道308县道元江哈尼族彝族傣族自治县民族中学东北898米</v>
          </cell>
        </row>
        <row r="23">
          <cell r="B23" t="str">
            <v>云G65188</v>
          </cell>
          <cell r="C23" t="str">
            <v>2019-06-13 00:08:31</v>
          </cell>
          <cell r="D23">
            <v>0</v>
          </cell>
          <cell r="E23" t="str">
            <v>云南省西双版纳傣族自治州景洪市嘎洒镇景哈乡公路曼罗迈东1215米</v>
          </cell>
        </row>
        <row r="24">
          <cell r="B24" t="str">
            <v>云G67014</v>
          </cell>
          <cell r="C24" t="str">
            <v>2019-06-13 23:17:00</v>
          </cell>
          <cell r="D24">
            <v>0</v>
          </cell>
          <cell r="E24" t="str">
            <v>云南省玉溪市新平彝族傣族自治县扬武镇213国道有耳村西353米</v>
          </cell>
        </row>
        <row r="25">
          <cell r="B25" t="str">
            <v>云G56737</v>
          </cell>
          <cell r="C25" t="str">
            <v>2019-06-13 12:01:57</v>
          </cell>
          <cell r="D25">
            <v>0</v>
          </cell>
          <cell r="E25" t="str">
            <v>云南省红河哈尼族彝族自治州蒙自市文澜镇护国路22号护国路红建广场西79米</v>
          </cell>
        </row>
        <row r="26">
          <cell r="B26" t="str">
            <v>云G65155</v>
          </cell>
          <cell r="C26" t="str">
            <v>2019-06-13 12:07:23</v>
          </cell>
          <cell r="D26">
            <v>0</v>
          </cell>
          <cell r="E26" t="str">
            <v>云南省昆明市寻甸回族彝族自治县鸡街镇武倘寻高速余家箐东919米</v>
          </cell>
        </row>
        <row r="27">
          <cell r="B27" t="str">
            <v>云G68655</v>
          </cell>
          <cell r="C27" t="str">
            <v>2019-06-13 23:20:26</v>
          </cell>
          <cell r="D27">
            <v>0</v>
          </cell>
          <cell r="E27" t="str">
            <v>云南省红河哈尼族彝族自治州建水县临安镇214省道鸿达驾校西南275米</v>
          </cell>
        </row>
        <row r="28">
          <cell r="B28" t="str">
            <v>云G68804</v>
          </cell>
          <cell r="C28" t="str">
            <v>2019-06-13 19:02:07</v>
          </cell>
          <cell r="D28">
            <v>0</v>
          </cell>
          <cell r="E28" t="str">
            <v>云南省红河哈尼族彝族自治州建水县临安镇323国道顺鑫矿山机械配件经营部西31米</v>
          </cell>
        </row>
        <row r="29">
          <cell r="B29" t="str">
            <v>云G68809</v>
          </cell>
          <cell r="C29" t="str">
            <v>2019-06-13 14:52:40</v>
          </cell>
          <cell r="D29">
            <v>0</v>
          </cell>
          <cell r="E29" t="str">
            <v>云南省红河哈尼族彝族自治州个旧市老厂镇老革段中国邮政储蓄银行(老厂支行)南1554米</v>
          </cell>
        </row>
        <row r="30">
          <cell r="B30" t="str">
            <v>云G68817</v>
          </cell>
          <cell r="C30" t="str">
            <v>2019-06-13 15:49:47</v>
          </cell>
          <cell r="D30">
            <v>0</v>
          </cell>
          <cell r="E30" t="str">
            <v>云南省红河哈尼族彝族自治州建水县临安镇323国道蚌壳山东253米</v>
          </cell>
        </row>
        <row r="31">
          <cell r="B31" t="str">
            <v>云G68819</v>
          </cell>
          <cell r="C31" t="str">
            <v>2019-06-13 15:25:05</v>
          </cell>
          <cell r="D31">
            <v>0</v>
          </cell>
          <cell r="E31" t="str">
            <v>云南省怒江傈僳族自治州泸水市称杆乡228省道腊门嘎东南292米</v>
          </cell>
        </row>
        <row r="32">
          <cell r="B32" t="str">
            <v>云G69406</v>
          </cell>
          <cell r="C32" t="str">
            <v>2019-06-13 23:36:33</v>
          </cell>
          <cell r="D32">
            <v>0</v>
          </cell>
          <cell r="E32" t="str">
            <v>云南省红河哈尼族彝族自治州建水县临安镇214省道中国石化加油站(培德段)西68米</v>
          </cell>
        </row>
        <row r="33">
          <cell r="B33" t="str">
            <v>云G69957</v>
          </cell>
          <cell r="C33" t="str">
            <v>2019-06-13 19:05:03</v>
          </cell>
          <cell r="D33">
            <v>0</v>
          </cell>
          <cell r="E33" t="str">
            <v>云南省红河哈尼族彝族自治州建水县南庄镇羊街农场段羊街中队东126米</v>
          </cell>
        </row>
        <row r="34">
          <cell r="B34" t="str">
            <v>云G70054</v>
          </cell>
          <cell r="C34" t="str">
            <v>2019-06-13 17:11:27</v>
          </cell>
          <cell r="D34">
            <v>0</v>
          </cell>
          <cell r="E34" t="str">
            <v>云南省红河哈尼族彝族自治州泸西县中枢镇203省道兰盾防火门西156米</v>
          </cell>
        </row>
        <row r="35">
          <cell r="B35" t="str">
            <v>云G70058</v>
          </cell>
          <cell r="C35" t="str">
            <v>2019-06-13 18:40:20</v>
          </cell>
          <cell r="D35">
            <v>0</v>
          </cell>
          <cell r="E35" t="str">
            <v>云南省文山壮族苗族自治州砚山县平远镇323国道中国石化加油站(011乡道)西474米</v>
          </cell>
        </row>
        <row r="36">
          <cell r="B36" t="str">
            <v>云G70086</v>
          </cell>
          <cell r="C36" t="str">
            <v>2019-06-13 13:29:49</v>
          </cell>
          <cell r="D36">
            <v>0</v>
          </cell>
          <cell r="E36" t="str">
            <v>云南省红河哈尼族彝族自治州开远市乐白道街道市西北路馆驿清真饭店东135米</v>
          </cell>
        </row>
        <row r="37">
          <cell r="B37" t="str">
            <v>云G70424</v>
          </cell>
          <cell r="C37" t="str">
            <v>2019-06-13 23:33:44</v>
          </cell>
          <cell r="D37">
            <v>0</v>
          </cell>
          <cell r="E37" t="str">
            <v>云南省西双版纳傣族自治州景洪市勐龙镇汇扬河东南356米</v>
          </cell>
        </row>
        <row r="38">
          <cell r="B38" t="str">
            <v>云G70588</v>
          </cell>
          <cell r="C38" t="str">
            <v>2019-06-13 13:10:01</v>
          </cell>
          <cell r="D38">
            <v>0</v>
          </cell>
          <cell r="E38" t="str">
            <v>云南省红河哈尼族彝族自治州元阳县南沙镇慢腊公路102县102县道桃园村卫生所东1270米</v>
          </cell>
        </row>
        <row r="39">
          <cell r="B39" t="str">
            <v>云G70788</v>
          </cell>
          <cell r="C39" t="str">
            <v>2019-06-13 10:53:02</v>
          </cell>
          <cell r="D39">
            <v>0</v>
          </cell>
          <cell r="E39" t="str">
            <v>云南省红河哈尼族彝族自治州个旧市锡城镇个金公路个旧市鑫隆润滑油经营部南77米</v>
          </cell>
        </row>
        <row r="40">
          <cell r="B40" t="str">
            <v>云G70932</v>
          </cell>
          <cell r="C40" t="str">
            <v>2019-06-13 09:39:53</v>
          </cell>
          <cell r="D40">
            <v>0</v>
          </cell>
          <cell r="E40" t="str">
            <v>云南省玉溪市通海县里山乡214省道下许家庄东北325米</v>
          </cell>
        </row>
        <row r="41">
          <cell r="B41" t="str">
            <v>云G72097</v>
          </cell>
          <cell r="C41" t="str">
            <v>2019-06-13 13:09:45</v>
          </cell>
          <cell r="D41">
            <v>0</v>
          </cell>
          <cell r="E41" t="str">
            <v>滨河中路河口华夏医院西南409米</v>
          </cell>
        </row>
        <row r="42">
          <cell r="B42" t="str">
            <v>云G72469</v>
          </cell>
          <cell r="C42" t="str">
            <v>2019-06-13 23:41:43</v>
          </cell>
          <cell r="D42">
            <v>0</v>
          </cell>
          <cell r="E42" t="str">
            <v>云南省普洱市景谷傣族彝族自治县威远镇正兴路118号323国道景谷傣族彝族自治县超限运输管理检测卸载点东1951米</v>
          </cell>
        </row>
        <row r="43">
          <cell r="B43" t="str">
            <v>云G72798</v>
          </cell>
          <cell r="C43" t="str">
            <v>2019-06-13 18:23:37</v>
          </cell>
          <cell r="D43">
            <v>0</v>
          </cell>
          <cell r="E43" t="str">
            <v>云南省红河哈尼族彝族自治州建水县临安镇信恒钢材西南67米</v>
          </cell>
        </row>
        <row r="44">
          <cell r="B44" t="str">
            <v>云G73011</v>
          </cell>
          <cell r="C44" t="str">
            <v>2019-06-13 20:45:01</v>
          </cell>
          <cell r="D44">
            <v>0</v>
          </cell>
          <cell r="E44" t="str">
            <v>云南省红河哈尼族彝族自治州建水县临安镇美的家具东40米</v>
          </cell>
        </row>
        <row r="45">
          <cell r="B45" t="str">
            <v>云G73503</v>
          </cell>
          <cell r="C45" t="str">
            <v>2019-06-13 22:21:34</v>
          </cell>
          <cell r="D45">
            <v>0</v>
          </cell>
          <cell r="E45" t="str">
            <v>云南省红河哈尼族彝族自治州红河县迤萨镇Z007水井东1115米</v>
          </cell>
        </row>
        <row r="46">
          <cell r="B46" t="str">
            <v>云G73567</v>
          </cell>
          <cell r="C46" t="str">
            <v>2019-06-13 19:08:28</v>
          </cell>
          <cell r="D46">
            <v>0</v>
          </cell>
          <cell r="E46" t="str">
            <v>云南省红河哈尼族彝族自治州金平苗族瑶族傣族自治县金河镇河东南路18号1幢河东南路金平苗族瑶族傣族自治县人事劳动和社会保障局东南130米</v>
          </cell>
        </row>
        <row r="47">
          <cell r="B47" t="str">
            <v>云G73590</v>
          </cell>
          <cell r="C47" t="str">
            <v>2019-06-13 16:57:54</v>
          </cell>
          <cell r="D47">
            <v>0</v>
          </cell>
          <cell r="E47" t="str">
            <v>云南省红河哈尼族彝族自治州个旧市贾沙乡102县道红河元阳刘大头农家乐东北370米</v>
          </cell>
        </row>
        <row r="48">
          <cell r="B48" t="str">
            <v>云G74297</v>
          </cell>
          <cell r="C48" t="str">
            <v>2019-06-13 12:40:21</v>
          </cell>
          <cell r="D48">
            <v>0</v>
          </cell>
          <cell r="E48" t="str">
            <v>云南省红河哈尼族彝族自治州建水县临安镇云昌宾馆西北35米</v>
          </cell>
        </row>
        <row r="49">
          <cell r="B49" t="str">
            <v>云G74339</v>
          </cell>
          <cell r="C49" t="str">
            <v>2019-06-13 17:44:36</v>
          </cell>
          <cell r="D49">
            <v>0</v>
          </cell>
          <cell r="E49" t="str">
            <v>云南省红河哈尼族彝族自治州蒙自市文澜镇护国路22号护国路红建佳苑南78米</v>
          </cell>
        </row>
        <row r="50">
          <cell r="B50" t="str">
            <v>云G74358</v>
          </cell>
          <cell r="C50" t="str">
            <v>2019-06-13 22:45:19</v>
          </cell>
          <cell r="D50">
            <v>0</v>
          </cell>
          <cell r="E50" t="str">
            <v>云南省昆明市晋宁区二街镇甸头段马脚村东南367米</v>
          </cell>
        </row>
        <row r="51">
          <cell r="B51" t="str">
            <v>云G74660</v>
          </cell>
          <cell r="C51" t="str">
            <v>2019-06-13 21:46:46</v>
          </cell>
          <cell r="D51">
            <v>0</v>
          </cell>
          <cell r="E51" t="str">
            <v>云南省玉溪市通海县里山乡034乡道芭蕉村委会东北1679米</v>
          </cell>
        </row>
        <row r="52">
          <cell r="B52" t="str">
            <v>云G74663</v>
          </cell>
          <cell r="C52" t="str">
            <v>2019-06-13 23:54:09</v>
          </cell>
          <cell r="D52">
            <v>0</v>
          </cell>
          <cell r="E52" t="str">
            <v>云南省红河哈尼族彝族自治州元阳县南沙镇214省道南沙钢结构厂西102米</v>
          </cell>
        </row>
        <row r="53">
          <cell r="B53" t="str">
            <v>云G74671</v>
          </cell>
          <cell r="C53" t="str">
            <v>2019-06-13 18:45:47</v>
          </cell>
          <cell r="D53">
            <v>0</v>
          </cell>
          <cell r="E53" t="str">
            <v>云南省红河哈尼族彝族自治州建水县李浩寨乡214省道沙冲西254米</v>
          </cell>
        </row>
        <row r="54">
          <cell r="B54" t="str">
            <v>云G74730</v>
          </cell>
          <cell r="C54" t="str">
            <v>2019-06-13 23:57:43</v>
          </cell>
          <cell r="D54">
            <v>0</v>
          </cell>
          <cell r="E54" t="str">
            <v>云南省红河哈尼族彝族自治州元阳县小新街乡元蔓高速石膏矿大桥西1855米</v>
          </cell>
        </row>
        <row r="55">
          <cell r="B55" t="str">
            <v>云G74732</v>
          </cell>
          <cell r="C55" t="str">
            <v>2019-06-13 23:51:59</v>
          </cell>
          <cell r="D55">
            <v>0</v>
          </cell>
          <cell r="E55" t="str">
            <v>云南省红河哈尼族彝族自治州个旧市大屯镇个大段小屯西135米</v>
          </cell>
        </row>
        <row r="56">
          <cell r="B56" t="str">
            <v>云G74968</v>
          </cell>
          <cell r="C56" t="str">
            <v>2019-06-13 23:36:36</v>
          </cell>
          <cell r="D56">
            <v>0</v>
          </cell>
          <cell r="E56" t="str">
            <v>云南省昭通市彝良县洛泽河镇侯毛段蚂蝗沟小学东1348米</v>
          </cell>
        </row>
        <row r="57">
          <cell r="B57" t="str">
            <v>云G74969</v>
          </cell>
          <cell r="C57" t="str">
            <v>2019-06-13 20:11:41</v>
          </cell>
          <cell r="D57">
            <v>0</v>
          </cell>
          <cell r="E57" t="str">
            <v>云南省红河哈尼族彝族自治州个旧市鸡街镇323国道三和自喷漆</v>
          </cell>
        </row>
        <row r="58">
          <cell r="B58" t="str">
            <v>云G74972</v>
          </cell>
          <cell r="C58" t="str">
            <v>2019-06-13 22:57:42</v>
          </cell>
          <cell r="D58">
            <v>0</v>
          </cell>
          <cell r="E58" t="str">
            <v>云南省红河哈尼族彝族自治州弥勒市巡检司镇巡小路巡检客运站北83米</v>
          </cell>
        </row>
        <row r="59">
          <cell r="B59" t="str">
            <v>云G75010</v>
          </cell>
          <cell r="C59" t="str">
            <v>2019-06-13 23:14:16</v>
          </cell>
          <cell r="D59">
            <v>0</v>
          </cell>
          <cell r="E59" t="str">
            <v>云南省红河哈尼族彝族自治州建水县面甸镇323国道大田山卫生所南389米</v>
          </cell>
        </row>
        <row r="60">
          <cell r="B60" t="str">
            <v>云G75018</v>
          </cell>
          <cell r="C60" t="str">
            <v>2019-06-13 23:41:41</v>
          </cell>
          <cell r="D60">
            <v>0</v>
          </cell>
          <cell r="E60" t="str">
            <v>云南省红河哈尼族彝族自治州河口瑶族自治县河口镇326国道曼漆西北236米</v>
          </cell>
        </row>
        <row r="61">
          <cell r="B61" t="str">
            <v>云G75117</v>
          </cell>
          <cell r="C61" t="str">
            <v>2019-06-13 23:42:48</v>
          </cell>
          <cell r="D61">
            <v>0</v>
          </cell>
          <cell r="E61" t="str">
            <v>云南省红河哈尼族彝族自治州建水县西庄镇芦子沟段麦粮地东322米</v>
          </cell>
        </row>
        <row r="62">
          <cell r="B62" t="str">
            <v>云G76051</v>
          </cell>
          <cell r="C62" t="str">
            <v>2019-06-13 19:29:57</v>
          </cell>
          <cell r="D62">
            <v>0</v>
          </cell>
        </row>
        <row r="63">
          <cell r="B63" t="str">
            <v>云G76116</v>
          </cell>
          <cell r="C63" t="str">
            <v>2019-06-13 23:48:12</v>
          </cell>
          <cell r="D63">
            <v>0</v>
          </cell>
          <cell r="E63" t="str">
            <v>云南省红河哈尼族彝族自治州元阳县上新城乡元蔓高速芒铁东南480米</v>
          </cell>
        </row>
        <row r="64">
          <cell r="B64" t="str">
            <v>云G76531</v>
          </cell>
          <cell r="C64" t="str">
            <v>2019-06-13 23:09:49</v>
          </cell>
          <cell r="D64">
            <v>0</v>
          </cell>
          <cell r="E64" t="str">
            <v>云南省普洱市思茅区南屏镇213国道思茅天都建材工业(集团)有限公司南156米</v>
          </cell>
        </row>
        <row r="65">
          <cell r="B65" t="str">
            <v>云G76546</v>
          </cell>
          <cell r="C65" t="str">
            <v>2019-06-13 23:51:34</v>
          </cell>
          <cell r="D65">
            <v>0</v>
          </cell>
          <cell r="E65" t="str">
            <v>云南省红河哈尼族彝族自治州建水县青龙镇青他线麦子地山西北465米</v>
          </cell>
        </row>
        <row r="66">
          <cell r="B66" t="str">
            <v>云G77285</v>
          </cell>
          <cell r="C66" t="str">
            <v>2019-06-13 18:44:16</v>
          </cell>
          <cell r="D66">
            <v>0</v>
          </cell>
          <cell r="E66" t="str">
            <v>云南省红河哈尼族彝族自治州建水县南庄镇安康路南庄客运站南34米</v>
          </cell>
        </row>
        <row r="67">
          <cell r="B67" t="str">
            <v>云G78483</v>
          </cell>
          <cell r="C67" t="str">
            <v>2019-06-13 21:37:11</v>
          </cell>
          <cell r="D67">
            <v>0</v>
          </cell>
          <cell r="E67" t="str">
            <v>云南省西双版纳傣族自治州景洪市大渡岗乡G8511昆磨高速大渡岗服务区西北70米</v>
          </cell>
        </row>
        <row r="68">
          <cell r="B68" t="str">
            <v>云G78522</v>
          </cell>
          <cell r="C68" t="str">
            <v>2019-06-13 23:18:01</v>
          </cell>
          <cell r="D68">
            <v>0</v>
          </cell>
          <cell r="E68" t="str">
            <v>云南省红河哈尼族彝族自治州金平苗族瑶族傣族自治县沙依坡乡蛮金公路那拉博南951米</v>
          </cell>
        </row>
        <row r="69">
          <cell r="B69" t="str">
            <v>云G78528</v>
          </cell>
          <cell r="C69" t="str">
            <v>2019-06-13 20:18:06</v>
          </cell>
          <cell r="D69">
            <v>0</v>
          </cell>
          <cell r="E69" t="str">
            <v>云南省红河哈尼族彝族自治州建水县临安镇青他线建水文笔塔西南860米</v>
          </cell>
        </row>
        <row r="70">
          <cell r="B70" t="str">
            <v>云G78570</v>
          </cell>
          <cell r="C70" t="str">
            <v>2019-06-13 23:31:09</v>
          </cell>
          <cell r="D70">
            <v>0</v>
          </cell>
          <cell r="E70" t="str">
            <v>云南省文山壮族苗族自治州广南县莲城镇桃源路2号桃源路新兴宾馆(桃源路)西北75米</v>
          </cell>
        </row>
        <row r="71">
          <cell r="B71" t="str">
            <v>云G78583</v>
          </cell>
          <cell r="C71" t="str">
            <v>2019-06-13 23:47:20</v>
          </cell>
          <cell r="D71">
            <v>0</v>
          </cell>
          <cell r="E71" t="str">
            <v>云南省文山壮族苗族自治州文山市开化街道龙井路251号龙井路紫荆苑西153米</v>
          </cell>
        </row>
        <row r="72">
          <cell r="B72" t="str">
            <v>云G78769</v>
          </cell>
          <cell r="C72" t="str">
            <v>2019-06-13 23:21:33</v>
          </cell>
          <cell r="D72">
            <v>0</v>
          </cell>
          <cell r="E72" t="str">
            <v>云南省红河哈尼族彝族自治州元阳县上新城乡南芒公路芒杏河西1589米</v>
          </cell>
        </row>
        <row r="73">
          <cell r="B73" t="str">
            <v>云G79684</v>
          </cell>
          <cell r="C73" t="str">
            <v>2019-06-13 00:30:08</v>
          </cell>
          <cell r="D73">
            <v>0</v>
          </cell>
          <cell r="E73" t="str">
            <v>云南省红河哈尼族彝族自治州绿春县大兴镇绿春汽车客运站西南121米</v>
          </cell>
        </row>
        <row r="74">
          <cell r="B74" t="str">
            <v>云G79701</v>
          </cell>
          <cell r="C74" t="str">
            <v>2019-06-13 23:31:13</v>
          </cell>
          <cell r="D74">
            <v>0</v>
          </cell>
          <cell r="E74" t="str">
            <v>云南省红河哈尼族彝族自治州建水县坡头乡130县道贾沙乡科技希望小学南1241米</v>
          </cell>
        </row>
        <row r="75">
          <cell r="B75" t="str">
            <v>云G79750</v>
          </cell>
          <cell r="C75" t="str">
            <v>2019-06-13 23:43:04</v>
          </cell>
          <cell r="D75">
            <v>0</v>
          </cell>
          <cell r="E75" t="str">
            <v>云南省红河哈尼族彝族自治州建水县坡头乡130县道贾沙乡科技希望小学南1420米</v>
          </cell>
        </row>
        <row r="76">
          <cell r="B76" t="str">
            <v>云G79777</v>
          </cell>
          <cell r="C76" t="str">
            <v>2019-06-13 23:03:04</v>
          </cell>
          <cell r="D76">
            <v>0</v>
          </cell>
          <cell r="E76" t="str">
            <v>云南省昆明市呈贡区马金铺街道202省道四川饭店(马金铺街道办事处西)东南42米</v>
          </cell>
        </row>
        <row r="77">
          <cell r="B77" t="str">
            <v>云G79799</v>
          </cell>
          <cell r="C77" t="str">
            <v>2019-06-13 00:30:00</v>
          </cell>
          <cell r="D77">
            <v>0</v>
          </cell>
          <cell r="E77" t="str">
            <v>云南省红河哈尼族彝族自治州建水县南庄镇羊街农场段木头寨东南388米</v>
          </cell>
        </row>
        <row r="78">
          <cell r="B78" t="str">
            <v>云G85305</v>
          </cell>
          <cell r="C78" t="str">
            <v>2019-06-13 15:29:07</v>
          </cell>
          <cell r="D78">
            <v>0</v>
          </cell>
          <cell r="E78" t="str">
            <v>云南省红河哈尼族彝族自治州开远市小龙潭镇二城段安桶寨西251米</v>
          </cell>
        </row>
        <row r="79">
          <cell r="B79" t="str">
            <v>云G87927</v>
          </cell>
          <cell r="C79" t="str">
            <v>2019-06-13 23:13:08</v>
          </cell>
          <cell r="D79">
            <v>0</v>
          </cell>
          <cell r="E79" t="str">
            <v>云南省文山壮族苗族自治州文山市平坝镇中国信合(平坝信用社)东北18米</v>
          </cell>
        </row>
        <row r="80">
          <cell r="B80" t="str">
            <v>云G89259</v>
          </cell>
          <cell r="C80" t="str">
            <v>2019-06-13 22:17:22</v>
          </cell>
          <cell r="D80">
            <v>0</v>
          </cell>
          <cell r="E80" t="str">
            <v>云南省红河哈尼族彝族自治州河口瑶族自治县河口镇326国道北山越南城北289米</v>
          </cell>
        </row>
        <row r="81">
          <cell r="B81" t="str">
            <v>云G89767</v>
          </cell>
          <cell r="C81" t="str">
            <v>2019-06-13 23:48:27</v>
          </cell>
          <cell r="D81">
            <v>0</v>
          </cell>
          <cell r="E81" t="str">
            <v>云南省红河哈尼族彝族自治州个旧市鸡街镇212省道舘驿清真餐厅北42米</v>
          </cell>
        </row>
        <row r="82">
          <cell r="B82" t="str">
            <v>云G79877</v>
          </cell>
          <cell r="C82" t="str">
            <v>2019-06-13 19:23:55</v>
          </cell>
          <cell r="D82">
            <v>0</v>
          </cell>
          <cell r="E82" t="str">
            <v>云南省红河哈尼族彝族自治州建水县临安镇323国道东村小学东南53米</v>
          </cell>
        </row>
        <row r="83">
          <cell r="B83" t="str">
            <v>云G52488</v>
          </cell>
          <cell r="C83" t="str">
            <v>2019-06-13 22:34:38</v>
          </cell>
          <cell r="D83">
            <v>0</v>
          </cell>
          <cell r="E83" t="str">
            <v>云南省红河哈尼族彝族自治州开远市羊街乡G8011开河高速大庄站西449米</v>
          </cell>
        </row>
        <row r="84">
          <cell r="B84" t="str">
            <v>云G68208</v>
          </cell>
          <cell r="C84" t="str">
            <v>2019-06-13 08:37:32</v>
          </cell>
          <cell r="D84">
            <v>0</v>
          </cell>
          <cell r="E84" t="str">
            <v>云南省西双版纳傣族自治州勐海县勐宋乡214国道西双版纳朕云堂茶厂北1812米</v>
          </cell>
        </row>
        <row r="85">
          <cell r="B85" t="str">
            <v>云G75885</v>
          </cell>
          <cell r="C85" t="str">
            <v>2019-06-13 13:18:07</v>
          </cell>
          <cell r="D85">
            <v>0</v>
          </cell>
          <cell r="E85" t="str">
            <v>云南省红河哈尼族彝族自治州元阳县南沙镇102县道红河谷食家庄西北197米</v>
          </cell>
        </row>
        <row r="86">
          <cell r="B86" t="str">
            <v>云G68811</v>
          </cell>
          <cell r="C86" t="str">
            <v>2019-06-13 14:13:55</v>
          </cell>
          <cell r="D86">
            <v>0</v>
          </cell>
          <cell r="E86" t="str">
            <v>云南省昭通市绥江县中城镇三大坝南168米</v>
          </cell>
        </row>
        <row r="87">
          <cell r="B87" t="str">
            <v>云G70391</v>
          </cell>
          <cell r="C87" t="str">
            <v>2019-06-13 14:21:56</v>
          </cell>
          <cell r="D87">
            <v>0</v>
          </cell>
          <cell r="E87" t="str">
            <v>云南省昆明市呈贡区龙城街道双龙路63G8511昆磨高速呈贡区城市管理综合行政执法局西266米</v>
          </cell>
        </row>
        <row r="88">
          <cell r="B88" t="str">
            <v>云G79546</v>
          </cell>
          <cell r="C88" t="str">
            <v>2019-06-13 15:01:51</v>
          </cell>
          <cell r="D88">
            <v>0</v>
          </cell>
          <cell r="E88" t="str">
            <v>云南省红河哈尼族彝族自治州个旧市鸡街镇212省道清雅轩北54米</v>
          </cell>
        </row>
        <row r="89">
          <cell r="B89" t="str">
            <v>云G78261</v>
          </cell>
          <cell r="C89" t="str">
            <v>2019-06-13 00:28:30</v>
          </cell>
          <cell r="D89">
            <v>0</v>
          </cell>
          <cell r="E89" t="str">
            <v>云南省红河哈尼族彝族自治州弥勒市朋普镇326国道中哨西南723米</v>
          </cell>
        </row>
        <row r="90">
          <cell r="B90" t="str">
            <v>云G52048</v>
          </cell>
          <cell r="C90" t="str">
            <v>2019-06-13 15:13:50</v>
          </cell>
          <cell r="D90">
            <v>0</v>
          </cell>
          <cell r="E90" t="str">
            <v>云南省红河哈尼族彝族自治州建水县临安镇朋哨段放马坪东1461米</v>
          </cell>
        </row>
        <row r="91">
          <cell r="B91" t="str">
            <v>云G70784</v>
          </cell>
          <cell r="C91" t="str">
            <v>2019-06-13 14:42:44</v>
          </cell>
          <cell r="D91">
            <v>0</v>
          </cell>
          <cell r="E91" t="str">
            <v>云南省红河哈尼族彝族自治州建水县西庄镇金色维也纳(建设中)西南132米</v>
          </cell>
        </row>
        <row r="92">
          <cell r="B92" t="str">
            <v>云G74392</v>
          </cell>
          <cell r="C92" t="str">
            <v>2019-06-13 16:52:07</v>
          </cell>
          <cell r="D92">
            <v>0</v>
          </cell>
          <cell r="E92" t="str">
            <v>云南省红河哈尼族彝族自治州建水县临安镇美的家具东32米</v>
          </cell>
        </row>
        <row r="93">
          <cell r="B93" t="str">
            <v>云G65156</v>
          </cell>
          <cell r="C93" t="str">
            <v>2019-06-13 11:52:44</v>
          </cell>
          <cell r="D93">
            <v>0</v>
          </cell>
          <cell r="E93" t="str">
            <v>云南省西双版纳傣族自治州勐海县勐宋乡春平饭店西北189米</v>
          </cell>
        </row>
        <row r="94">
          <cell r="B94" t="str">
            <v>云G78266</v>
          </cell>
          <cell r="C94" t="str">
            <v>2019-06-13 14:26:27</v>
          </cell>
          <cell r="D94">
            <v>0</v>
          </cell>
          <cell r="E94" t="str">
            <v>云南省文山壮族苗族自治州文山市开化街道环城西路26号344县道文山壮族苗族自治州质量技术监督局西1814米</v>
          </cell>
        </row>
        <row r="95">
          <cell r="B95" t="str">
            <v>云G78128</v>
          </cell>
          <cell r="C95" t="str">
            <v>2019-06-13 21:51:10</v>
          </cell>
          <cell r="D95">
            <v>0</v>
          </cell>
          <cell r="E95" t="str">
            <v>云南省红河哈尼族彝族自治州个旧市保和乡个元公路中国石化佳禾加油站西南16米</v>
          </cell>
        </row>
      </sheetData>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云G52488</v>
          </cell>
          <cell r="B2" t="str">
            <v>2019-07-14 13:10:54</v>
          </cell>
          <cell r="C2" t="str">
            <v>停车超时报警(30分)ACC点火(4天3时48分)卫星(14)GSM(9)</v>
          </cell>
          <cell r="D2" t="str">
            <v>云南省红河哈尼族彝族自治州河口瑶族自治县南溪镇124县道南溪汽车客运站东北1518米</v>
          </cell>
        </row>
        <row r="3">
          <cell r="A3" t="str">
            <v>云G65155</v>
          </cell>
          <cell r="B3" t="str">
            <v>2019-07-14 19:08:26</v>
          </cell>
          <cell r="C3" t="str">
            <v>停车超时报警(30分)ACC点火卫星(15)GSM(17)</v>
          </cell>
          <cell r="D3" t="str">
            <v>云南省昆明市寻甸回族彝族自治县倘甸镇马大段山杂西228米</v>
          </cell>
        </row>
        <row r="4">
          <cell r="A4" t="str">
            <v>云G65156</v>
          </cell>
          <cell r="B4" t="str">
            <v>2019-07-14 16:24:05</v>
          </cell>
          <cell r="C4" t="str">
            <v>停车超时报警(30分)卫星(20)GSM(14)</v>
          </cell>
          <cell r="D4" t="str">
            <v>云南省西双版纳傣族自治州勐海县勐宋乡勐海县众恒良种场茶厂(西南门)东北396米</v>
          </cell>
        </row>
        <row r="5">
          <cell r="A5" t="str">
            <v>云G65188</v>
          </cell>
          <cell r="B5" t="str">
            <v>2019-07-14 07:54:51</v>
          </cell>
          <cell r="C5" t="str">
            <v>停车超时报警(19时9分)ACC点火无效定位(12时56分)GSM(15)</v>
          </cell>
          <cell r="D5" t="str">
            <v>云南省西双版纳傣族自治州勐海县勐宋乡勐海县众恒良种场茶厂(西南门)东156米</v>
          </cell>
        </row>
        <row r="6">
          <cell r="A6" t="str">
            <v>云G66361</v>
          </cell>
          <cell r="B6" t="str">
            <v>2019-07-14 18:39:21</v>
          </cell>
          <cell r="C6" t="str">
            <v>停车超时报警(30分)ACC点火(5时39分)卫星(12)GSM(15)</v>
          </cell>
          <cell r="D6" t="str">
            <v>云南省红河哈尼族彝族自治州石屏县异龙镇小老卫寨段g43县030乡道石屏县机动车驾驶培训学校东北541米</v>
          </cell>
        </row>
        <row r="7">
          <cell r="A7" t="str">
            <v>云G68132</v>
          </cell>
          <cell r="B7" t="str">
            <v>2019-07-14 19:24:46</v>
          </cell>
          <cell r="C7" t="str">
            <v>停车超时报警(8天7时51分)</v>
          </cell>
          <cell r="D7" t="str">
            <v>云南省玉溪市江川区大街街道127乡道通达汽配汽修西122米</v>
          </cell>
        </row>
        <row r="8">
          <cell r="A8" t="str">
            <v>云G68191</v>
          </cell>
          <cell r="B8" t="str">
            <v>2019-07-14 23:40:44</v>
          </cell>
          <cell r="C8" t="str">
            <v>停车超时报警(10时22分)上线报警</v>
          </cell>
          <cell r="D8" t="str">
            <v>云南省西双版纳傣族自治州勐海县勐遮镇惠勐公路勐海县黎明中学西北1805米</v>
          </cell>
        </row>
        <row r="9">
          <cell r="A9" t="str">
            <v>云G68245</v>
          </cell>
          <cell r="B9" t="str">
            <v>2019-07-14 15:03:29</v>
          </cell>
          <cell r="C9" t="str">
            <v>停车超时报警(1时55分)无效定位(1时53分)</v>
          </cell>
          <cell r="D9" t="str">
            <v>云南省红河哈尼族彝族自治州蒙自市新安所镇回归路184326国道梓童羊肉汤西23米</v>
          </cell>
        </row>
        <row r="10">
          <cell r="A10" t="str">
            <v>云G68279</v>
          </cell>
          <cell r="B10" t="str">
            <v>2019-07-14 18:34:09</v>
          </cell>
          <cell r="C10" t="str">
            <v>停车超时报警(31分)ACC熄火卫星(13)GSM(15)</v>
          </cell>
          <cell r="D10" t="str">
            <v>云南省红河哈尼族彝族自治州蒙自市雨过铺镇蒙蚂线观音村南185米</v>
          </cell>
        </row>
        <row r="11">
          <cell r="A11" t="str">
            <v>云G68333</v>
          </cell>
          <cell r="B11" t="str">
            <v>2019-07-14 19:37:13</v>
          </cell>
          <cell r="C11" t="str">
            <v>停车超时报警(31分)ACC点火(13分)卫星(15)GSM(23)</v>
          </cell>
          <cell r="D11" t="str">
            <v>云南省红河哈尼族彝族自治州建水县曲江镇东山坝线加油站(东山坝派出所东)北49米</v>
          </cell>
        </row>
        <row r="12">
          <cell r="A12" t="str">
            <v>云G68655</v>
          </cell>
          <cell r="B12" t="str">
            <v>2019-07-14 21:52:36</v>
          </cell>
          <cell r="C12" t="str">
            <v>停车超时报警(6天10时48分)ACC熄火卫星(24)GSM(31)</v>
          </cell>
          <cell r="D12" t="str">
            <v>云南省红河哈尼族彝族自治州建水县临安镇214省道鸿达驾校西南270米</v>
          </cell>
        </row>
        <row r="13">
          <cell r="A13" t="str">
            <v>云G68811</v>
          </cell>
          <cell r="B13" t="str">
            <v>2019-07-14 18:03:47</v>
          </cell>
          <cell r="C13" t="str">
            <v>停车超时报警(31分)ACC熄火卫星(14)GSM(14)</v>
          </cell>
          <cell r="D13" t="str">
            <v>云南省昭通市绥江县中城镇田坝村东南347米</v>
          </cell>
        </row>
        <row r="14">
          <cell r="A14" t="str">
            <v>云G68817</v>
          </cell>
          <cell r="B14" t="str">
            <v>2019-07-14 19:00:06</v>
          </cell>
          <cell r="C14" t="str">
            <v>掉线报警</v>
          </cell>
          <cell r="D14" t="str">
            <v>云南省红河哈尼族彝族自治州建水县临安镇迎晖路350祥琦汽车销售有限公司西北11米</v>
          </cell>
        </row>
        <row r="15">
          <cell r="A15" t="str">
            <v>云G68819</v>
          </cell>
          <cell r="B15" t="str">
            <v>2019-07-14 15:57:10</v>
          </cell>
          <cell r="C15" t="str">
            <v>停车终端主电源欠压报警电瓶拆除报警ACC熄火GSM(13)</v>
          </cell>
          <cell r="D15" t="str">
            <v>云南省怒江傈僳族自治州泸水市称杆乡228省道腊门嘎东南448米</v>
          </cell>
        </row>
        <row r="16">
          <cell r="A16" t="str">
            <v>云G69360</v>
          </cell>
          <cell r="B16" t="str">
            <v>2019-07-14 20:33:41</v>
          </cell>
          <cell r="C16" t="str">
            <v>掉线报警</v>
          </cell>
          <cell r="D16" t="str">
            <v>云南省文山壮族苗族自治州砚山县平远镇商贸大街155商贸大街阳光钢铝门窗东北28米</v>
          </cell>
        </row>
        <row r="17">
          <cell r="A17" t="str">
            <v>云G69363</v>
          </cell>
          <cell r="B17" t="str">
            <v>2019-07-14 22:31:14</v>
          </cell>
          <cell r="C17" t="str">
            <v>掉线报警</v>
          </cell>
          <cell r="D17" t="str">
            <v>云南省迪庆藏族自治州维西傈僳族自治县保和镇225省道大理车友重型汽车维修中心西南68米</v>
          </cell>
        </row>
        <row r="18">
          <cell r="A18" t="str">
            <v>云G69391</v>
          </cell>
          <cell r="B18" t="str">
            <v>2019-07-14 22:15:18</v>
          </cell>
          <cell r="C18" t="str">
            <v>疲劳驾驶报警ACC点火(3时14分)记录仪速度(69.8)卫星(9)GSM(21)</v>
          </cell>
          <cell r="D18" t="str">
            <v>广西壮族自治区南宁市武鸣区灵马镇S52武平高速梳六西399米</v>
          </cell>
        </row>
        <row r="19">
          <cell r="A19" t="str">
            <v>云G69406</v>
          </cell>
          <cell r="B19" t="str">
            <v>2019-07-14 23:36:16</v>
          </cell>
          <cell r="C19" t="str">
            <v>掉线报警</v>
          </cell>
          <cell r="D19" t="str">
            <v>云南省红河哈尼族彝族自治州建水县临安镇214省道中国石化加油站(培德段)西北37米</v>
          </cell>
        </row>
        <row r="20">
          <cell r="A20" t="str">
            <v>云G69957</v>
          </cell>
          <cell r="B20" t="str">
            <v>2019-07-14 14:39:50</v>
          </cell>
          <cell r="C20" t="str">
            <v>停车超时报警(30天3时32分)上线报警</v>
          </cell>
          <cell r="D20" t="str">
            <v>云南省红河哈尼族彝族自治州开远市小龙潭镇城子东北86米</v>
          </cell>
        </row>
        <row r="21">
          <cell r="A21" t="str">
            <v>云G70053</v>
          </cell>
          <cell r="B21" t="str">
            <v>2019-07-14 23:22:38</v>
          </cell>
          <cell r="C21" t="str">
            <v>停车超时报警(32分)无效定位(7分)</v>
          </cell>
          <cell r="D21" t="str">
            <v>云南省玉溪市通海县纳古镇忠爱大街151号忠爱大街爱尚美家家居建材东南74米</v>
          </cell>
        </row>
        <row r="22">
          <cell r="A22" t="str">
            <v>云G70058</v>
          </cell>
          <cell r="B22" t="str">
            <v>2019-07-14 20:43:04</v>
          </cell>
          <cell r="C22" t="str">
            <v>掉线报警</v>
          </cell>
          <cell r="D22" t="str">
            <v>云南省文山壮族苗族自治州砚山县平远镇210省道自家人饭店(平车段)西14米</v>
          </cell>
        </row>
        <row r="23">
          <cell r="A23" t="str">
            <v>云G70086</v>
          </cell>
          <cell r="B23" t="str">
            <v>2019-07-14 18:39:34</v>
          </cell>
          <cell r="C23" t="str">
            <v>掉线报警</v>
          </cell>
          <cell r="D23" t="str">
            <v>云南省红河哈尼族彝族自治州开远市乐白道街道市西北路馆驿清真饭店南43米</v>
          </cell>
        </row>
        <row r="24">
          <cell r="A24" t="str">
            <v>云G70391</v>
          </cell>
          <cell r="B24" t="str">
            <v>2019-07-14 22:00:16</v>
          </cell>
          <cell r="C24" t="str">
            <v>掉线报警</v>
          </cell>
          <cell r="D24" t="str">
            <v>云南省红河哈尼族彝族自治州河口瑶族自治县莲花滩乡102县道大滩北754米</v>
          </cell>
        </row>
        <row r="25">
          <cell r="A25" t="str">
            <v>云G70424</v>
          </cell>
          <cell r="B25" t="str">
            <v>2019-07-14 21:05:17</v>
          </cell>
          <cell r="C25" t="str">
            <v>停车超时报警(31分)无效定位(9分)</v>
          </cell>
          <cell r="D25" t="str">
            <v>云南省西双版纳傣族自治州景洪市东风农场允大公路中国邮政储蓄银行(东风营业所)东南92米</v>
          </cell>
        </row>
        <row r="26">
          <cell r="A26" t="str">
            <v>云G70588</v>
          </cell>
          <cell r="B26" t="str">
            <v>2019-07-14 16:21:05</v>
          </cell>
          <cell r="C26" t="str">
            <v>停车超时报警(30分)ACC熄火卫星(14)GSM(15)</v>
          </cell>
          <cell r="D26" t="str">
            <v>云南省红河哈尼族彝族自治州元阳县南沙镇102县道元红双飞粉东北233米</v>
          </cell>
        </row>
        <row r="27">
          <cell r="A27" t="str">
            <v>云G70788</v>
          </cell>
          <cell r="B27" t="str">
            <v>2019-07-14 19:32:40</v>
          </cell>
          <cell r="C27" t="str">
            <v>掉线报警</v>
          </cell>
          <cell r="D27" t="str">
            <v>云南省红河哈尼族彝族自治州个旧市锡城镇个金公路金盆家园西北169米</v>
          </cell>
        </row>
        <row r="28">
          <cell r="A28" t="str">
            <v>云G70932</v>
          </cell>
          <cell r="B28" t="str">
            <v>2019-07-14 20:40:57</v>
          </cell>
          <cell r="C28" t="str">
            <v>停车超时报警(32分)无效定位(7分)</v>
          </cell>
          <cell r="D28" t="str">
            <v>云南省玉溪市通海县里山乡034乡道芭蕉村委会东北1703米</v>
          </cell>
        </row>
        <row r="29">
          <cell r="A29" t="str">
            <v>云G72097</v>
          </cell>
          <cell r="B29" t="str">
            <v>2019-07-14 16:29:28</v>
          </cell>
          <cell r="C29" t="str">
            <v>停车超时报警(33分)ACC熄火无效定位(10分)GSM(19)</v>
          </cell>
          <cell r="D29" t="str">
            <v>滨河中路河口华夏医院西南396米</v>
          </cell>
        </row>
        <row r="30">
          <cell r="A30" t="str">
            <v>云G72281</v>
          </cell>
          <cell r="B30" t="str">
            <v>2019-07-14 09:42:14</v>
          </cell>
          <cell r="C30" t="str">
            <v>停车超时报警(1天21时47分)无效定位(1天21时47分)GSM(19)</v>
          </cell>
          <cell r="D30" t="str">
            <v>云南省红河哈尼族彝族自治州元阳县上新城乡南芒公路风口山卫生院西南141米</v>
          </cell>
        </row>
        <row r="31">
          <cell r="A31" t="str">
            <v>云G72469</v>
          </cell>
          <cell r="B31" t="str">
            <v>2019-07-14 20:42:20</v>
          </cell>
          <cell r="C31" t="str">
            <v>掉线报警</v>
          </cell>
          <cell r="D31" t="str">
            <v>云南省西双版纳傣族自治州勐腊县西双版纳磨憨经济开发区东盟大道景洪磨憨金孔雀大酒店北360米</v>
          </cell>
        </row>
        <row r="32">
          <cell r="A32" t="str">
            <v>云G73011</v>
          </cell>
          <cell r="B32" t="str">
            <v>2019-07-14 20:58:19</v>
          </cell>
          <cell r="C32" t="str">
            <v>掉线报警</v>
          </cell>
          <cell r="D32" t="str">
            <v>云南省红河哈尼族彝族自治州个旧市鸡街镇个大段松树寨南566米</v>
          </cell>
        </row>
        <row r="33">
          <cell r="A33" t="str">
            <v>云G73503</v>
          </cell>
          <cell r="B33" t="str">
            <v>2019-07-14 22:23:49</v>
          </cell>
          <cell r="C33" t="str">
            <v>掉线报警</v>
          </cell>
          <cell r="D33" t="str">
            <v>云南省红河哈尼族彝族自治州红河县迤萨镇Z007水井东1115米</v>
          </cell>
        </row>
        <row r="34">
          <cell r="A34" t="str">
            <v>云G73584</v>
          </cell>
          <cell r="B34" t="str">
            <v>2019-07-14 17:51:32</v>
          </cell>
          <cell r="C34" t="str">
            <v>掉线报警</v>
          </cell>
          <cell r="D34" t="str">
            <v>云南省西双版纳傣族自治州景洪市允景洪街道澜沧江路5号澜沧江路兴豪门东北598米</v>
          </cell>
        </row>
        <row r="35">
          <cell r="A35" t="str">
            <v>云G73590</v>
          </cell>
          <cell r="B35" t="str">
            <v>2019-07-14 22:25:28</v>
          </cell>
          <cell r="C35" t="str">
            <v>掉线报警</v>
          </cell>
          <cell r="D35" t="str">
            <v>云南省红河哈尼族彝族自治州个旧市鸡街镇个大段松树寨东347米</v>
          </cell>
        </row>
        <row r="36">
          <cell r="A36" t="str">
            <v>云G73881</v>
          </cell>
          <cell r="B36" t="str">
            <v>2019-07-14 06:54:55</v>
          </cell>
          <cell r="C36" t="str">
            <v>停车超时报警(100天20时43分)</v>
          </cell>
          <cell r="D36" t="str">
            <v>云南省昆明市宜良县北古城镇北分段马鞍山西北246米</v>
          </cell>
        </row>
        <row r="37">
          <cell r="A37" t="str">
            <v>云G74297</v>
          </cell>
          <cell r="B37" t="str">
            <v>2019-07-14 17:36:40</v>
          </cell>
          <cell r="C37" t="str">
            <v>停车超时报警(31分)ACC熄火无效定位(30分)卫星(16)GSM(23)</v>
          </cell>
          <cell r="D37" t="str">
            <v>云南省红河哈尼族彝族自治州个旧市鸡街镇212省道舘驿清真餐厅西南56米</v>
          </cell>
        </row>
        <row r="38">
          <cell r="A38" t="str">
            <v>云G74660</v>
          </cell>
          <cell r="B38" t="str">
            <v>2019-07-14 17:37:44</v>
          </cell>
          <cell r="C38" t="str">
            <v>掉线报警</v>
          </cell>
          <cell r="D38" t="str">
            <v>云南省红河哈尼族彝族自治州元阳县南沙镇南沙路64号南沙路中共元阳公路管理段总支部委员会西南194米</v>
          </cell>
        </row>
        <row r="39">
          <cell r="A39" t="str">
            <v>云G74663</v>
          </cell>
          <cell r="B39" t="str">
            <v>2019-07-14 23:04:13</v>
          </cell>
          <cell r="C39" t="str">
            <v>停车超时报警(9时49分)ACC熄火卫星(13)GSM(17)</v>
          </cell>
          <cell r="D39" t="str">
            <v>云南省红河哈尼族彝族自治州个旧市蔓耗镇102县道蛮板大桥东北390米</v>
          </cell>
        </row>
        <row r="40">
          <cell r="A40" t="str">
            <v>云G74730</v>
          </cell>
          <cell r="B40" t="str">
            <v>2019-07-14 22:28:15</v>
          </cell>
          <cell r="C40" t="str">
            <v>停车超时报警(1时10分)ACC熄火卫星(12)GSM(12)</v>
          </cell>
          <cell r="D40" t="str">
            <v>云南省红河哈尼族彝族自治州元阳县小新街乡元蔓高速石膏矿大桥西1867米</v>
          </cell>
        </row>
        <row r="41">
          <cell r="A41" t="str">
            <v>云G74732</v>
          </cell>
          <cell r="B41" t="str">
            <v>2019-07-14 23:50:07</v>
          </cell>
          <cell r="C41" t="str">
            <v>停车超时报警(5时1分)ACC熄火卫星(10)GSM(22)</v>
          </cell>
          <cell r="D41" t="str">
            <v>云南省红河哈尼族彝族自治州个旧市大屯镇个大段小屯西80米</v>
          </cell>
        </row>
        <row r="42">
          <cell r="A42" t="str">
            <v>云G74741</v>
          </cell>
          <cell r="B42" t="str">
            <v>2019-07-14 20:07:16</v>
          </cell>
          <cell r="C42" t="str">
            <v>掉线报警</v>
          </cell>
          <cell r="D42" t="str">
            <v>云南省红河哈尼族彝族自治州元阳县南沙镇102县道元红双飞粉北217米</v>
          </cell>
        </row>
        <row r="43">
          <cell r="A43" t="str">
            <v>云G74743</v>
          </cell>
          <cell r="B43" t="str">
            <v>2019-07-14 18:46:31</v>
          </cell>
          <cell r="C43" t="str">
            <v>掉线报警</v>
          </cell>
          <cell r="D43" t="str">
            <v>云南省昆明市官渡区金马街道云南深山菌业有限公司北86米</v>
          </cell>
        </row>
        <row r="44">
          <cell r="A44" t="str">
            <v>云G74893</v>
          </cell>
          <cell r="B44" t="str">
            <v>2019-07-14 21:16:39</v>
          </cell>
          <cell r="C44" t="str">
            <v>停车超时报警(30分)ACC熄火卫星(14)GSM(11)</v>
          </cell>
          <cell r="D44" t="str">
            <v>云南省红河哈尼族彝族自治州蒙自市文澜镇布衣透西北469米</v>
          </cell>
        </row>
        <row r="45">
          <cell r="A45" t="str">
            <v>云G74968</v>
          </cell>
          <cell r="B45" t="str">
            <v>2019-07-14 23:52:44</v>
          </cell>
          <cell r="C45" t="str">
            <v>掉线报警</v>
          </cell>
          <cell r="D45" t="str">
            <v>云南省昭通市彝良县角奎镇韩家营北126米</v>
          </cell>
        </row>
        <row r="46">
          <cell r="A46" t="str">
            <v>云G74972</v>
          </cell>
          <cell r="B46" t="str">
            <v>2019-07-14 19:36:06</v>
          </cell>
          <cell r="C46" t="str">
            <v>掉线报警</v>
          </cell>
          <cell r="D46" t="str">
            <v>云南省红河哈尼族彝族自治州建水县临安镇信恒钢材西南51米</v>
          </cell>
        </row>
        <row r="47">
          <cell r="A47" t="str">
            <v>云G75018</v>
          </cell>
          <cell r="B47" t="str">
            <v>2019-07-14 17:03:32</v>
          </cell>
          <cell r="C47" t="str">
            <v>停车超时报警(74天9时41分)ACC熄火无效定位(3天6时30分)GSM(15)</v>
          </cell>
          <cell r="D47" t="str">
            <v>云南省红河哈尼族彝族自治州河口瑶族自治县河口镇326国道曼漆西北236米</v>
          </cell>
        </row>
        <row r="48">
          <cell r="A48" t="str">
            <v>云G75117</v>
          </cell>
          <cell r="B48" t="str">
            <v>2019-07-14 23:52:27</v>
          </cell>
          <cell r="C48" t="str">
            <v>停车超时报警(1天0时30分)ACC熄火GSM(23)</v>
          </cell>
          <cell r="D48" t="str">
            <v>云南省红河哈尼族彝族自治州建水县西庄镇芦子沟段麦粮地东177米</v>
          </cell>
        </row>
        <row r="49">
          <cell r="A49" t="str">
            <v>云G75199</v>
          </cell>
          <cell r="B49" t="str">
            <v>2019-07-14 19:31:45</v>
          </cell>
          <cell r="C49" t="str">
            <v>掉线报警</v>
          </cell>
          <cell r="D49" t="str">
            <v>云南省红河哈尼族彝族自治州建水县坡头乡白显段大石洞小学南290米</v>
          </cell>
        </row>
        <row r="50">
          <cell r="A50" t="str">
            <v>云G75885</v>
          </cell>
          <cell r="B50" t="str">
            <v>2019-07-14 18:48:15</v>
          </cell>
          <cell r="C50" t="str">
            <v>停车超时报警(31分)ACC熄火无效定位(24分)GSM(12)</v>
          </cell>
          <cell r="D50" t="str">
            <v>云南省红河哈尼族彝族自治州元阳县南沙镇慢腊公路102县102县道桃园村卫生所东1233米</v>
          </cell>
        </row>
        <row r="51">
          <cell r="A51" t="str">
            <v>云G76051</v>
          </cell>
          <cell r="B51" t="str">
            <v>2019-07-14 21:16:46</v>
          </cell>
          <cell r="C51" t="str">
            <v>掉线报警</v>
          </cell>
          <cell r="D51" t="str">
            <v/>
          </cell>
        </row>
        <row r="52">
          <cell r="A52" t="str">
            <v>云G76116</v>
          </cell>
          <cell r="B52" t="str">
            <v>2019-07-14 23:41:06</v>
          </cell>
          <cell r="C52" t="str">
            <v>停车超时报警(2天3时8分)ACC熄火卫星(14)GSM(24)</v>
          </cell>
          <cell r="D52" t="str">
            <v>云南省红河哈尼族彝族自治州元阳县上新城乡元蔓高速芒铁东南465米</v>
          </cell>
        </row>
        <row r="53">
          <cell r="A53" t="str">
            <v>云G76546</v>
          </cell>
          <cell r="B53" t="str">
            <v>2019-07-14 15:56:13</v>
          </cell>
          <cell r="C53" t="str">
            <v>停车超时报警(23时5分)ACC熄火GSM(31)</v>
          </cell>
          <cell r="D53" t="str">
            <v>云南省红河哈尼族彝族自治州建水县西庄镇金色维也纳(建设中)南136米</v>
          </cell>
        </row>
        <row r="54">
          <cell r="A54" t="str">
            <v>云G76758</v>
          </cell>
          <cell r="B54" t="str">
            <v>2019-07-14 12:05:57</v>
          </cell>
          <cell r="C54" t="str">
            <v>停车超时报警(30分)</v>
          </cell>
          <cell r="D54" t="str">
            <v>云南省红河哈尼族彝族自治州建水县南庄镇214省道建水县南庄镇水管站东南65米</v>
          </cell>
        </row>
        <row r="55">
          <cell r="A55" t="str">
            <v>云G76889</v>
          </cell>
          <cell r="B55" t="str">
            <v>2019-07-14 06:01:22</v>
          </cell>
          <cell r="C55" t="str">
            <v>停车超时报警(3天9时23分)无效定位(2天19时31分)GSM(28)</v>
          </cell>
          <cell r="D55" t="str">
            <v>云南省红河哈尼族彝族自治州个旧市鸡街镇212省道舘驿清真餐厅西北64米</v>
          </cell>
        </row>
        <row r="56">
          <cell r="A56" t="str">
            <v>云G77285</v>
          </cell>
          <cell r="B56" t="str">
            <v>2019-07-14 15:51:08</v>
          </cell>
          <cell r="C56" t="str">
            <v>掉线报警</v>
          </cell>
          <cell r="D56" t="str">
            <v>云南省红河哈尼族彝族自治州蒙自市新安所镇G8011开河高速蒙自出口(G8011开河高速东北向)东11米</v>
          </cell>
        </row>
        <row r="57">
          <cell r="A57" t="str">
            <v>云G78128</v>
          </cell>
          <cell r="B57" t="str">
            <v>2019-07-14 20:18:53</v>
          </cell>
          <cell r="C57" t="str">
            <v>停车超时报警(31分)无效定位(12分)</v>
          </cell>
          <cell r="D57" t="str">
            <v>云南省红河哈尼族彝族自治州红河县迤萨镇Z007半路寨西151米</v>
          </cell>
        </row>
        <row r="58">
          <cell r="A58" t="str">
            <v>云G78266</v>
          </cell>
          <cell r="B58" t="str">
            <v>2019-07-14 17:57:29</v>
          </cell>
          <cell r="C58" t="str">
            <v>停车超时报警(30分)ACC熄火卫星(13)GSM(14)</v>
          </cell>
          <cell r="D58" t="str">
            <v>云南省文山壮族苗族自治州马关县篾厂乡357县道小吉厂西北130米</v>
          </cell>
        </row>
        <row r="59">
          <cell r="A59" t="str">
            <v>云G78483</v>
          </cell>
          <cell r="B59" t="str">
            <v>2019-07-14 23:56:20</v>
          </cell>
          <cell r="C59" t="str">
            <v>掉线报警</v>
          </cell>
          <cell r="D59" t="str">
            <v>云南省玉溪市通海县秀山街道秀山西路10秀山西路途腾小吃东北55米</v>
          </cell>
        </row>
        <row r="60">
          <cell r="A60" t="str">
            <v>云G78528</v>
          </cell>
          <cell r="B60" t="str">
            <v>2019-07-14 18:55:53</v>
          </cell>
          <cell r="C60" t="str">
            <v>停车超时报警(30分)ACC点火(2时24分)卫星(21)GSM(19)</v>
          </cell>
          <cell r="D60" t="str">
            <v>云南省红河哈尼族彝族自治州建水县临安镇青他线建水文笔塔西南913米</v>
          </cell>
        </row>
        <row r="61">
          <cell r="A61" t="str">
            <v>云G78570</v>
          </cell>
          <cell r="B61" t="str">
            <v>2019-07-14 23:38:19</v>
          </cell>
          <cell r="C61" t="str">
            <v>掉线报警</v>
          </cell>
          <cell r="D61" t="str">
            <v>云南省文山壮族苗族自治州广南县莲城镇那忠东490米</v>
          </cell>
        </row>
        <row r="62">
          <cell r="A62" t="str">
            <v>云G78769</v>
          </cell>
          <cell r="B62" t="str">
            <v>2019-07-14 23:28:17</v>
          </cell>
          <cell r="C62" t="str">
            <v>掉线报警</v>
          </cell>
          <cell r="D62" t="str">
            <v>云南省昆明市寻甸回族彝族自治县仁德街道G85渝昆高速潘所服务区咖啡茶吧北109米</v>
          </cell>
        </row>
        <row r="63">
          <cell r="A63" t="str">
            <v>云G78968</v>
          </cell>
          <cell r="B63" t="str">
            <v>2019-07-14 16:25:22</v>
          </cell>
          <cell r="C63" t="str">
            <v>停车超时报警(30分)ACC点火(7时12分)卫星(20)GSM(15)</v>
          </cell>
          <cell r="D63" t="str">
            <v>云南省红河哈尼族彝族自治州建水县临安镇钟灵路美的家具东北44米</v>
          </cell>
        </row>
        <row r="64">
          <cell r="A64" t="str">
            <v>云G79211</v>
          </cell>
          <cell r="B64" t="str">
            <v>2019-07-14 23:32:03</v>
          </cell>
          <cell r="C64" t="str">
            <v>掉线报警</v>
          </cell>
          <cell r="D64" t="str">
            <v>云南省玉溪市红塔区研和街道319省道海源酒店东南68米</v>
          </cell>
        </row>
        <row r="65">
          <cell r="A65" t="str">
            <v>云G79229</v>
          </cell>
          <cell r="B65" t="str">
            <v>2019-07-14 19:14:05</v>
          </cell>
          <cell r="C65" t="str">
            <v>停车超时报警(30分)ACC熄火卫星(13)GSM(23)</v>
          </cell>
          <cell r="D65" t="str">
            <v>云南省昭通市镇雄县坪上镇背牛段湾子东南162米</v>
          </cell>
        </row>
        <row r="66">
          <cell r="A66" t="str">
            <v>云G79684</v>
          </cell>
          <cell r="B66" t="str">
            <v>2019-07-14 23:12:50</v>
          </cell>
          <cell r="C66" t="str">
            <v>停车超时报警(31分)无效定位(10分)</v>
          </cell>
          <cell r="D66" t="str">
            <v>云南省红河哈尼族彝族自治州个旧市鸡街镇326国道红河州伊信达工贸有限公司西南89米</v>
          </cell>
        </row>
        <row r="67">
          <cell r="A67" t="str">
            <v>云G79701</v>
          </cell>
          <cell r="B67" t="str">
            <v>2019-07-14 10:03:15</v>
          </cell>
          <cell r="C67" t="str">
            <v>掉线报警</v>
          </cell>
          <cell r="D67" t="str">
            <v>云南省红河哈尼族彝族自治州建水县坡头乡130县道贾沙乡科技希望小学南1547米</v>
          </cell>
        </row>
        <row r="68">
          <cell r="A68" t="str">
            <v>云G79736</v>
          </cell>
          <cell r="B68" t="str">
            <v>2019-07-14 10:47:02</v>
          </cell>
          <cell r="C68" t="str">
            <v>停车超时报警(31分)ACC熄火卫星(10)GSM(23)</v>
          </cell>
          <cell r="D68" t="str">
            <v>云南省红河哈尼族彝族自治州建水县南庄镇214省道桥头北277米</v>
          </cell>
        </row>
        <row r="69">
          <cell r="A69" t="str">
            <v>云G79750</v>
          </cell>
          <cell r="B69" t="str">
            <v>2019-07-14 23:05:05</v>
          </cell>
          <cell r="C69" t="str">
            <v>停车超时报警(4时19分)ACC熄火GSM(17)</v>
          </cell>
          <cell r="D69" t="str">
            <v>云南省红河哈尼族彝族自治州个旧市贾沙乡芦柴冲西446米</v>
          </cell>
        </row>
        <row r="70">
          <cell r="A70" t="str">
            <v>云G79769</v>
          </cell>
          <cell r="B70" t="str">
            <v>2019-07-14 16:43:28</v>
          </cell>
          <cell r="C70" t="str">
            <v>停车超时报警(23时5分)ACC熄火GSM(21)</v>
          </cell>
          <cell r="D70" t="str">
            <v>云南省红河哈尼族彝族自治州建水县南庄镇新房北159米</v>
          </cell>
        </row>
        <row r="71">
          <cell r="A71" t="str">
            <v>云G79799</v>
          </cell>
          <cell r="B71" t="str">
            <v>2019-07-14 13:37:03</v>
          </cell>
          <cell r="C71" t="str">
            <v>停车超时报警(15天2时27分)</v>
          </cell>
          <cell r="D71" t="str">
            <v>云南省红河哈尼族彝族自治州建水县临安镇大哨头东南83米</v>
          </cell>
        </row>
        <row r="72">
          <cell r="A72" t="str">
            <v>云G79894</v>
          </cell>
          <cell r="B72" t="str">
            <v>2019-07-14 22:43:35</v>
          </cell>
          <cell r="C72" t="str">
            <v>停车超时报警(30分)无效定位(28分)</v>
          </cell>
          <cell r="D72" t="str">
            <v>广西壮族自治区钦州市钦南区钦州港经济技术开发区金鼓驾校南192米</v>
          </cell>
        </row>
        <row r="73">
          <cell r="A73" t="str">
            <v>云G79926</v>
          </cell>
          <cell r="B73" t="str">
            <v>2019-07-14 17:02:36</v>
          </cell>
          <cell r="C73" t="str">
            <v>停车超时报警(30分)ACC熄火无效定位(30分)GSM(15)</v>
          </cell>
          <cell r="D73" t="str">
            <v>云南省红河哈尼族彝族自治州绿春县大兴镇老庙巷78号214省道中国邮政储蓄银行(大兴街支行)东北1590米</v>
          </cell>
        </row>
        <row r="74">
          <cell r="A74" t="str">
            <v>云G84638</v>
          </cell>
          <cell r="B74" t="str">
            <v>2019-07-14 22:04:56</v>
          </cell>
          <cell r="C74" t="str">
            <v>停车超时报警(31分)ACC熄火卫星(18)GSM(28)</v>
          </cell>
          <cell r="D74" t="str">
            <v>云南省红河哈尼族彝族自治州开远市羊街乡羊街集镇段g8011开河王丫段宽寨小学东650米</v>
          </cell>
        </row>
        <row r="75">
          <cell r="A75" t="str">
            <v>云G85305</v>
          </cell>
          <cell r="B75" t="str">
            <v>2019-07-14 12:34:12</v>
          </cell>
          <cell r="C75" t="str">
            <v>掉线报警</v>
          </cell>
          <cell r="D75" t="str">
            <v>云南省红河哈尼族彝族自治州开远市小龙潭镇丰新段平桥东南408米</v>
          </cell>
        </row>
        <row r="76">
          <cell r="A76" t="str">
            <v>云G87927</v>
          </cell>
          <cell r="B76" t="str">
            <v>2019-07-14 20:31:38</v>
          </cell>
          <cell r="C76" t="str">
            <v>停车超时报警(30分)ACC点火(4时20分)卫星(18)GSM(23)</v>
          </cell>
          <cell r="D76" t="str">
            <v>云南省文山壮族苗族自治州文山市平坝镇344县道平坝客运站西北73米</v>
          </cell>
        </row>
        <row r="77">
          <cell r="A77" t="str">
            <v>云G89057</v>
          </cell>
          <cell r="B77" t="str">
            <v>2019-07-14 22:36:49</v>
          </cell>
          <cell r="C77" t="str">
            <v>停车超时报警(50分)ACC熄火无效定位(30分)GSM(25)</v>
          </cell>
          <cell r="D77" t="str">
            <v>云南省红河哈尼族彝族自治州建水县临安镇培德段中国石化加油站(培德段)西南33米</v>
          </cell>
        </row>
        <row r="78">
          <cell r="A78" t="str">
            <v>云G89259</v>
          </cell>
          <cell r="B78" t="str">
            <v>2019-07-14 23:31:08</v>
          </cell>
          <cell r="C78" t="str">
            <v>停车超时报警(11时8分)上线报警</v>
          </cell>
          <cell r="D78" t="str">
            <v>云南省红河哈尼族彝族自治州建水县临安镇G10县道吉利汽车建水直营店南19米</v>
          </cell>
        </row>
        <row r="79">
          <cell r="A79" t="str">
            <v>云G89767</v>
          </cell>
          <cell r="B79" t="str">
            <v>2019-07-14 23:11:05</v>
          </cell>
          <cell r="C79" t="str">
            <v>停车超时报警(30分)ACC点火(2时18分)卫星(15)GSM(29)</v>
          </cell>
          <cell r="D79" t="str">
            <v>云南省红河哈尼族彝族自治州石屏县异龙镇323国道松村村北17米</v>
          </cell>
        </row>
      </sheetData>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4">
          <cell r="B4" t="str">
            <v>云G74660</v>
          </cell>
          <cell r="C4" t="str">
            <v>建水县官厅汽车运输有限公司</v>
          </cell>
          <cell r="D4" t="str">
            <v>毛辉                </v>
          </cell>
          <cell r="E4" t="str">
            <v>7分</v>
          </cell>
          <cell r="F4" t="str">
            <v>7.12</v>
          </cell>
          <cell r="G4" t="str">
            <v>0.71</v>
          </cell>
          <cell r="H4" t="str">
            <v>45.00</v>
          </cell>
          <cell r="I4" t="str">
            <v>61.05</v>
          </cell>
        </row>
        <row r="5">
          <cell r="B5" t="str">
            <v>云G78968</v>
          </cell>
          <cell r="C5" t="str">
            <v>建水县官厅汽车运输有限公司</v>
          </cell>
          <cell r="D5" t="str">
            <v>杨春伟              </v>
          </cell>
          <cell r="E5" t="str">
            <v>2小时10分</v>
          </cell>
          <cell r="F5" t="str">
            <v>53.88</v>
          </cell>
          <cell r="G5" t="str">
            <v>5.39</v>
          </cell>
          <cell r="H5" t="str">
            <v>76.00</v>
          </cell>
          <cell r="I5" t="str">
            <v>24.87</v>
          </cell>
        </row>
        <row r="6">
          <cell r="B6" t="str">
            <v>云G70058</v>
          </cell>
          <cell r="C6" t="str">
            <v>建水县官厅汽车运输有限公司</v>
          </cell>
          <cell r="D6" t="str">
            <v>余树荣              </v>
          </cell>
          <cell r="E6" t="str">
            <v>3小时43分</v>
          </cell>
          <cell r="F6" t="str">
            <v>77.41</v>
          </cell>
          <cell r="G6" t="str">
            <v>7.74</v>
          </cell>
          <cell r="H6" t="str">
            <v>60.00</v>
          </cell>
          <cell r="I6" t="str">
            <v>20.83</v>
          </cell>
        </row>
        <row r="7">
          <cell r="B7" t="str">
            <v>云G72469</v>
          </cell>
          <cell r="C7" t="str">
            <v>建水县官厅汽车运输有限公司</v>
          </cell>
          <cell r="D7" t="str">
            <v>陈树华              </v>
          </cell>
          <cell r="E7" t="str">
            <v>28分</v>
          </cell>
          <cell r="F7" t="str">
            <v>15.37</v>
          </cell>
          <cell r="G7" t="str">
            <v>1.54</v>
          </cell>
          <cell r="H7" t="str">
            <v>71.00</v>
          </cell>
          <cell r="I7" t="str">
            <v>32.93</v>
          </cell>
        </row>
        <row r="8">
          <cell r="B8" t="str">
            <v>云G76758</v>
          </cell>
          <cell r="C8" t="str">
            <v>建水县官厅汽车运输有限公司</v>
          </cell>
          <cell r="D8" t="str">
            <v>卢艳龙              </v>
          </cell>
          <cell r="E8" t="str">
            <v>1小时13分</v>
          </cell>
          <cell r="F8" t="str">
            <v>23.32</v>
          </cell>
          <cell r="G8" t="str">
            <v>2.33</v>
          </cell>
          <cell r="H8" t="str">
            <v>96.00</v>
          </cell>
          <cell r="I8" t="str">
            <v>19.17</v>
          </cell>
        </row>
        <row r="9">
          <cell r="B9" t="str">
            <v>云G74972</v>
          </cell>
          <cell r="C9" t="str">
            <v>建水县官厅汽车运输有限公司</v>
          </cell>
          <cell r="D9" t="str">
            <v>车志成              </v>
          </cell>
          <cell r="E9" t="str">
            <v>2小时50分</v>
          </cell>
          <cell r="F9" t="str">
            <v>52.79</v>
          </cell>
          <cell r="G9" t="str">
            <v>5.28</v>
          </cell>
          <cell r="H9" t="str">
            <v>44.00</v>
          </cell>
          <cell r="I9" t="str">
            <v>18.63</v>
          </cell>
        </row>
        <row r="10">
          <cell r="B10" t="str">
            <v>云G65156</v>
          </cell>
          <cell r="C10" t="str">
            <v>建水县官厅汽车运输有限公司</v>
          </cell>
          <cell r="D10" t="str">
            <v>张文冲              </v>
          </cell>
          <cell r="E10" t="str">
            <v>1小时15分</v>
          </cell>
          <cell r="F10" t="str">
            <v>5.49</v>
          </cell>
          <cell r="G10" t="str">
            <v>0.55</v>
          </cell>
          <cell r="H10" t="str">
            <v>16.90</v>
          </cell>
          <cell r="I10" t="str">
            <v>4.39</v>
          </cell>
        </row>
        <row r="11">
          <cell r="B11" t="str">
            <v>云G68245</v>
          </cell>
          <cell r="C11" t="str">
            <v>建水县官厅汽车运输有限公司</v>
          </cell>
          <cell r="D11" t="str">
            <v>刘伟                </v>
          </cell>
          <cell r="E11" t="str">
            <v>1小时46分</v>
          </cell>
          <cell r="F11" t="str">
            <v>102.45</v>
          </cell>
          <cell r="G11" t="str">
            <v>10.25</v>
          </cell>
          <cell r="H11" t="str">
            <v>109.20</v>
          </cell>
          <cell r="I11" t="str">
            <v>57.99</v>
          </cell>
        </row>
        <row r="12">
          <cell r="B12" t="str">
            <v>云G79894</v>
          </cell>
          <cell r="C12" t="str">
            <v>建水县官厅汽车运输有限公司</v>
          </cell>
          <cell r="D12" t="str">
            <v>梁坤                </v>
          </cell>
          <cell r="E12" t="str">
            <v>13小时31分</v>
          </cell>
          <cell r="F12" t="str">
            <v>453.49</v>
          </cell>
          <cell r="G12" t="str">
            <v>45.35</v>
          </cell>
          <cell r="H12" t="str">
            <v>78.10</v>
          </cell>
          <cell r="I12" t="str">
            <v>33.55</v>
          </cell>
        </row>
        <row r="13">
          <cell r="B13" t="str">
            <v>云G52488</v>
          </cell>
          <cell r="C13" t="str">
            <v>建水县官厅汽车运输有限公司</v>
          </cell>
          <cell r="D13" t="str">
            <v>闵琨                </v>
          </cell>
          <cell r="E13" t="str">
            <v>1小时39分</v>
          </cell>
          <cell r="F13" t="str">
            <v>88.47</v>
          </cell>
          <cell r="G13" t="str">
            <v>8.85</v>
          </cell>
          <cell r="H13" t="str">
            <v>91.80</v>
          </cell>
          <cell r="I13" t="str">
            <v>53.62</v>
          </cell>
        </row>
        <row r="14">
          <cell r="B14" t="str">
            <v>云G84638</v>
          </cell>
          <cell r="C14" t="str">
            <v>建水县官厅汽车运输有限公司</v>
          </cell>
          <cell r="D14" t="str">
            <v>何升桥              </v>
          </cell>
          <cell r="E14" t="str">
            <v>3小时34分</v>
          </cell>
          <cell r="F14" t="str">
            <v>160.73</v>
          </cell>
          <cell r="G14" t="str">
            <v>16.07</v>
          </cell>
          <cell r="H14" t="str">
            <v>100.10</v>
          </cell>
          <cell r="I14" t="str">
            <v>45.06</v>
          </cell>
        </row>
        <row r="15">
          <cell r="B15" t="str">
            <v>云G76051</v>
          </cell>
          <cell r="C15" t="str">
            <v>建水县官厅汽车运输有限公司</v>
          </cell>
          <cell r="D15" t="str">
            <v>吕志林              </v>
          </cell>
          <cell r="E15" t="str">
            <v>4小时41分</v>
          </cell>
          <cell r="F15" t="str">
            <v>24.26</v>
          </cell>
          <cell r="G15" t="str">
            <v>2.43</v>
          </cell>
          <cell r="H15" t="str">
            <v>20.00</v>
          </cell>
          <cell r="I15" t="str">
            <v>5.18</v>
          </cell>
        </row>
        <row r="16">
          <cell r="B16" t="str">
            <v>云G68811</v>
          </cell>
          <cell r="C16" t="str">
            <v>建水县官厅汽车运输有限公司</v>
          </cell>
          <cell r="D16" t="str">
            <v>兰海忠              </v>
          </cell>
          <cell r="E16" t="str">
            <v>5小时6分</v>
          </cell>
          <cell r="F16" t="str">
            <v>48.15</v>
          </cell>
          <cell r="G16" t="str">
            <v>4.82</v>
          </cell>
          <cell r="H16" t="str">
            <v>69.00</v>
          </cell>
          <cell r="I16" t="str">
            <v>9.44</v>
          </cell>
        </row>
        <row r="17">
          <cell r="B17" t="str">
            <v>云G79229</v>
          </cell>
          <cell r="C17" t="str">
            <v>建水县官厅汽车运输有限公司</v>
          </cell>
          <cell r="D17" t="str">
            <v>白增强              </v>
          </cell>
          <cell r="E17" t="str">
            <v>10小时1分</v>
          </cell>
          <cell r="F17" t="str">
            <v>129.84</v>
          </cell>
          <cell r="G17" t="str">
            <v>12.98</v>
          </cell>
          <cell r="H17" t="str">
            <v>48.00</v>
          </cell>
          <cell r="I17" t="str">
            <v>12.96</v>
          </cell>
        </row>
        <row r="18">
          <cell r="B18" t="str">
            <v>云G70932</v>
          </cell>
          <cell r="C18" t="str">
            <v>建水县官厅汽车运输有限公司</v>
          </cell>
          <cell r="D18" t="str">
            <v>羊庆东              </v>
          </cell>
          <cell r="E18" t="str">
            <v>48分</v>
          </cell>
          <cell r="F18" t="str">
            <v>31.89</v>
          </cell>
          <cell r="G18" t="str">
            <v>3.19</v>
          </cell>
          <cell r="H18" t="str">
            <v>68.50</v>
          </cell>
          <cell r="I18" t="str">
            <v>39.86</v>
          </cell>
        </row>
        <row r="19">
          <cell r="B19" t="str">
            <v>云G70588</v>
          </cell>
          <cell r="C19" t="str">
            <v>建水县官厅汽车运输有限公司</v>
          </cell>
          <cell r="D19" t="str">
            <v>海崇飞              </v>
          </cell>
          <cell r="E19" t="str">
            <v>6小时14分</v>
          </cell>
          <cell r="F19" t="str">
            <v>75.79</v>
          </cell>
          <cell r="G19" t="str">
            <v>7.58</v>
          </cell>
          <cell r="H19" t="str">
            <v>58.00</v>
          </cell>
          <cell r="I19" t="str">
            <v>12.16</v>
          </cell>
        </row>
        <row r="20">
          <cell r="B20" t="str">
            <v>云G68279</v>
          </cell>
          <cell r="C20" t="str">
            <v>建水县官厅汽车运输有限公司</v>
          </cell>
          <cell r="D20" t="str">
            <v>张树彬              </v>
          </cell>
          <cell r="E20" t="str">
            <v>10分</v>
          </cell>
          <cell r="F20" t="str">
            <v>4.23</v>
          </cell>
          <cell r="G20" t="str">
            <v>0.42</v>
          </cell>
          <cell r="H20" t="str">
            <v>50.00</v>
          </cell>
          <cell r="I20" t="str">
            <v>25.38</v>
          </cell>
        </row>
        <row r="21">
          <cell r="B21" t="str">
            <v>云G70788</v>
          </cell>
          <cell r="C21" t="str">
            <v>建水县官厅汽车运输有限公司</v>
          </cell>
          <cell r="D21" t="str">
            <v>何贵兵              </v>
          </cell>
          <cell r="E21" t="str">
            <v>6小时50分</v>
          </cell>
          <cell r="F21" t="str">
            <v>100.18</v>
          </cell>
          <cell r="G21" t="str">
            <v>10.02</v>
          </cell>
          <cell r="H21" t="str">
            <v>63.00</v>
          </cell>
          <cell r="I21" t="str">
            <v>14.66</v>
          </cell>
        </row>
        <row r="22">
          <cell r="B22" t="str">
            <v>云G69360</v>
          </cell>
          <cell r="C22" t="str">
            <v>建水县官厅汽车运输有限公司</v>
          </cell>
          <cell r="D22" t="str">
            <v>廖进文              </v>
          </cell>
          <cell r="E22" t="str">
            <v>5小时13分</v>
          </cell>
          <cell r="F22" t="str">
            <v>163.50</v>
          </cell>
          <cell r="G22" t="str">
            <v>16.35</v>
          </cell>
          <cell r="H22" t="str">
            <v>74.00</v>
          </cell>
          <cell r="I22" t="str">
            <v>31.34</v>
          </cell>
        </row>
        <row r="23">
          <cell r="B23" t="str">
            <v>云G70424</v>
          </cell>
          <cell r="C23" t="str">
            <v>建水县官厅汽车运输有限公司</v>
          </cell>
          <cell r="D23" t="str">
            <v>杨晓辉              </v>
          </cell>
          <cell r="E23" t="str">
            <v>1小时27分</v>
          </cell>
          <cell r="F23" t="str">
            <v>52.35</v>
          </cell>
          <cell r="G23" t="str">
            <v>5.24</v>
          </cell>
          <cell r="H23" t="str">
            <v>51.80</v>
          </cell>
          <cell r="I23" t="str">
            <v>36.10</v>
          </cell>
        </row>
        <row r="24">
          <cell r="B24" t="str">
            <v>云G85305</v>
          </cell>
          <cell r="C24" t="str">
            <v>建水县官厅汽车运输有限公司</v>
          </cell>
          <cell r="D24" t="str">
            <v>张林                </v>
          </cell>
          <cell r="E24" t="str">
            <v>1小时51分</v>
          </cell>
          <cell r="F24" t="str">
            <v>38.16</v>
          </cell>
          <cell r="G24" t="str">
            <v>3.82</v>
          </cell>
          <cell r="H24" t="str">
            <v>61.60</v>
          </cell>
          <cell r="I24" t="str">
            <v>20.62</v>
          </cell>
        </row>
        <row r="25">
          <cell r="B25" t="str">
            <v>云G65155</v>
          </cell>
          <cell r="C25" t="str">
            <v>建水县官厅汽车运输有限公司</v>
          </cell>
          <cell r="D25" t="str">
            <v>熊云                </v>
          </cell>
          <cell r="E25" t="str">
            <v>6小时32分</v>
          </cell>
          <cell r="F25" t="str">
            <v>155.08</v>
          </cell>
          <cell r="G25" t="str">
            <v>15.51</v>
          </cell>
          <cell r="H25" t="str">
            <v>62.90</v>
          </cell>
          <cell r="I25" t="str">
            <v>23.74</v>
          </cell>
        </row>
        <row r="26">
          <cell r="B26" t="str">
            <v>云G70053</v>
          </cell>
          <cell r="C26" t="str">
            <v>建水县官厅汽车运输有限公司</v>
          </cell>
          <cell r="D26" t="str">
            <v>王春林              </v>
          </cell>
          <cell r="E26" t="str">
            <v>7小时50分</v>
          </cell>
          <cell r="F26" t="str">
            <v>151.87</v>
          </cell>
          <cell r="G26" t="str">
            <v>15.19</v>
          </cell>
          <cell r="H26" t="str">
            <v>81.00</v>
          </cell>
          <cell r="I26" t="str">
            <v>19.39</v>
          </cell>
        </row>
        <row r="27">
          <cell r="B27" t="str">
            <v>云G73011</v>
          </cell>
          <cell r="C27" t="str">
            <v>建水县官厅汽车运输有限公司</v>
          </cell>
          <cell r="D27" t="str">
            <v>郭继良              </v>
          </cell>
          <cell r="E27" t="str">
            <v>9小时46分</v>
          </cell>
          <cell r="F27" t="str">
            <v>87.34</v>
          </cell>
          <cell r="G27" t="str">
            <v>8.73</v>
          </cell>
          <cell r="H27" t="str">
            <v>65.00</v>
          </cell>
          <cell r="I27" t="str">
            <v>8.94</v>
          </cell>
        </row>
        <row r="28">
          <cell r="B28" t="str">
            <v>云G74663</v>
          </cell>
          <cell r="C28" t="str">
            <v>建水县官厅汽车运输有限公司</v>
          </cell>
          <cell r="D28" t="str">
            <v>袁印                </v>
          </cell>
          <cell r="E28" t="str">
            <v>3小时19分</v>
          </cell>
          <cell r="F28" t="str">
            <v>44.53</v>
          </cell>
          <cell r="G28" t="str">
            <v>4.45</v>
          </cell>
          <cell r="H28" t="str">
            <v>52.90</v>
          </cell>
          <cell r="I28" t="str">
            <v>13.43</v>
          </cell>
        </row>
        <row r="29">
          <cell r="B29" t="str">
            <v>云G66361</v>
          </cell>
          <cell r="C29" t="str">
            <v>建水县官厅汽车运输有限公司</v>
          </cell>
          <cell r="D29" t="str">
            <v>杨保波              </v>
          </cell>
          <cell r="E29" t="str">
            <v>8小时35分</v>
          </cell>
          <cell r="F29" t="str">
            <v>176.07</v>
          </cell>
          <cell r="G29" t="str">
            <v>17.61</v>
          </cell>
          <cell r="H29" t="str">
            <v>64.00</v>
          </cell>
          <cell r="I29" t="str">
            <v>20.51</v>
          </cell>
        </row>
        <row r="30">
          <cell r="B30" t="str">
            <v>云G73584</v>
          </cell>
          <cell r="C30" t="str">
            <v>建水县官厅汽车运输有限公司</v>
          </cell>
          <cell r="D30" t="str">
            <v>张泽                </v>
          </cell>
          <cell r="E30" t="str">
            <v>5小时38分</v>
          </cell>
          <cell r="F30" t="str">
            <v>28.74</v>
          </cell>
          <cell r="G30" t="str">
            <v>2.87</v>
          </cell>
          <cell r="H30" t="str">
            <v>31.00</v>
          </cell>
          <cell r="I30" t="str">
            <v>5.10</v>
          </cell>
        </row>
        <row r="31">
          <cell r="B31" t="str">
            <v>云G74297</v>
          </cell>
          <cell r="C31" t="str">
            <v>建水县官厅汽车运输有限公司</v>
          </cell>
          <cell r="D31" t="str">
            <v>朱晓凯              </v>
          </cell>
          <cell r="E31" t="str">
            <v>4小时23分</v>
          </cell>
          <cell r="F31" t="str">
            <v>82.15</v>
          </cell>
          <cell r="G31" t="str">
            <v>8.22</v>
          </cell>
          <cell r="H31" t="str">
            <v>61.00</v>
          </cell>
          <cell r="I31" t="str">
            <v>18.74</v>
          </cell>
        </row>
        <row r="32">
          <cell r="B32" t="str">
            <v>云G79701</v>
          </cell>
          <cell r="C32" t="str">
            <v>建水县官厅汽车运输有限公司</v>
          </cell>
          <cell r="D32" t="str">
            <v>潘建和              </v>
          </cell>
          <cell r="E32" t="str">
            <v>2小时2分</v>
          </cell>
          <cell r="F32" t="str">
            <v>12.11</v>
          </cell>
          <cell r="G32" t="str">
            <v>1.21</v>
          </cell>
          <cell r="H32" t="str">
            <v>30.00</v>
          </cell>
          <cell r="I32" t="str">
            <v>5.96</v>
          </cell>
        </row>
        <row r="33">
          <cell r="B33" t="str">
            <v>云G69391</v>
          </cell>
          <cell r="C33" t="str">
            <v>建水县官厅汽车运输有限公司</v>
          </cell>
          <cell r="D33" t="str">
            <v>孙超                </v>
          </cell>
          <cell r="E33" t="str">
            <v>7小时37分</v>
          </cell>
          <cell r="F33" t="str">
            <v>858.88</v>
          </cell>
          <cell r="G33" t="str">
            <v>85.89</v>
          </cell>
          <cell r="H33" t="str">
            <v>107.30</v>
          </cell>
          <cell r="I33" t="str">
            <v>112.76</v>
          </cell>
        </row>
        <row r="34">
          <cell r="B34" t="str">
            <v>云G68817</v>
          </cell>
          <cell r="C34" t="str">
            <v>建水县官厅汽车运输有限公司</v>
          </cell>
          <cell r="D34" t="str">
            <v>杨愿红              </v>
          </cell>
          <cell r="E34" t="str">
            <v>7小时47分</v>
          </cell>
          <cell r="F34" t="str">
            <v>73.75</v>
          </cell>
          <cell r="G34" t="str">
            <v>7.38</v>
          </cell>
          <cell r="H34" t="str">
            <v>49.00</v>
          </cell>
          <cell r="I34" t="str">
            <v>9.48</v>
          </cell>
        </row>
        <row r="35">
          <cell r="B35" t="str">
            <v>云G78769</v>
          </cell>
          <cell r="C35" t="str">
            <v>建水县官厅汽车运输有限公司</v>
          </cell>
          <cell r="D35" t="str">
            <v>李建                </v>
          </cell>
          <cell r="E35" t="str">
            <v>2小时57分</v>
          </cell>
          <cell r="F35" t="str">
            <v>59.56</v>
          </cell>
          <cell r="G35" t="str">
            <v>5.96</v>
          </cell>
          <cell r="H35" t="str">
            <v>79.00</v>
          </cell>
          <cell r="I35" t="str">
            <v>20.19</v>
          </cell>
        </row>
        <row r="36">
          <cell r="B36" t="str">
            <v>云G74741</v>
          </cell>
          <cell r="C36" t="str">
            <v>建水县官厅汽车运输有限公司</v>
          </cell>
          <cell r="D36" t="str">
            <v>吴自雄              </v>
          </cell>
          <cell r="E36" t="str">
            <v>7小时39分</v>
          </cell>
          <cell r="F36" t="str">
            <v>84.02</v>
          </cell>
          <cell r="G36" t="str">
            <v>8.40</v>
          </cell>
          <cell r="H36" t="str">
            <v>58.00</v>
          </cell>
          <cell r="I36" t="str">
            <v>10.98</v>
          </cell>
        </row>
        <row r="37">
          <cell r="B37" t="str">
            <v>云G79926</v>
          </cell>
          <cell r="C37" t="str">
            <v>建水县官厅汽车运输有限公司</v>
          </cell>
          <cell r="D37" t="str">
            <v>l李文学             </v>
          </cell>
          <cell r="E37" t="str">
            <v>4小时40分</v>
          </cell>
          <cell r="F37" t="str">
            <v>165.56</v>
          </cell>
          <cell r="G37" t="str">
            <v>16.56</v>
          </cell>
          <cell r="H37" t="str">
            <v>78.80</v>
          </cell>
          <cell r="I37" t="str">
            <v>35.48</v>
          </cell>
        </row>
        <row r="38">
          <cell r="B38" t="str">
            <v>云G78128</v>
          </cell>
          <cell r="C38" t="str">
            <v>建水县官厅汽车运输有限公司</v>
          </cell>
          <cell r="D38" t="str">
            <v>李加傣              </v>
          </cell>
          <cell r="E38" t="str">
            <v>6小时47分</v>
          </cell>
          <cell r="F38" t="str">
            <v>55.80</v>
          </cell>
          <cell r="G38" t="str">
            <v>5.58</v>
          </cell>
          <cell r="H38" t="str">
            <v>53.70</v>
          </cell>
          <cell r="I38" t="str">
            <v>8.23</v>
          </cell>
        </row>
        <row r="39">
          <cell r="B39" t="str">
            <v>云G70086</v>
          </cell>
          <cell r="C39" t="str">
            <v>建水县官厅汽车运输有限公司</v>
          </cell>
          <cell r="D39" t="str">
            <v>毛波                </v>
          </cell>
          <cell r="E39" t="str">
            <v>5小时20分</v>
          </cell>
          <cell r="F39" t="str">
            <v>51.78</v>
          </cell>
          <cell r="G39" t="str">
            <v>5.18</v>
          </cell>
          <cell r="H39" t="str">
            <v>51.00</v>
          </cell>
          <cell r="I39" t="str">
            <v>9.71</v>
          </cell>
        </row>
        <row r="40">
          <cell r="B40" t="str">
            <v>云G79211</v>
          </cell>
          <cell r="C40" t="str">
            <v>建水县官厅汽车运输有限公司</v>
          </cell>
          <cell r="D40" t="str">
            <v>赵应发              </v>
          </cell>
          <cell r="E40" t="str">
            <v>4小时7分</v>
          </cell>
          <cell r="F40" t="str">
            <v>132.09</v>
          </cell>
          <cell r="G40" t="str">
            <v>13.21</v>
          </cell>
          <cell r="H40" t="str">
            <v>93.00</v>
          </cell>
          <cell r="I40" t="str">
            <v>32.09</v>
          </cell>
        </row>
        <row r="41">
          <cell r="B41" t="str">
            <v>云G75199</v>
          </cell>
          <cell r="C41" t="str">
            <v>建水县官厅汽车运输有限公司</v>
          </cell>
          <cell r="D41" t="str">
            <v>李红兵              </v>
          </cell>
          <cell r="E41" t="str">
            <v>5小时29分</v>
          </cell>
          <cell r="F41" t="str">
            <v>9.74</v>
          </cell>
          <cell r="G41" t="str">
            <v>0.97</v>
          </cell>
          <cell r="H41" t="str">
            <v>19.00</v>
          </cell>
          <cell r="I41" t="str">
            <v>1.78</v>
          </cell>
        </row>
        <row r="42">
          <cell r="B42" t="str">
            <v>云G75885</v>
          </cell>
          <cell r="C42" t="str">
            <v>建水县官厅汽车运输有限公司</v>
          </cell>
          <cell r="D42" t="str">
            <v>张力                </v>
          </cell>
          <cell r="E42" t="str">
            <v>2小时23分</v>
          </cell>
          <cell r="F42" t="str">
            <v>50.77</v>
          </cell>
          <cell r="G42" t="str">
            <v>5.08</v>
          </cell>
          <cell r="H42" t="str">
            <v>62.50</v>
          </cell>
          <cell r="I42" t="str">
            <v>21.30</v>
          </cell>
        </row>
        <row r="43">
          <cell r="B43" t="str">
            <v>云G68819</v>
          </cell>
          <cell r="C43" t="str">
            <v>建水县官厅汽车运输有限公司</v>
          </cell>
          <cell r="D43" t="str">
            <v>常志刚              </v>
          </cell>
          <cell r="E43" t="str">
            <v>1小时43分</v>
          </cell>
          <cell r="F43" t="str">
            <v>31.39</v>
          </cell>
          <cell r="G43" t="str">
            <v>3.14</v>
          </cell>
          <cell r="H43" t="str">
            <v>59.00</v>
          </cell>
          <cell r="I43" t="str">
            <v>18.28</v>
          </cell>
        </row>
        <row r="44">
          <cell r="B44" t="str">
            <v>云G69363</v>
          </cell>
          <cell r="C44" t="str">
            <v>建水县官厅汽车运输有限公司</v>
          </cell>
          <cell r="D44" t="str">
            <v>方红林              </v>
          </cell>
          <cell r="E44" t="str">
            <v>6小时33分</v>
          </cell>
          <cell r="F44" t="str">
            <v>186.44</v>
          </cell>
          <cell r="G44" t="str">
            <v>18.64</v>
          </cell>
          <cell r="H44" t="str">
            <v>71.00</v>
          </cell>
          <cell r="I44" t="str">
            <v>28.46</v>
          </cell>
        </row>
        <row r="45">
          <cell r="B45" t="str">
            <v>云G79750</v>
          </cell>
          <cell r="C45" t="str">
            <v>建水县官厅汽车运输有限公司</v>
          </cell>
          <cell r="D45" t="str">
            <v>潘建和              </v>
          </cell>
          <cell r="E45" t="str">
            <v>3小时36分</v>
          </cell>
          <cell r="F45" t="str">
            <v>34.14</v>
          </cell>
          <cell r="G45" t="str">
            <v>3.41</v>
          </cell>
          <cell r="H45" t="str">
            <v>33.00</v>
          </cell>
          <cell r="I45" t="str">
            <v>9.48</v>
          </cell>
        </row>
        <row r="46">
          <cell r="B46" t="str">
            <v>云G79684</v>
          </cell>
          <cell r="C46" t="str">
            <v>建水县官厅汽车运输有限公司</v>
          </cell>
          <cell r="D46" t="str">
            <v>龙阿三              </v>
          </cell>
          <cell r="E46" t="str">
            <v>11小时23分</v>
          </cell>
          <cell r="F46" t="str">
            <v>474.68</v>
          </cell>
          <cell r="G46" t="str">
            <v>47.47</v>
          </cell>
          <cell r="H46" t="str">
            <v>102.80</v>
          </cell>
          <cell r="I46" t="str">
            <v>41.70</v>
          </cell>
        </row>
        <row r="47">
          <cell r="B47" t="str">
            <v>云G74968</v>
          </cell>
          <cell r="C47" t="str">
            <v>建水县官厅汽车运输有限公司</v>
          </cell>
          <cell r="D47" t="str">
            <v>王健康              </v>
          </cell>
          <cell r="E47" t="str">
            <v>7小时19分</v>
          </cell>
          <cell r="F47" t="str">
            <v>102.18</v>
          </cell>
          <cell r="G47" t="str">
            <v>10.22</v>
          </cell>
          <cell r="H47" t="str">
            <v>54.00</v>
          </cell>
          <cell r="I47" t="str">
            <v>13.97</v>
          </cell>
        </row>
        <row r="48">
          <cell r="B48" t="str">
            <v>云G78266</v>
          </cell>
          <cell r="C48" t="str">
            <v>建水县官厅汽车运输有限公司</v>
          </cell>
          <cell r="D48" t="str">
            <v>陈正龙              </v>
          </cell>
          <cell r="E48" t="str">
            <v>2小时56分</v>
          </cell>
          <cell r="F48" t="str">
            <v>75.33</v>
          </cell>
          <cell r="G48" t="str">
            <v>7.53</v>
          </cell>
          <cell r="H48" t="str">
            <v>79.00</v>
          </cell>
          <cell r="I48" t="str">
            <v>25.68</v>
          </cell>
        </row>
        <row r="49">
          <cell r="B49" t="str">
            <v>云G68333</v>
          </cell>
          <cell r="C49" t="str">
            <v>建水县官厅汽车运输有限公司</v>
          </cell>
          <cell r="D49" t="str">
            <v>潘晓起              </v>
          </cell>
          <cell r="E49" t="str">
            <v>2小时30分</v>
          </cell>
          <cell r="F49" t="str">
            <v>61.08</v>
          </cell>
          <cell r="G49" t="str">
            <v>6.11</v>
          </cell>
          <cell r="H49" t="str">
            <v>107.70</v>
          </cell>
          <cell r="I49" t="str">
            <v>24.43</v>
          </cell>
        </row>
        <row r="50">
          <cell r="B50" t="str">
            <v>云G70391</v>
          </cell>
          <cell r="C50" t="str">
            <v>建水县官厅汽车运输有限公司</v>
          </cell>
          <cell r="D50" t="str">
            <v>纳顺荣              </v>
          </cell>
          <cell r="E50" t="str">
            <v>7小时4分</v>
          </cell>
          <cell r="F50" t="str">
            <v>191.17</v>
          </cell>
          <cell r="G50" t="str">
            <v>19.12</v>
          </cell>
          <cell r="H50" t="str">
            <v>64.00</v>
          </cell>
          <cell r="I50" t="str">
            <v>27.05</v>
          </cell>
        </row>
        <row r="51">
          <cell r="B51" t="str">
            <v>云G74893</v>
          </cell>
          <cell r="C51" t="str">
            <v>建水县官厅汽车运输有限公司</v>
          </cell>
          <cell r="D51" t="str">
            <v>廖希龙              </v>
          </cell>
          <cell r="E51" t="str">
            <v>7小时23分</v>
          </cell>
          <cell r="F51" t="str">
            <v>264.01</v>
          </cell>
          <cell r="G51" t="str">
            <v>26.40</v>
          </cell>
          <cell r="H51" t="str">
            <v>95.30</v>
          </cell>
          <cell r="I51" t="str">
            <v>35.76</v>
          </cell>
        </row>
        <row r="52">
          <cell r="B52" t="str">
            <v>云G87927</v>
          </cell>
          <cell r="C52" t="str">
            <v>建水县官厅汽车运输有限公司</v>
          </cell>
          <cell r="D52" t="str">
            <v>王聪                </v>
          </cell>
          <cell r="E52" t="str">
            <v>4小时2分</v>
          </cell>
          <cell r="F52" t="str">
            <v>80.60</v>
          </cell>
          <cell r="G52" t="str">
            <v>8.06</v>
          </cell>
          <cell r="H52" t="str">
            <v>52.00</v>
          </cell>
          <cell r="I52" t="str">
            <v>19.98</v>
          </cell>
        </row>
        <row r="53">
          <cell r="B53" t="str">
            <v>云G78528</v>
          </cell>
          <cell r="C53" t="str">
            <v>建水县官厅汽车运输有限公司</v>
          </cell>
          <cell r="D53" t="str">
            <v>刘志强              </v>
          </cell>
          <cell r="E53" t="str">
            <v>4小时16分</v>
          </cell>
          <cell r="F53" t="str">
            <v>56.68</v>
          </cell>
          <cell r="G53" t="str">
            <v>5.67</v>
          </cell>
          <cell r="H53" t="str">
            <v>77.90</v>
          </cell>
          <cell r="I53" t="str">
            <v>13.28</v>
          </cell>
        </row>
        <row r="54">
          <cell r="B54" t="str">
            <v>云G72097</v>
          </cell>
          <cell r="C54" t="str">
            <v>建水县官厅汽车运输有限公司</v>
          </cell>
          <cell r="D54" t="str">
            <v>李伟                </v>
          </cell>
          <cell r="E54" t="str">
            <v>21分</v>
          </cell>
          <cell r="F54" t="str">
            <v>1.83</v>
          </cell>
          <cell r="G54" t="str">
            <v>0.18</v>
          </cell>
          <cell r="H54" t="str">
            <v>27.70</v>
          </cell>
          <cell r="I54" t="str">
            <v>5.22</v>
          </cell>
        </row>
        <row r="55">
          <cell r="B55" t="str">
            <v>云G74730</v>
          </cell>
          <cell r="C55" t="str">
            <v>建水县官厅汽车运输有限公司</v>
          </cell>
          <cell r="D55" t="str">
            <v>杨富能              </v>
          </cell>
          <cell r="E55" t="str">
            <v>4小时40分</v>
          </cell>
          <cell r="F55" t="str">
            <v>34.74</v>
          </cell>
          <cell r="G55" t="str">
            <v>3.47</v>
          </cell>
          <cell r="H55" t="str">
            <v>25.90</v>
          </cell>
          <cell r="I55" t="str">
            <v>7.45</v>
          </cell>
        </row>
        <row r="56">
          <cell r="B56" t="str">
            <v>云G89767</v>
          </cell>
          <cell r="C56" t="str">
            <v>建水县官厅汽车运输有限公司</v>
          </cell>
          <cell r="D56" t="str">
            <v>赵应文              </v>
          </cell>
          <cell r="E56" t="str">
            <v>8小时6分</v>
          </cell>
          <cell r="F56" t="str">
            <v>155.79</v>
          </cell>
          <cell r="G56" t="str">
            <v>15.58</v>
          </cell>
          <cell r="H56" t="str">
            <v>48.20</v>
          </cell>
          <cell r="I56" t="str">
            <v>19.23</v>
          </cell>
        </row>
        <row r="57">
          <cell r="B57" t="str">
            <v>云G89259</v>
          </cell>
          <cell r="C57" t="str">
            <v>建水县官厅汽车运输有限公司</v>
          </cell>
          <cell r="D57" t="str">
            <v>刘跃锋              </v>
          </cell>
          <cell r="E57" t="str">
            <v>16分</v>
          </cell>
          <cell r="F57" t="str">
            <v>3.38</v>
          </cell>
          <cell r="G57" t="str">
            <v>0.34</v>
          </cell>
          <cell r="H57" t="str">
            <v>35.40</v>
          </cell>
          <cell r="I57" t="str">
            <v>12.66</v>
          </cell>
        </row>
        <row r="58">
          <cell r="B58" t="str">
            <v>云G89057</v>
          </cell>
          <cell r="C58" t="str">
            <v>建水县官厅汽车运输有限公司</v>
          </cell>
          <cell r="D58" t="str">
            <v>那丙敏              </v>
          </cell>
          <cell r="E58" t="str">
            <v>4小时43分</v>
          </cell>
          <cell r="F58" t="str">
            <v>147.56</v>
          </cell>
          <cell r="G58" t="str">
            <v>14.76</v>
          </cell>
          <cell r="H58" t="str">
            <v>77.70</v>
          </cell>
          <cell r="I58" t="str">
            <v>31.29</v>
          </cell>
        </row>
        <row r="59">
          <cell r="B59" t="str">
            <v>云G74732</v>
          </cell>
          <cell r="C59" t="str">
            <v>建水县官厅汽车运输有限公司</v>
          </cell>
          <cell r="D59" t="str">
            <v>                    </v>
          </cell>
          <cell r="E59" t="str">
            <v>6小时17分</v>
          </cell>
          <cell r="F59" t="str">
            <v>57.43</v>
          </cell>
          <cell r="G59" t="str">
            <v>5.74</v>
          </cell>
          <cell r="H59" t="str">
            <v>35.50</v>
          </cell>
          <cell r="I59" t="str">
            <v>9.14</v>
          </cell>
        </row>
      </sheetData>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云G84638</v>
          </cell>
          <cell r="C4" t="str">
            <v>2019-06-14 14:53:28</v>
          </cell>
          <cell r="D4">
            <v>0</v>
          </cell>
          <cell r="E4" t="str">
            <v>云南省红河哈尼族彝族自治州蒙自市冷泉镇G8011开河高速加水检修站东南98米</v>
          </cell>
        </row>
        <row r="5">
          <cell r="B5" t="str">
            <v>云G68279</v>
          </cell>
          <cell r="C5" t="str">
            <v>2019-06-14 07:59:57</v>
          </cell>
          <cell r="D5">
            <v>0</v>
          </cell>
          <cell r="E5" t="str">
            <v>云南省玉溪市红塔区研和街道晋红高速排山南99米</v>
          </cell>
        </row>
        <row r="6">
          <cell r="B6" t="str">
            <v>云G68245</v>
          </cell>
          <cell r="C6" t="str">
            <v>2019-06-14 03:35:53</v>
          </cell>
          <cell r="D6">
            <v>0</v>
          </cell>
          <cell r="E6" t="str">
            <v>云南省昆明市安宁市青龙街道G56杭瑞高速三道沟北224米</v>
          </cell>
        </row>
        <row r="7">
          <cell r="B7" t="str">
            <v>云G68191</v>
          </cell>
          <cell r="C7" t="str">
            <v>2019-06-14 09:36:05</v>
          </cell>
          <cell r="D7" t="str">
            <v>ACC点火(17分)记录仪速度(87.0)卫星(20)GSM(31)超速报警(软)</v>
          </cell>
          <cell r="E7" t="str">
            <v>广东省云浮市郁南县河口镇S51罗阳高速竹头围村南275米</v>
          </cell>
        </row>
        <row r="8">
          <cell r="B8" t="str">
            <v>云G74893</v>
          </cell>
          <cell r="C8" t="str">
            <v>2019-06-14 00:57:08</v>
          </cell>
          <cell r="D8" t="str">
            <v>ACC点火(1时10分)记录仪速度(86.4)卫星(13)GSM(9)超速报警(软)</v>
          </cell>
          <cell r="E8" t="str">
            <v>云南省红河哈尼族彝族自治州河口瑶族自治县瑶山乡G8011开河高速牛棚弯2号大桥西北327米</v>
          </cell>
        </row>
        <row r="9">
          <cell r="B9" t="str">
            <v>云G72469</v>
          </cell>
          <cell r="C9" t="str">
            <v>2019-06-14 11:18:58</v>
          </cell>
          <cell r="D9" t="str">
            <v>ACC点火(1时15分)记录仪速度(35.0)疲劳驾驶报警(4时12分)卫星(24)GSM(13)</v>
          </cell>
          <cell r="E9" t="str">
            <v>云南省普洱市墨江哈尼族自治县联珠镇G8511昆磨高速老苍坡3号隧道南361米</v>
          </cell>
        </row>
        <row r="10">
          <cell r="B10" t="str">
            <v>云G77285</v>
          </cell>
          <cell r="C10" t="str">
            <v>2019-06-14 06:40:25</v>
          </cell>
          <cell r="D10">
            <v>0</v>
          </cell>
          <cell r="E10" t="str">
            <v>云南省红河哈尼族彝族自治州建水县李浩寨乡通建高速野马村东南502米</v>
          </cell>
        </row>
        <row r="11">
          <cell r="B11" t="str">
            <v>云G52488</v>
          </cell>
          <cell r="C11" t="str">
            <v>2019-06-14 01:48:07</v>
          </cell>
          <cell r="D11" t="str">
            <v>ACC点火(3天8时48分)记录仪速度(82.7)卫星(13)GSM(22)超速报警(软)</v>
          </cell>
          <cell r="E11" t="str">
            <v>云南省昆明市石林彝族自治县鹿阜街道小上公路g80号G80广昆高速旺东庙东103米</v>
          </cell>
        </row>
        <row r="12">
          <cell r="B12" t="str">
            <v>云G76546</v>
          </cell>
          <cell r="C12" t="str">
            <v>2019-06-14 11:41:44</v>
          </cell>
          <cell r="D12" t="str">
            <v>ACC点火(5时49分)记录仪速度(55.0)卫星(27)GSM(16)疲劳驾驶报警(4时0分)</v>
          </cell>
          <cell r="E12" t="str">
            <v>云南省红河哈尼族彝族自治州建水县临安镇G5615天猴高速g10县G10县道友和汽贸(二分店)东48米</v>
          </cell>
        </row>
        <row r="13">
          <cell r="B13" t="str">
            <v>云G74969</v>
          </cell>
          <cell r="C13" t="str">
            <v>2019-06-14 09:53:47</v>
          </cell>
          <cell r="D13">
            <v>0</v>
          </cell>
          <cell r="E13" t="str">
            <v>云南省红河哈尼族彝族自治州个旧市沙甸镇323国道三和自喷漆北38米</v>
          </cell>
        </row>
        <row r="14">
          <cell r="B14" t="str">
            <v>云G65188</v>
          </cell>
          <cell r="C14" t="str">
            <v>2019-06-14 01:07:27</v>
          </cell>
          <cell r="D14">
            <v>0</v>
          </cell>
          <cell r="E14" t="str">
            <v>云南省西双版纳傣族自治州景洪市嘎洒镇175县道曼掌宰村西北148米</v>
          </cell>
        </row>
        <row r="15">
          <cell r="B15" t="str">
            <v>云G68208</v>
          </cell>
          <cell r="C15" t="str">
            <v>2019-06-14 03:59:24</v>
          </cell>
          <cell r="D15">
            <v>0</v>
          </cell>
          <cell r="E15" t="str">
            <v>云南省西双版纳傣族自治州勐海县勐宋乡勐海县众恒良种场茶厂(西南门)西63米</v>
          </cell>
        </row>
        <row r="16">
          <cell r="B16" t="str">
            <v>云G68655</v>
          </cell>
          <cell r="C16" t="str">
            <v>2019-06-14 12:08:43</v>
          </cell>
          <cell r="D16">
            <v>0</v>
          </cell>
          <cell r="E16" t="str">
            <v>云南省红河哈尼族彝族自治州建水县临安镇214省道鸿达驾校西南275米</v>
          </cell>
        </row>
        <row r="17">
          <cell r="B17" t="str">
            <v>云G68804</v>
          </cell>
          <cell r="C17" t="str">
            <v>2019-06-14 14:14:43</v>
          </cell>
          <cell r="D17">
            <v>0</v>
          </cell>
          <cell r="E17" t="str">
            <v>云南省红河哈尼族彝族自治州建水县临安镇214省道老湖南轮胎店北64米</v>
          </cell>
        </row>
        <row r="18">
          <cell r="B18" t="str">
            <v>云G68817</v>
          </cell>
          <cell r="C18" t="str">
            <v>2019-06-14 13:08:59</v>
          </cell>
          <cell r="D18">
            <v>0</v>
          </cell>
          <cell r="E18" t="str">
            <v>云南省红河哈尼族彝族自治州建水县曲江镇东山坝线弥勒地东北945米</v>
          </cell>
        </row>
        <row r="19">
          <cell r="B19" t="str">
            <v>云G68819</v>
          </cell>
          <cell r="C19" t="str">
            <v>2019-06-14 13:14:05</v>
          </cell>
          <cell r="D19">
            <v>0</v>
          </cell>
          <cell r="E19" t="str">
            <v>云南省怒江傈僳族自治州泸水市称杆乡228省道腊门嘎东南178米</v>
          </cell>
        </row>
        <row r="20">
          <cell r="B20" t="str">
            <v>云G69363</v>
          </cell>
          <cell r="C20" t="str">
            <v>2019-06-14 14:09:47</v>
          </cell>
          <cell r="D20">
            <v>0</v>
          </cell>
          <cell r="E20" t="str">
            <v>云南省迪庆藏族自治州维西傈僳族自治县永春乡维通线草坝东326米</v>
          </cell>
        </row>
        <row r="21">
          <cell r="B21" t="str">
            <v>云G69406</v>
          </cell>
          <cell r="C21" t="str">
            <v>2019-06-14 13:58:10</v>
          </cell>
          <cell r="D21">
            <v>0</v>
          </cell>
          <cell r="E21" t="str">
            <v>云南省红河哈尼族彝族自治州建水县临安镇214省道中国石化加油站(培德段)西68米</v>
          </cell>
        </row>
        <row r="22">
          <cell r="B22" t="str">
            <v>云G69957</v>
          </cell>
          <cell r="C22" t="str">
            <v>2019-06-14 12:46:55</v>
          </cell>
          <cell r="D22">
            <v>0</v>
          </cell>
          <cell r="E22" t="str">
            <v>云南省红河哈尼族彝族自治州开远市小龙潭镇城子北73米</v>
          </cell>
        </row>
        <row r="23">
          <cell r="B23" t="str">
            <v>云G70058</v>
          </cell>
          <cell r="C23" t="str">
            <v>2019-06-14 11:33:22</v>
          </cell>
          <cell r="D23">
            <v>0</v>
          </cell>
          <cell r="E23" t="str">
            <v>云南省文山壮族苗族自治州砚山县平远镇323国道进波汽修厂东58米</v>
          </cell>
        </row>
        <row r="24">
          <cell r="B24" t="str">
            <v>云G70424</v>
          </cell>
          <cell r="C24" t="str">
            <v>2019-06-14 08:33:57</v>
          </cell>
          <cell r="D24">
            <v>0</v>
          </cell>
          <cell r="E24" t="str">
            <v>云南省西双版纳傣族自治州景洪市勐龙镇汇扬河东南356米</v>
          </cell>
        </row>
        <row r="25">
          <cell r="B25" t="str">
            <v>云G70588</v>
          </cell>
          <cell r="C25" t="str">
            <v>2019-06-14 12:57:36</v>
          </cell>
          <cell r="D25">
            <v>0</v>
          </cell>
          <cell r="E25" t="str">
            <v>云南省红河哈尼族彝族自治州元阳县马街乡102县道放羊寨西北1490米</v>
          </cell>
        </row>
        <row r="26">
          <cell r="B26" t="str">
            <v>云G70788</v>
          </cell>
          <cell r="C26" t="str">
            <v>2019-06-14 14:31:04</v>
          </cell>
          <cell r="D26">
            <v>0</v>
          </cell>
          <cell r="E26" t="str">
            <v>云南省红河哈尼族彝族自治州元阳县上新城乡南芒公路芒杏河西1541米</v>
          </cell>
        </row>
        <row r="27">
          <cell r="B27" t="str">
            <v>云G71414</v>
          </cell>
          <cell r="C27" t="str">
            <v>2019-06-14 13:48:16</v>
          </cell>
          <cell r="D27">
            <v>0</v>
          </cell>
          <cell r="E27" t="str">
            <v>广东省佛山市南海区大沥镇穗盐西路11号穗盐西路佛山市安信物流中心A座西北66米</v>
          </cell>
        </row>
        <row r="28">
          <cell r="B28" t="str">
            <v>云G72097</v>
          </cell>
          <cell r="C28" t="str">
            <v>2019-06-14 13:52:01</v>
          </cell>
          <cell r="D28">
            <v>0</v>
          </cell>
          <cell r="E28" t="str">
            <v>云南省红河哈尼族彝族自治州河口瑶族自治县河口镇中国石化(北山停车区加油站)南83米</v>
          </cell>
        </row>
        <row r="29">
          <cell r="B29" t="str">
            <v>云G72281</v>
          </cell>
          <cell r="C29" t="str">
            <v>2019-06-14 13:30:22</v>
          </cell>
          <cell r="D29">
            <v>0</v>
          </cell>
          <cell r="E29" t="str">
            <v>云南省红河哈尼族彝族自治州元阳县上新城乡南蛮段风口山卫生院西北224米</v>
          </cell>
        </row>
        <row r="30">
          <cell r="B30" t="str">
            <v>云G73011</v>
          </cell>
          <cell r="C30" t="str">
            <v>2019-06-14 12:07:35</v>
          </cell>
          <cell r="D30">
            <v>0</v>
          </cell>
          <cell r="E30" t="str">
            <v>云南省红河哈尼族彝族自治州建水县面甸镇G5615天猴高速龙潭小学东北219米</v>
          </cell>
        </row>
        <row r="31">
          <cell r="B31" t="str">
            <v>云G73503</v>
          </cell>
          <cell r="C31" t="str">
            <v>2019-06-14 13:08:17</v>
          </cell>
          <cell r="D31">
            <v>0</v>
          </cell>
          <cell r="E31" t="str">
            <v>云南省红河哈尼族彝族自治州红河县迤萨镇Z007水井东1115米</v>
          </cell>
        </row>
        <row r="32">
          <cell r="B32" t="str">
            <v>云G73567</v>
          </cell>
          <cell r="C32" t="str">
            <v>2019-06-14 12:01:45</v>
          </cell>
          <cell r="D32">
            <v>0</v>
          </cell>
          <cell r="E32" t="str">
            <v>云南省红河哈尼族彝族自治州金平苗族瑶族傣族自治县金水河镇滨河路口岸小学西南148米</v>
          </cell>
        </row>
        <row r="33">
          <cell r="B33" t="str">
            <v>云G73584</v>
          </cell>
          <cell r="C33" t="str">
            <v>2019-06-14 07:46:33</v>
          </cell>
          <cell r="D33">
            <v>0</v>
          </cell>
          <cell r="E33" t="str">
            <v>云南省西双版纳傣族自治州景洪市允景洪街道澜沧江路5号澜沧江路兴豪门东北610米</v>
          </cell>
        </row>
        <row r="34">
          <cell r="B34" t="str">
            <v>云G73590</v>
          </cell>
          <cell r="C34" t="str">
            <v>2019-06-14 15:04:18</v>
          </cell>
          <cell r="D34">
            <v>0</v>
          </cell>
          <cell r="E34" t="str">
            <v>云南省红河哈尼族彝族自治州个旧市贾沙乡102县道红河元阳刘大头农家乐东北370米</v>
          </cell>
        </row>
        <row r="35">
          <cell r="B35" t="str">
            <v>云G73881</v>
          </cell>
          <cell r="C35" t="str">
            <v>2019-06-14 08:37:13</v>
          </cell>
          <cell r="D35">
            <v>0</v>
          </cell>
          <cell r="E35" t="str">
            <v>云南省昆明市嵩明县杨林镇长嵩大道嵩明杨林天天园餐厅西北70米</v>
          </cell>
        </row>
        <row r="36">
          <cell r="B36" t="str">
            <v>云G73908</v>
          </cell>
          <cell r="C36" t="str">
            <v>2019-06-14 09:55:10</v>
          </cell>
          <cell r="D36">
            <v>0</v>
          </cell>
          <cell r="E36" t="str">
            <v>云南省红河哈尼族彝族自治州泸西县午街铺镇203省道海王汽修东37米</v>
          </cell>
        </row>
        <row r="37">
          <cell r="B37" t="str">
            <v>云G74338</v>
          </cell>
          <cell r="C37" t="str">
            <v>2019-06-14 09:32:34</v>
          </cell>
          <cell r="D37">
            <v>0</v>
          </cell>
          <cell r="E37" t="str">
            <v>云南省红河哈尼族彝族自治州金平苗族瑶族傣族自治县勐拉镇017乡道勐拉中学西南131米</v>
          </cell>
        </row>
        <row r="38">
          <cell r="B38" t="str">
            <v>云G74339</v>
          </cell>
          <cell r="C38" t="str">
            <v>2019-06-14 14:33:44</v>
          </cell>
          <cell r="D38">
            <v>0</v>
          </cell>
          <cell r="E38" t="str">
            <v>云南省红河哈尼族彝族自治州蒙自市文澜镇护国路22号护国路红河州公务员小区东254米</v>
          </cell>
        </row>
        <row r="39">
          <cell r="B39" t="str">
            <v>云G74660</v>
          </cell>
          <cell r="C39" t="str">
            <v>2019-06-14 14:01:12</v>
          </cell>
          <cell r="D39">
            <v>0</v>
          </cell>
          <cell r="E39" t="str">
            <v>云南省红河哈尼族彝族自治州建水县临安镇214省道姐妹饭店(苟街医院东)南89米</v>
          </cell>
        </row>
        <row r="40">
          <cell r="B40" t="str">
            <v>云G74663</v>
          </cell>
          <cell r="C40" t="str">
            <v>2019-06-14 14:27:58</v>
          </cell>
          <cell r="D40">
            <v>0</v>
          </cell>
          <cell r="E40" t="str">
            <v>云南省红河哈尼族彝族自治州元阳县南沙镇元蔓高速南沙钢结构厂西北113米</v>
          </cell>
        </row>
        <row r="41">
          <cell r="B41" t="str">
            <v>云G74671</v>
          </cell>
          <cell r="C41" t="str">
            <v>2019-06-14 12:37:58</v>
          </cell>
          <cell r="D41">
            <v>0</v>
          </cell>
          <cell r="E41" t="str">
            <v>云南省昆明市安宁市县街街道高甸段耳目小学西南1434米</v>
          </cell>
        </row>
        <row r="42">
          <cell r="B42" t="str">
            <v>云G74730</v>
          </cell>
          <cell r="C42" t="str">
            <v>2019-06-14 06:57:43</v>
          </cell>
          <cell r="D42">
            <v>0</v>
          </cell>
          <cell r="E42" t="str">
            <v>云南省红河哈尼族彝族自治州元阳县小新街乡元蔓高速石膏矿大桥西1855米</v>
          </cell>
        </row>
        <row r="43">
          <cell r="B43" t="str">
            <v>云G74732</v>
          </cell>
          <cell r="C43" t="str">
            <v>2019-06-14 14:18:23</v>
          </cell>
          <cell r="D43">
            <v>0</v>
          </cell>
          <cell r="E43" t="str">
            <v>云南省红河哈尼族彝族自治州个旧市大屯镇个大段小屯西北121米</v>
          </cell>
        </row>
        <row r="44">
          <cell r="B44" t="str">
            <v>云G74968</v>
          </cell>
          <cell r="C44" t="str">
            <v>2019-06-14 12:06:52</v>
          </cell>
          <cell r="D44">
            <v>0</v>
          </cell>
          <cell r="E44" t="str">
            <v>云南省昭通市彝良县洛泽河镇侯毛段蚂蝗沟小学东1271米</v>
          </cell>
        </row>
        <row r="45">
          <cell r="B45" t="str">
            <v>云G74972</v>
          </cell>
          <cell r="C45" t="str">
            <v>2019-06-14 09:48:24</v>
          </cell>
          <cell r="D45">
            <v>0</v>
          </cell>
          <cell r="E45" t="str">
            <v>云南省红河哈尼族彝族自治州弥勒市巡检司镇巡小路巡检客运站北75米</v>
          </cell>
        </row>
        <row r="46">
          <cell r="B46" t="str">
            <v>云G75010</v>
          </cell>
          <cell r="C46" t="str">
            <v>2019-06-14 14:38:41</v>
          </cell>
          <cell r="D46">
            <v>0</v>
          </cell>
          <cell r="E46" t="str">
            <v>云南省红河哈尼族彝族自治州建水县临安镇鑫苑家常菜东60米</v>
          </cell>
        </row>
        <row r="47">
          <cell r="B47" t="str">
            <v>云G75018</v>
          </cell>
          <cell r="C47" t="str">
            <v>2019-06-14 13:47:30</v>
          </cell>
          <cell r="D47">
            <v>0</v>
          </cell>
          <cell r="E47" t="str">
            <v>云南省红河哈尼族彝族自治州河口瑶族自治县河口镇326国道曼漆西北236米</v>
          </cell>
        </row>
        <row r="48">
          <cell r="B48" t="str">
            <v>云G75117</v>
          </cell>
          <cell r="C48" t="str">
            <v>2019-06-14 12:23:22</v>
          </cell>
          <cell r="D48">
            <v>0</v>
          </cell>
          <cell r="E48" t="str">
            <v>云南省红河哈尼族彝族自治州建水县临安镇323国道西湖村东北461米</v>
          </cell>
        </row>
        <row r="49">
          <cell r="B49" t="str">
            <v>云G75199</v>
          </cell>
          <cell r="C49" t="str">
            <v>2019-06-14 11:24:56</v>
          </cell>
          <cell r="D49">
            <v>0</v>
          </cell>
          <cell r="E49" t="str">
            <v>云南省红河哈尼族彝族自治州元阳县马街乡东瓦公路安庄北864米</v>
          </cell>
        </row>
        <row r="50">
          <cell r="B50" t="str">
            <v>云G75885</v>
          </cell>
          <cell r="C50" t="str">
            <v>2019-06-14 14:20:03</v>
          </cell>
          <cell r="D50">
            <v>0</v>
          </cell>
          <cell r="E50" t="str">
            <v>云南省红河哈尼族彝族自治州元阳县南沙镇102县道红河谷食家庄西北189米</v>
          </cell>
        </row>
        <row r="51">
          <cell r="B51" t="str">
            <v>云G76029</v>
          </cell>
          <cell r="C51" t="str">
            <v>2019-06-14 07:35:18</v>
          </cell>
          <cell r="D51">
            <v>0</v>
          </cell>
          <cell r="E51" t="str">
            <v>云南省红河哈尼族彝族自治州个旧市鸡街镇212省道舘驿清真餐厅北75米</v>
          </cell>
        </row>
        <row r="52">
          <cell r="B52" t="str">
            <v>云G76051</v>
          </cell>
          <cell r="C52" t="str">
            <v>2019-06-14 12:25:58</v>
          </cell>
          <cell r="D52">
            <v>0</v>
          </cell>
        </row>
        <row r="53">
          <cell r="B53" t="str">
            <v>云G76116</v>
          </cell>
          <cell r="C53" t="str">
            <v>2019-06-14 12:48:10</v>
          </cell>
          <cell r="D53">
            <v>0</v>
          </cell>
          <cell r="E53" t="str">
            <v>云南省红河哈尼族彝族自治州元阳县上新城乡元蔓高速芒铁东南480米</v>
          </cell>
        </row>
        <row r="54">
          <cell r="B54" t="str">
            <v>云G76531</v>
          </cell>
          <cell r="C54" t="str">
            <v>2019-06-14 14:49:07</v>
          </cell>
          <cell r="D54">
            <v>0</v>
          </cell>
          <cell r="E54" t="str">
            <v>云南省普洱市思茅区思茅镇芒过山东南752米</v>
          </cell>
        </row>
        <row r="55">
          <cell r="B55" t="str">
            <v>云G76889</v>
          </cell>
          <cell r="C55" t="str">
            <v>2019-06-14 10:28:59</v>
          </cell>
          <cell r="D55">
            <v>0</v>
          </cell>
          <cell r="E55" t="str">
            <v>云南省楚雄彝族自治州武定县狮山镇元武路140号108国道彝家大酒店东南1959米</v>
          </cell>
        </row>
        <row r="56">
          <cell r="B56" t="str">
            <v>云G78483</v>
          </cell>
          <cell r="C56" t="str">
            <v>2019-06-14 06:51:51</v>
          </cell>
          <cell r="D56">
            <v>0</v>
          </cell>
          <cell r="E56" t="str">
            <v>云南省玉溪市元江哈尼族彝族傣族自治县甘庄街道G8511昆磨高速甘庄服务区西103米</v>
          </cell>
        </row>
        <row r="57">
          <cell r="B57" t="str">
            <v>云G78522</v>
          </cell>
          <cell r="C57" t="str">
            <v>2019-06-14 15:04:43</v>
          </cell>
          <cell r="D57">
            <v>0</v>
          </cell>
          <cell r="E57" t="str">
            <v>云南省红河哈尼族彝族自治州金平苗族瑶族傣族自治县沙依坡乡蛮金公路那拉博南951米</v>
          </cell>
        </row>
        <row r="58">
          <cell r="B58" t="str">
            <v>云G78570</v>
          </cell>
          <cell r="C58" t="str">
            <v>2019-06-14 14:15:50</v>
          </cell>
          <cell r="D58">
            <v>0</v>
          </cell>
          <cell r="E58" t="str">
            <v>云南省文山壮族苗族自治州广南县莲城镇桃源路2号桃源路新兴宾馆(桃源路)西北75米</v>
          </cell>
        </row>
        <row r="59">
          <cell r="B59" t="str">
            <v>云G78583</v>
          </cell>
          <cell r="C59" t="str">
            <v>2019-06-14 15:06:32</v>
          </cell>
          <cell r="D59">
            <v>0</v>
          </cell>
          <cell r="E59" t="str">
            <v>云南省文山壮族苗族自治州文山市古木镇文都线古木镇中心学校东南1629米</v>
          </cell>
        </row>
        <row r="60">
          <cell r="B60" t="str">
            <v>云G78769</v>
          </cell>
          <cell r="C60" t="str">
            <v>2019-06-14 12:55:55</v>
          </cell>
          <cell r="D60">
            <v>0</v>
          </cell>
          <cell r="E60" t="str">
            <v>云南省红河哈尼族彝族自治州建水县坡头乡214省道下白沙水东南881米</v>
          </cell>
        </row>
        <row r="61">
          <cell r="B61" t="str">
            <v>云G79211</v>
          </cell>
          <cell r="C61" t="str">
            <v>2019-06-14 11:56:23</v>
          </cell>
          <cell r="D61">
            <v>0</v>
          </cell>
          <cell r="E61" t="str">
            <v>云南省昆明市安宁市县街街道高甸段耳目小学西南1470米</v>
          </cell>
        </row>
        <row r="62">
          <cell r="B62" t="str">
            <v>云G79701</v>
          </cell>
          <cell r="C62" t="str">
            <v>2019-06-14 14:21:48</v>
          </cell>
          <cell r="D62">
            <v>0</v>
          </cell>
          <cell r="E62" t="str">
            <v>云南省红河哈尼族彝族自治州建水县坡头乡130县道贾沙乡科技希望小学南1243米</v>
          </cell>
        </row>
        <row r="63">
          <cell r="B63" t="str">
            <v>云G79750</v>
          </cell>
          <cell r="C63" t="str">
            <v>2019-06-14 13:50:14</v>
          </cell>
          <cell r="D63">
            <v>0</v>
          </cell>
          <cell r="E63" t="str">
            <v>云南省红河哈尼族彝族自治州建水县坡头乡130县道贾沙乡科技希望小学南1243米</v>
          </cell>
        </row>
        <row r="64">
          <cell r="B64" t="str">
            <v>云G79769</v>
          </cell>
          <cell r="C64" t="str">
            <v>2019-06-14 14:36:21</v>
          </cell>
          <cell r="D64">
            <v>0</v>
          </cell>
          <cell r="E64" t="str">
            <v>云南省红河哈尼族彝族自治州建水县临安镇迎晖路353号214省道羊街工业园区南198米</v>
          </cell>
        </row>
        <row r="65">
          <cell r="B65" t="str">
            <v>云G79777</v>
          </cell>
          <cell r="C65" t="str">
            <v>2019-06-14 12:15:23</v>
          </cell>
          <cell r="D65">
            <v>0</v>
          </cell>
          <cell r="E65" t="str">
            <v>云南省昆明市呈贡区马金铺街道渔翔路5号渔博路樱雪漫苑东南302米</v>
          </cell>
        </row>
        <row r="66">
          <cell r="B66" t="str">
            <v>云G85305</v>
          </cell>
          <cell r="C66" t="str">
            <v>2019-06-14 14:38:44</v>
          </cell>
          <cell r="D66">
            <v>0</v>
          </cell>
          <cell r="E66" t="str">
            <v>云南省红河哈尼族彝族自治州开远市小龙潭镇二城段安桶寨西270米</v>
          </cell>
        </row>
        <row r="67">
          <cell r="B67" t="str">
            <v>云G87927</v>
          </cell>
          <cell r="C67" t="str">
            <v>2019-06-14 14:33:44</v>
          </cell>
          <cell r="D67">
            <v>0</v>
          </cell>
          <cell r="E67" t="str">
            <v>云南省文山壮族苗族自治州砚山县盘龙彝族乡铅厂东742米</v>
          </cell>
        </row>
        <row r="68">
          <cell r="B68" t="str">
            <v>云G89259</v>
          </cell>
          <cell r="C68" t="str">
            <v>2019-06-14 15:02:46</v>
          </cell>
          <cell r="D68">
            <v>0</v>
          </cell>
          <cell r="E68" t="str">
            <v>云南省红河哈尼族彝族自治州河口瑶族自治县河口镇北山国际货场西151米</v>
          </cell>
        </row>
        <row r="69">
          <cell r="B69" t="str">
            <v>云G89767</v>
          </cell>
          <cell r="C69" t="str">
            <v>2019-06-14 03:23:12</v>
          </cell>
          <cell r="D69">
            <v>0</v>
          </cell>
          <cell r="E69" t="str">
            <v>云南省红河哈尼族彝族自治州个旧市鸡街镇212省道舘驿清真餐厅西北62米</v>
          </cell>
        </row>
        <row r="70">
          <cell r="B70" t="str">
            <v>云G74358</v>
          </cell>
          <cell r="C70" t="str">
            <v>2019-06-14 10:03:01</v>
          </cell>
          <cell r="D70">
            <v>0</v>
          </cell>
          <cell r="E70" t="str">
            <v>云南省昆明市安宁市禄脿街道云南祥丰金麦化工有限公司(西南门)东北284米</v>
          </cell>
        </row>
        <row r="71">
          <cell r="B71" t="str">
            <v>云G72798</v>
          </cell>
          <cell r="C71" t="str">
            <v>2019-06-14 14:05:33</v>
          </cell>
          <cell r="D71">
            <v>0</v>
          </cell>
          <cell r="E71" t="str">
            <v>云南省红河哈尼族彝族自治州建水县曲江镇东山坝线弥勒地东北933米</v>
          </cell>
        </row>
        <row r="72">
          <cell r="B72" t="str">
            <v>云G89057</v>
          </cell>
          <cell r="C72" t="str">
            <v>2019-06-14 00:12:30</v>
          </cell>
          <cell r="D72">
            <v>0</v>
          </cell>
          <cell r="E72" t="str">
            <v>云南省红河哈尼族彝族自治州建水县曲江镇214省道王和营小学东1053米</v>
          </cell>
        </row>
        <row r="73">
          <cell r="B73" t="str">
            <v>云G73986</v>
          </cell>
          <cell r="C73" t="str">
            <v>2019-06-14 13:29:39</v>
          </cell>
          <cell r="D73">
            <v>0</v>
          </cell>
          <cell r="E73" t="str">
            <v>云南省红河哈尼族彝族自治州元阳县黄茅岭乡214省道金三角加油站(和平段)西470米</v>
          </cell>
        </row>
        <row r="74">
          <cell r="B74" t="str">
            <v>云G68941</v>
          </cell>
          <cell r="C74" t="str">
            <v>2019-06-14 11:11:25</v>
          </cell>
          <cell r="D74">
            <v>0</v>
          </cell>
          <cell r="E74" t="str">
            <v>云南省昆明市石林彝族自治县西街口镇绿寨段大塘子北563米</v>
          </cell>
        </row>
        <row r="75">
          <cell r="B75" t="str">
            <v>云G78528</v>
          </cell>
          <cell r="C75" t="str">
            <v>2019-06-14 09:11:42</v>
          </cell>
          <cell r="D75">
            <v>0</v>
          </cell>
          <cell r="E75" t="str">
            <v>云南省红河哈尼族彝族自治州建水县临安镇323国道顺鑫矿山机械配件经营部北93米</v>
          </cell>
        </row>
        <row r="76">
          <cell r="B76" t="str">
            <v>云G78469</v>
          </cell>
          <cell r="C76" t="str">
            <v>2019-06-14 02:55:04</v>
          </cell>
          <cell r="D76">
            <v>0</v>
          </cell>
          <cell r="E76" t="str">
            <v>云南省红河哈尼族彝族自治州建水县南庄镇214省道桥头北159米</v>
          </cell>
        </row>
        <row r="77">
          <cell r="B77" t="str">
            <v>云G67014</v>
          </cell>
          <cell r="C77" t="str">
            <v>2019-06-14 07:43:33</v>
          </cell>
          <cell r="D77">
            <v>0</v>
          </cell>
          <cell r="E77" t="str">
            <v>云南省玉溪市新平彝族傣族自治县扬武镇213国道新平互通北1745米</v>
          </cell>
        </row>
        <row r="78">
          <cell r="B78" t="str">
            <v>云G78968</v>
          </cell>
          <cell r="C78" t="str">
            <v>2019-06-14 11:14:02</v>
          </cell>
          <cell r="D78">
            <v>0</v>
          </cell>
          <cell r="E78" t="str">
            <v>云南省昆明市安宁市金方街道濮耐昆钢高温材料有限公司西区(东门)西南99米</v>
          </cell>
        </row>
        <row r="79">
          <cell r="B79" t="str">
            <v>云G79229</v>
          </cell>
          <cell r="C79" t="str">
            <v>2019-06-14 00:32:56</v>
          </cell>
          <cell r="D79">
            <v>0</v>
          </cell>
          <cell r="E79" t="str">
            <v>云南省昭通市镇雄县五德镇五小段彭家梁子东南30米</v>
          </cell>
        </row>
        <row r="80">
          <cell r="B80" t="str">
            <v>云G65155</v>
          </cell>
          <cell r="C80" t="str">
            <v>2019-06-14 09:22:43</v>
          </cell>
          <cell r="D80">
            <v>0</v>
          </cell>
          <cell r="E80" t="str">
            <v>云南省昆明市寻甸回族彝族自治县鸡街镇武倘寻高速余家箐东1031米</v>
          </cell>
        </row>
        <row r="81">
          <cell r="B81" t="str">
            <v>云G68809</v>
          </cell>
          <cell r="C81" t="str">
            <v>2019-06-14 08:11:14</v>
          </cell>
          <cell r="D81">
            <v>0</v>
          </cell>
          <cell r="E81" t="str">
            <v>云南省红河哈尼族彝族自治州个旧市锡城镇塘子凹段个旧市老厂卫生院西北1855米</v>
          </cell>
        </row>
        <row r="82">
          <cell r="B82" t="str">
            <v>云G79736</v>
          </cell>
          <cell r="C82" t="str">
            <v>2019-06-14 15:05:40</v>
          </cell>
          <cell r="D82">
            <v>0</v>
          </cell>
          <cell r="E82" t="str">
            <v>云南省红河哈尼族彝族自治州建水县临安镇县五七干校东北166米</v>
          </cell>
        </row>
        <row r="83">
          <cell r="B83" t="str">
            <v>云G74392</v>
          </cell>
          <cell r="C83" t="str">
            <v>2019-06-14 08:13:01</v>
          </cell>
          <cell r="D83">
            <v>0</v>
          </cell>
          <cell r="E83" t="str">
            <v>云南省红河哈尼族彝族自治州建水县面甸镇323国道建水七中东北249米</v>
          </cell>
        </row>
        <row r="84">
          <cell r="B84" t="str">
            <v>云G70932</v>
          </cell>
          <cell r="C84" t="str">
            <v>2019-06-14 14:54:54</v>
          </cell>
          <cell r="D84">
            <v>0</v>
          </cell>
          <cell r="E84" t="str">
            <v>云南省红河哈尼族彝族自治州建水县利民乡幕阳段小暮阳东403米</v>
          </cell>
        </row>
        <row r="85">
          <cell r="B85" t="str">
            <v>云G68811</v>
          </cell>
          <cell r="C85" t="str">
            <v>2019-06-14 12:21:35</v>
          </cell>
          <cell r="D85">
            <v>0</v>
          </cell>
          <cell r="E85" t="str">
            <v>云南省昭通市绥江县中城镇三大坝南147米</v>
          </cell>
        </row>
        <row r="86">
          <cell r="B86" t="str">
            <v>云G69391</v>
          </cell>
          <cell r="C86" t="str">
            <v>2019-06-14 08:01:22</v>
          </cell>
          <cell r="D86">
            <v>0</v>
          </cell>
          <cell r="E86" t="str">
            <v>云南省红河哈尼族彝族自治州元阳县南沙镇人民路177号人民路云南省元阳县南沙木材检查站西北72米</v>
          </cell>
        </row>
        <row r="87">
          <cell r="B87" t="str">
            <v>云G79894</v>
          </cell>
          <cell r="C87" t="str">
            <v>2019-06-14 08:26:52</v>
          </cell>
          <cell r="D87">
            <v>0</v>
          </cell>
          <cell r="E87" t="str">
            <v>云南省红河哈尼族彝族自治州弥勒市新哨镇304省道弥勒市新哨中学西南455米</v>
          </cell>
        </row>
        <row r="88">
          <cell r="B88" t="str">
            <v>云G74297</v>
          </cell>
          <cell r="C88" t="str">
            <v>2019-06-14 11:49:50</v>
          </cell>
          <cell r="D88">
            <v>0</v>
          </cell>
          <cell r="E88" t="str">
            <v>云南省红河哈尼族彝族自治州建水县临安镇朋哨段放马坪东北1171米</v>
          </cell>
        </row>
        <row r="89">
          <cell r="B89" t="str">
            <v>云G65156</v>
          </cell>
          <cell r="C89" t="str">
            <v>2019-06-14 10:01:16</v>
          </cell>
          <cell r="D89">
            <v>0</v>
          </cell>
          <cell r="E89" t="str">
            <v>云南省西双版纳傣族自治州勐海县勐宋乡春平饭店西北193米</v>
          </cell>
        </row>
        <row r="90">
          <cell r="B90" t="str">
            <v>云G70053</v>
          </cell>
          <cell r="C90" t="str">
            <v>2019-06-14 00:22:35</v>
          </cell>
          <cell r="D90">
            <v>0</v>
          </cell>
          <cell r="E90" t="str">
            <v>云南省玉溪市通海县河西镇F93县道盛缘盆景东南175米</v>
          </cell>
        </row>
        <row r="91">
          <cell r="B91" t="str">
            <v>云G70391</v>
          </cell>
          <cell r="C91" t="str">
            <v>2019-06-14 15:08:11</v>
          </cell>
          <cell r="D91">
            <v>0</v>
          </cell>
          <cell r="E91" t="str">
            <v>云南省玉溪市通海县纳古镇江雄公路311县江通公路云南通海高新焊管有限公司焊管仓库南48米</v>
          </cell>
        </row>
        <row r="92">
          <cell r="B92" t="str">
            <v>云G79877</v>
          </cell>
          <cell r="C92" t="str">
            <v>2019-06-14 12:58:13</v>
          </cell>
          <cell r="D92">
            <v>0</v>
          </cell>
          <cell r="E92" t="str">
            <v>云南省红河哈尼族彝族自治州建水县李浩寨乡214省道李浩寨客运站南1401米</v>
          </cell>
        </row>
        <row r="93">
          <cell r="B93" t="str">
            <v>云G78128</v>
          </cell>
          <cell r="C93" t="str">
            <v>2019-06-14 01:34:28</v>
          </cell>
          <cell r="D93">
            <v>0</v>
          </cell>
          <cell r="E93" t="str">
            <v>云南省红河哈尼族彝族自治州河口瑶族自治县河口镇326国道北山越南城北115米</v>
          </cell>
        </row>
        <row r="94">
          <cell r="B94" t="str">
            <v>云G67980</v>
          </cell>
          <cell r="C94" t="str">
            <v>2019-06-14 14:32:36</v>
          </cell>
          <cell r="D94">
            <v>0</v>
          </cell>
          <cell r="E94" t="str">
            <v>云南省红河哈尼族彝族自治州蒙自市文澜镇护国路22号护国路红建佳苑南83米</v>
          </cell>
        </row>
      </sheetData>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全部报警"/>
    </sheetNames>
    <sheetDataSet>
      <sheetData sheetId="0">
        <row r="2">
          <cell r="A2" t="str">
            <v>云G52488</v>
          </cell>
          <cell r="B2" t="str">
            <v>2019-07-15 13:12:48</v>
          </cell>
          <cell r="C2" t="str">
            <v>停车超时报警(1天0时31分)ACC点火(11分)卫星(11)</v>
          </cell>
          <cell r="D2" t="str">
            <v>云南省红河哈尼族彝族自治州河口瑶族自治县南溪镇124县道南溪汽车客运站东北1517米</v>
          </cell>
        </row>
        <row r="3">
          <cell r="A3" t="str">
            <v>云G65155</v>
          </cell>
          <cell r="B3" t="str">
            <v>2019-07-15 16:11:27</v>
          </cell>
          <cell r="C3" t="str">
            <v>停车超时报警(30分)ACC点火卫星(20)GSM(12)</v>
          </cell>
          <cell r="D3" t="str">
            <v>云南省昆明市寻甸回族彝族自治县倘甸镇马大段山杂西271米</v>
          </cell>
        </row>
        <row r="4">
          <cell r="A4" t="str">
            <v>云G65188</v>
          </cell>
          <cell r="B4" t="str">
            <v>2019-07-15 04:53:59</v>
          </cell>
          <cell r="C4" t="str">
            <v>停车超时报警(1天16时8分)ACC点火无效定位(10时34分)GSM(19)</v>
          </cell>
          <cell r="D4" t="str">
            <v>云南省西双版纳傣族自治州勐海县勐宋乡勐海县众恒良种场茶厂(西南门)东158米</v>
          </cell>
        </row>
        <row r="5">
          <cell r="A5" t="str">
            <v>云G66002</v>
          </cell>
          <cell r="B5" t="str">
            <v>2019-07-15 10:34:57</v>
          </cell>
          <cell r="C5" t="str">
            <v>停车超时报警(6天12时58分)ACC熄火无效定位(1时14分)GSM(29)</v>
          </cell>
          <cell r="D5" t="str">
            <v>云南省红河哈尼族彝族自治州个旧市锡城镇水箐段水箐小学东141米</v>
          </cell>
        </row>
        <row r="6">
          <cell r="A6" t="str">
            <v>云G66361</v>
          </cell>
          <cell r="B6" t="str">
            <v>2019-07-15 00:42:58</v>
          </cell>
          <cell r="C6" t="str">
            <v>停车超时报警(30分)ACC熄火卫星(12)GSM(16)</v>
          </cell>
          <cell r="D6" t="str">
            <v>云南省红河哈尼族彝族自治州石屏县异龙镇陶村段肖家海东南287米</v>
          </cell>
        </row>
        <row r="7">
          <cell r="A7" t="str">
            <v>云G68132</v>
          </cell>
          <cell r="B7" t="str">
            <v>2019-07-15 15:25:38</v>
          </cell>
          <cell r="C7" t="str">
            <v>停车超时报警(9天3时52分)</v>
          </cell>
          <cell r="D7" t="str">
            <v>云南省玉溪市江川区大街街道127乡道通达汽配汽修西122米</v>
          </cell>
        </row>
        <row r="8">
          <cell r="A8" t="str">
            <v>云G68191</v>
          </cell>
          <cell r="B8" t="str">
            <v>2019-07-15 00:40:04</v>
          </cell>
          <cell r="C8" t="str">
            <v>掉线报警</v>
          </cell>
          <cell r="D8" t="str">
            <v>云南省西双版纳傣族自治州勐海县勐遮镇惠勐公路勐海县黎明中学西北1805米</v>
          </cell>
        </row>
        <row r="9">
          <cell r="A9" t="str">
            <v>云G68245</v>
          </cell>
          <cell r="B9" t="str">
            <v>2019-07-15 14:08:39</v>
          </cell>
          <cell r="C9" t="str">
            <v>掉线报警</v>
          </cell>
          <cell r="D9" t="str">
            <v>广西壮族自治区贵港市桂平市石龙镇G7212柳北高速大树下西北308米</v>
          </cell>
        </row>
        <row r="10">
          <cell r="A10" t="str">
            <v>云G68279</v>
          </cell>
          <cell r="B10" t="str">
            <v>2019-07-15 14:58:55</v>
          </cell>
          <cell r="C10" t="str">
            <v>停车超时报警(30分)ACC熄火卫星(13)GSM(12)</v>
          </cell>
          <cell r="D10" t="str">
            <v>云南省红河哈尼族彝族自治州蒙自市雨过铺镇工业园区3号路顺发餐厅(工业园区3号路)东97米</v>
          </cell>
        </row>
        <row r="11">
          <cell r="A11" t="str">
            <v>云G68655</v>
          </cell>
          <cell r="B11" t="str">
            <v>2019-07-15 12:30:56</v>
          </cell>
          <cell r="C11" t="str">
            <v>停车超时报警(1时55分)ACC熄火卫星(20)GSM(30)</v>
          </cell>
          <cell r="D11" t="str">
            <v>云南省红河哈尼族彝族自治州建水县临安镇214省道鸿达驾校西南275米</v>
          </cell>
        </row>
        <row r="12">
          <cell r="A12" t="str">
            <v>云G68809</v>
          </cell>
          <cell r="B12" t="str">
            <v>2019-07-15 16:12:23</v>
          </cell>
          <cell r="C12" t="str">
            <v>停车超时报警(30分)ACC点火(24分)卫星(18)GSM(18)</v>
          </cell>
          <cell r="D12" t="str">
            <v>云南省红河哈尼族彝族自治州个旧市老厂镇羊补段小羊坝底北908米</v>
          </cell>
        </row>
        <row r="13">
          <cell r="A13" t="str">
            <v>云G68810</v>
          </cell>
          <cell r="B13" t="str">
            <v>2019-07-15 15:40:28</v>
          </cell>
          <cell r="C13" t="str">
            <v>掉线报警</v>
          </cell>
          <cell r="D13" t="str">
            <v>云南省红河哈尼族彝族自治州开远市乐白道街道环城东路开远市银丰工贸有限公司西53米</v>
          </cell>
        </row>
        <row r="14">
          <cell r="A14" t="str">
            <v>云G68811</v>
          </cell>
          <cell r="B14" t="str">
            <v>2019-07-15 15:35:20</v>
          </cell>
          <cell r="C14" t="str">
            <v>停车超时报警(30分)ACC点火(1时56分)无效定位(30分)GSM(8)</v>
          </cell>
          <cell r="D14" t="str">
            <v>云南省昭通市绥江县南岸镇昭乐高速黄龙村大桥西南170米</v>
          </cell>
        </row>
        <row r="15">
          <cell r="A15" t="str">
            <v>云G68819</v>
          </cell>
          <cell r="B15" t="str">
            <v>2019-07-15 16:24:47</v>
          </cell>
          <cell r="C15" t="str">
            <v>掉线报警</v>
          </cell>
          <cell r="D15" t="str">
            <v>云南省怒江傈僳族自治州泸水市大兴地镇228省道瓦拉亚窟东南34米</v>
          </cell>
        </row>
        <row r="16">
          <cell r="A16" t="str">
            <v>云G68941</v>
          </cell>
          <cell r="B16" t="str">
            <v>2019-07-15 08:23:13</v>
          </cell>
          <cell r="C16" t="str">
            <v>停车超时报警(30分)ACC熄火卫星(10)GSM(26)</v>
          </cell>
          <cell r="D16" t="str">
            <v>云南省昆明市石林彝族自治县西街口镇绿寨段大塘子北578米</v>
          </cell>
        </row>
        <row r="17">
          <cell r="A17" t="str">
            <v>云G69360</v>
          </cell>
          <cell r="B17" t="str">
            <v>2019-07-15 16:17:22</v>
          </cell>
          <cell r="C17" t="str">
            <v>掉线报警</v>
          </cell>
          <cell r="D17" t="str">
            <v>云南省文山壮族苗族自治州砚山县平远镇商贸大街155商贸大街阳光钢铝门窗东北29米</v>
          </cell>
        </row>
        <row r="18">
          <cell r="A18" t="str">
            <v>云G69363</v>
          </cell>
          <cell r="B18" t="str">
            <v>2019-07-15 16:11:35</v>
          </cell>
          <cell r="C18" t="str">
            <v>停车超时报警(1时49分)ACC点火(13分)记录仪速度(11.0)卫星(11)GSM(18)</v>
          </cell>
          <cell r="D18" t="str">
            <v>云南省迪庆藏族自治州维西傈僳族自治县永春乡Q23县道下庄房东855米</v>
          </cell>
        </row>
        <row r="19">
          <cell r="A19" t="str">
            <v>云G69391</v>
          </cell>
          <cell r="B19" t="str">
            <v>2019-07-15 02:46:27</v>
          </cell>
          <cell r="C19" t="str">
            <v>疲劳驾驶报警ACC点火(7时45分)记录仪速度(72.0)卫星(10)GSM(23)</v>
          </cell>
          <cell r="D19" t="str">
            <v>广西壮族自治区梧州市龙圩区新地镇S40苍硕高速石林峡东北581米</v>
          </cell>
        </row>
        <row r="20">
          <cell r="A20" t="str">
            <v>云G69406</v>
          </cell>
          <cell r="B20" t="str">
            <v>2019-07-15 12:58:13</v>
          </cell>
          <cell r="C20" t="str">
            <v>停车超时报警(2天0时6分)ACC熄火卫星(21)GSM(27)</v>
          </cell>
          <cell r="D20" t="str">
            <v>云南省红河哈尼族彝族自治州建水县临安镇214省道中国石化加油站(培德段)西北37米</v>
          </cell>
        </row>
        <row r="21">
          <cell r="A21" t="str">
            <v>云G69497</v>
          </cell>
          <cell r="B21" t="str">
            <v>2019-07-15 16:18:23</v>
          </cell>
          <cell r="C21" t="str">
            <v>停车超时报警(2天22时9分)GSM(30)</v>
          </cell>
          <cell r="D21" t="str">
            <v>云南省红河哈尼族彝族自治州弥勒市弥阳镇101县道开远水泥厂弥勒分厂西北61米</v>
          </cell>
        </row>
        <row r="22">
          <cell r="A22" t="str">
            <v>云G69957</v>
          </cell>
          <cell r="B22" t="str">
            <v>2019-07-15 14:54:01</v>
          </cell>
          <cell r="C22" t="str">
            <v>停车超时报警(31天3时46分)上线报警</v>
          </cell>
          <cell r="D22" t="str">
            <v>云南省红河哈尼族彝族自治州开远市小龙潭镇城子东北86米</v>
          </cell>
        </row>
        <row r="23">
          <cell r="A23" t="str">
            <v>云G70053</v>
          </cell>
          <cell r="B23" t="str">
            <v>2019-07-15 16:07:59</v>
          </cell>
          <cell r="C23" t="str">
            <v>停车超时报警(31分)无效定位(27分)</v>
          </cell>
          <cell r="D23" t="str">
            <v>云南省玉溪市通海县纳古镇江通公路云南通海高新焊管有限公司东北265米</v>
          </cell>
        </row>
        <row r="24">
          <cell r="A24" t="str">
            <v>云G70058</v>
          </cell>
          <cell r="B24" t="str">
            <v>2019-07-15 14:33:41</v>
          </cell>
          <cell r="C24" t="str">
            <v>掉线报警</v>
          </cell>
          <cell r="D24" t="str">
            <v>云南省文山壮族苗族自治州砚山县平远镇210省道自家人饭店(平车段)北11米</v>
          </cell>
        </row>
        <row r="25">
          <cell r="A25" t="str">
            <v>云G70086</v>
          </cell>
          <cell r="B25" t="str">
            <v>2019-07-15 16:27:56</v>
          </cell>
          <cell r="C25" t="str">
            <v>停车超时报警(30分)ACC点火(20分)卫星(14)GSM(19)</v>
          </cell>
          <cell r="D25" t="str">
            <v>云南省红河哈尼族彝族自治州开远市乐白道街道326国道拖甲黑西523米</v>
          </cell>
        </row>
        <row r="26">
          <cell r="A26" t="str">
            <v>云G70391</v>
          </cell>
          <cell r="B26" t="str">
            <v>2019-07-15 13:42:50</v>
          </cell>
          <cell r="C26" t="str">
            <v>掉线报警</v>
          </cell>
          <cell r="D26" t="str">
            <v>云南省红河哈尼族彝族自治州河口瑶族自治县莲花滩乡102县道石洞东北367米</v>
          </cell>
        </row>
        <row r="27">
          <cell r="A27" t="str">
            <v>云G70424</v>
          </cell>
          <cell r="B27" t="str">
            <v>2019-07-15 15:43:00</v>
          </cell>
          <cell r="C27" t="str">
            <v>疲劳驾驶报警ACC点火(6时30分)记录仪速度(41.0)卫星(22)GSM(19)</v>
          </cell>
          <cell r="D27" t="str">
            <v>云南省西双版纳傣族自治州景洪市大渡岗乡G8511昆磨高速大渡岗二号隧道西南1781米</v>
          </cell>
        </row>
        <row r="28">
          <cell r="A28" t="str">
            <v>云G70588</v>
          </cell>
          <cell r="B28" t="str">
            <v>2019-07-15 08:45:25</v>
          </cell>
          <cell r="C28" t="str">
            <v>停车超时报警(51分)ACC熄火卫星(15)GSM(2)</v>
          </cell>
          <cell r="D28" t="str">
            <v>云南省红河哈尼族彝族自治州元阳县南沙镇慢腊公路102县102县道桃园村卫生所东1243米</v>
          </cell>
        </row>
        <row r="29">
          <cell r="A29" t="str">
            <v>云G70784</v>
          </cell>
          <cell r="B29" t="str">
            <v>2019-07-15 14:10:18</v>
          </cell>
          <cell r="C29" t="str">
            <v>掉线报警</v>
          </cell>
          <cell r="D29" t="str">
            <v>云南省红河哈尼族彝族自治州建水县临安镇云昌宾馆东北43米</v>
          </cell>
        </row>
        <row r="30">
          <cell r="A30" t="str">
            <v>云G70788</v>
          </cell>
          <cell r="B30" t="str">
            <v>2019-07-15 13:03:25</v>
          </cell>
          <cell r="C30" t="str">
            <v>掉线报警</v>
          </cell>
          <cell r="D30" t="str">
            <v>云南省红河哈尼族彝族自治州个旧市锡城镇个金公路金盆家园西北123米</v>
          </cell>
        </row>
        <row r="31">
          <cell r="A31" t="str">
            <v>云G70932</v>
          </cell>
          <cell r="B31" t="str">
            <v>2019-07-15 13:48:25</v>
          </cell>
          <cell r="C31" t="str">
            <v>停车超时报警(32分)无效定位(19分)</v>
          </cell>
          <cell r="D31" t="str">
            <v>云南省红河哈尼族彝族自治州建水县临安镇214省道建水巴甸花海东442米</v>
          </cell>
        </row>
        <row r="32">
          <cell r="A32" t="str">
            <v>云G71414</v>
          </cell>
          <cell r="B32" t="str">
            <v>2019-07-15 14:04:23</v>
          </cell>
          <cell r="C32" t="str">
            <v>停车超时报警(75天18时49分)上线报警</v>
          </cell>
          <cell r="D32" t="str">
            <v>广东省佛山市南海区大沥镇穗盐西路11号穗盐西路佛山市安信物流中心A座西北66米</v>
          </cell>
        </row>
        <row r="33">
          <cell r="A33" t="str">
            <v>云G72097</v>
          </cell>
          <cell r="B33" t="str">
            <v>2019-07-15 12:18:55</v>
          </cell>
          <cell r="C33" t="str">
            <v>停车超时报警(30分)ACC熄火无效定位(10分)GSM(23)</v>
          </cell>
          <cell r="D33" t="str">
            <v>云南省红河哈尼族彝族自治州河口瑶族自治县河口镇中国石化(北山停车区加油站)东58米</v>
          </cell>
        </row>
        <row r="34">
          <cell r="A34" t="str">
            <v>云G72281</v>
          </cell>
          <cell r="B34" t="str">
            <v>2019-07-15 08:25:06</v>
          </cell>
          <cell r="C34" t="str">
            <v>停车超时报警(2天20时30分)无效定位(2天20时30分)GSM(15)</v>
          </cell>
          <cell r="D34" t="str">
            <v>云南省红河哈尼族彝族自治州元阳县上新城乡南芒公路风口山卫生院西南141米</v>
          </cell>
        </row>
        <row r="35">
          <cell r="A35" t="str">
            <v>云G72469</v>
          </cell>
          <cell r="B35" t="str">
            <v>2019-07-15 15:01:29</v>
          </cell>
          <cell r="C35" t="str">
            <v>掉线报警</v>
          </cell>
          <cell r="D35" t="str">
            <v>云南省西双版纳傣族自治州勐腊县勐腊镇G8511昆磨高速镇龙茵小学校西1498米</v>
          </cell>
        </row>
        <row r="36">
          <cell r="A36" t="str">
            <v>云G73011</v>
          </cell>
          <cell r="B36" t="str">
            <v>2019-07-15 15:59:18</v>
          </cell>
          <cell r="C36" t="str">
            <v>停车超时报警(30分)ACC点火(8分)卫星(21)GSM(17)</v>
          </cell>
          <cell r="D36" t="str">
            <v>云南省红河哈尼族彝族自治州个旧市鸡街镇个大段松树寨南527米</v>
          </cell>
        </row>
        <row r="37">
          <cell r="A37" t="str">
            <v>云G73503</v>
          </cell>
          <cell r="B37" t="str">
            <v>2019-07-15 14:30:40</v>
          </cell>
          <cell r="C37" t="str">
            <v>掉线报警</v>
          </cell>
          <cell r="D37" t="str">
            <v>云南省红河哈尼族彝族自治州红河县迤萨镇Z007水井东1115米</v>
          </cell>
        </row>
        <row r="38">
          <cell r="A38" t="str">
            <v>云G73584</v>
          </cell>
          <cell r="B38" t="str">
            <v>2019-07-15 15:39:43</v>
          </cell>
          <cell r="C38" t="str">
            <v>停车(12分)电瓶拆除报警ACC熄火GSM(18)</v>
          </cell>
          <cell r="D38" t="str">
            <v>云南省西双版纳傣族自治州景洪市允景洪街道回播箐东345米</v>
          </cell>
        </row>
        <row r="39">
          <cell r="A39" t="str">
            <v>云G73590</v>
          </cell>
          <cell r="B39" t="str">
            <v>2019-07-15 16:21:56</v>
          </cell>
          <cell r="C39" t="str">
            <v>停车超时报警(12天22时9分)电瓶拆除报警ACC熄火无效定位(3天5时1分)GSM(11)</v>
          </cell>
          <cell r="D39" t="str">
            <v>云南省红河哈尼族彝族自治州个旧市鸡街镇个大段松树寨东347米</v>
          </cell>
        </row>
        <row r="40">
          <cell r="A40" t="str">
            <v>云G74339</v>
          </cell>
          <cell r="B40" t="str">
            <v>2019-07-15 14:50:01</v>
          </cell>
          <cell r="C40" t="str">
            <v>停车超时报警(30分)ACC点火(8时56分)卫星(22)GSM(31)</v>
          </cell>
          <cell r="D40" t="str">
            <v>云南省红河哈尼族彝族自治州建水县临安镇G5615天猴高速中共建水公路分局建水所支部委员会西北60米</v>
          </cell>
        </row>
        <row r="41">
          <cell r="A41" t="str">
            <v>云G74660</v>
          </cell>
          <cell r="B41" t="str">
            <v>2019-07-15 13:46:36</v>
          </cell>
          <cell r="C41" t="str">
            <v>疲劳驾驶报警ACC点火(3时31分)记录仪速度(54.0)卫星(22)GSM(18)</v>
          </cell>
          <cell r="D41" t="str">
            <v>云南省红河哈尼族彝族自治州元阳县牛角寨镇良心寨段良心寨村东612米</v>
          </cell>
        </row>
        <row r="42">
          <cell r="A42" t="str">
            <v>云G74663</v>
          </cell>
          <cell r="B42" t="str">
            <v>2019-07-15 16:12:57</v>
          </cell>
          <cell r="C42" t="str">
            <v>停车超时报警(5时18分)ACC熄火卫星(11)GSM(16)</v>
          </cell>
          <cell r="D42" t="str">
            <v>云南省红河哈尼族彝族自治州个旧市蔓耗镇102县道蛮板大桥东北397米</v>
          </cell>
        </row>
        <row r="43">
          <cell r="A43" t="str">
            <v>云G74730</v>
          </cell>
          <cell r="B43" t="str">
            <v>2019-07-15 16:29:38</v>
          </cell>
          <cell r="C43" t="str">
            <v>停车超时报警(1时5分)ACC熄火卫星(13)GSM(26)</v>
          </cell>
          <cell r="D43" t="str">
            <v>云南省红河哈尼族彝族自治州建水县坡头乡214省道红河大桥东北290米</v>
          </cell>
        </row>
        <row r="44">
          <cell r="A44" t="str">
            <v>云G74732</v>
          </cell>
          <cell r="B44" t="str">
            <v>2019-07-15 15:43:12</v>
          </cell>
          <cell r="C44" t="str">
            <v>停车超时报警(2时2分)ACC熄火卫星(15)GSM(19)</v>
          </cell>
          <cell r="D44" t="str">
            <v>云南省红河哈尼族彝族自治州个旧市大屯镇个大段小屯西124米</v>
          </cell>
        </row>
        <row r="45">
          <cell r="A45" t="str">
            <v>云G74743</v>
          </cell>
          <cell r="B45" t="str">
            <v>2019-07-15 14:03:39</v>
          </cell>
          <cell r="C45" t="str">
            <v>停车超时报警(1天15时21分)GSM(26)</v>
          </cell>
          <cell r="D45" t="str">
            <v>云南省昆明市官渡区金马街道雨龙路1435号雨龙路金生源大酒店西北194米</v>
          </cell>
        </row>
        <row r="46">
          <cell r="A46" t="str">
            <v>云G74893</v>
          </cell>
          <cell r="B46" t="str">
            <v>2019-07-15 15:41:34</v>
          </cell>
          <cell r="C46" t="str">
            <v>停车超时报警(30分)ACC熄火卫星(18)GSM(15)</v>
          </cell>
          <cell r="D46" t="str">
            <v>326国道132滨河中路东盟河口国际传播中心西南663米</v>
          </cell>
        </row>
        <row r="47">
          <cell r="A47" t="str">
            <v>云G74968</v>
          </cell>
          <cell r="B47" t="str">
            <v>2019-07-15 16:28:41</v>
          </cell>
          <cell r="C47" t="str">
            <v>停车(3分)电瓶拆除报警ACC熄火GSM(20)</v>
          </cell>
          <cell r="D47" t="str">
            <v>云南省昭通市彝良县角奎镇干田东南482米</v>
          </cell>
        </row>
        <row r="48">
          <cell r="A48" t="str">
            <v>云G74972</v>
          </cell>
          <cell r="B48" t="str">
            <v>2019-07-15 15:49:56</v>
          </cell>
          <cell r="C48" t="str">
            <v>掉线报警</v>
          </cell>
          <cell r="D48" t="str">
            <v>云南省红河哈尼族彝族自治州建水县临安镇214省道王桥头南368米</v>
          </cell>
        </row>
        <row r="49">
          <cell r="A49" t="str">
            <v>云G75010</v>
          </cell>
          <cell r="B49" t="str">
            <v>2019-07-15 14:36:03</v>
          </cell>
          <cell r="C49" t="str">
            <v>停车(12分)电瓶拆除报警ACC熄火GSM(22)</v>
          </cell>
          <cell r="D49" t="str">
            <v>云南省玉溪市华宁县青龙镇澄华路青龙国土资源局北415米</v>
          </cell>
        </row>
        <row r="50">
          <cell r="A50" t="str">
            <v>云G75018</v>
          </cell>
          <cell r="B50" t="str">
            <v>2019-07-15 16:37:29</v>
          </cell>
          <cell r="C50" t="str">
            <v>停车超时报警(75天9时15分)ACC熄火无效定位(4天6时4分)GSM(13)</v>
          </cell>
          <cell r="D50" t="str">
            <v>云南省红河哈尼族彝族自治州河口瑶族自治县河口镇326国道曼漆西北236米</v>
          </cell>
        </row>
        <row r="51">
          <cell r="A51" t="str">
            <v>云G75117</v>
          </cell>
          <cell r="B51" t="str">
            <v>2019-07-15 16:35:11</v>
          </cell>
          <cell r="C51" t="str">
            <v>停车超时报警(6时33分)ACC点火(12分)记录仪速度(3.0)无效定位(6时34分)GSM(21)</v>
          </cell>
          <cell r="D51" t="str">
            <v>云南省红河哈尼族彝族自治州建水县青龙镇青他线沙山西北305米</v>
          </cell>
        </row>
        <row r="52">
          <cell r="A52" t="str">
            <v>云G75199</v>
          </cell>
          <cell r="B52" t="str">
            <v>2019-07-15 16:11:03</v>
          </cell>
          <cell r="C52" t="str">
            <v>停车(2分)电瓶拆除报警ACC熄火GSM(24)</v>
          </cell>
          <cell r="D52" t="str">
            <v>云南省红河哈尼族彝族自治州建水县坡头乡白显段大石洞小学南125米</v>
          </cell>
        </row>
        <row r="53">
          <cell r="A53" t="str">
            <v>云G76051</v>
          </cell>
          <cell r="B53" t="str">
            <v>2019-07-15 13:36:41</v>
          </cell>
          <cell r="C53" t="str">
            <v>掉线报警</v>
          </cell>
          <cell r="D53" t="str">
            <v/>
          </cell>
        </row>
        <row r="54">
          <cell r="A54" t="str">
            <v>云G76116</v>
          </cell>
          <cell r="B54" t="str">
            <v>2019-07-15 15:41:01</v>
          </cell>
          <cell r="C54" t="str">
            <v>停车超时报警(2天19时8分)ACC熄火卫星(11)GSM(20)</v>
          </cell>
          <cell r="D54" t="str">
            <v>云南省红河哈尼族彝族自治州元阳县上新城乡元蔓高速芒铁东南465米</v>
          </cell>
        </row>
        <row r="55">
          <cell r="A55" t="str">
            <v>云G77285</v>
          </cell>
          <cell r="B55" t="str">
            <v>2019-07-15 16:30:21</v>
          </cell>
          <cell r="C55" t="str">
            <v>停车超时报警(3时5分)ACC点火</v>
          </cell>
          <cell r="D55" t="str">
            <v>326国道130滨河中路中国农业银行(滨河路分理处)西南744米</v>
          </cell>
        </row>
        <row r="56">
          <cell r="A56" t="str">
            <v>云G78128</v>
          </cell>
          <cell r="B56" t="str">
            <v>2019-07-15 10:25:07</v>
          </cell>
          <cell r="C56" t="str">
            <v>停车超时报警(30分)ACC点火(47分)卫星(22)GSM(21)</v>
          </cell>
          <cell r="D56" t="str">
            <v>云南省红河哈尼族彝族自治州红河县迤萨镇莲花路土台村委会西北1444米</v>
          </cell>
        </row>
        <row r="57">
          <cell r="A57" t="str">
            <v>云G78266</v>
          </cell>
          <cell r="B57" t="str">
            <v>2019-07-15 10:33:12</v>
          </cell>
          <cell r="C57" t="str">
            <v>停车超时报警(31分)ACC熄火卫星(12)GSM(20)</v>
          </cell>
          <cell r="D57" t="str">
            <v>云南省文山壮族苗族自治州文山市平坝镇中国信合(平坝信用社)西北54米</v>
          </cell>
        </row>
        <row r="58">
          <cell r="A58" t="str">
            <v>云G78483</v>
          </cell>
          <cell r="B58" t="str">
            <v>2019-07-15 16:37:55</v>
          </cell>
          <cell r="C58" t="str">
            <v>停车超时报警(2天23时59分)GSM(28)</v>
          </cell>
          <cell r="D58" t="str">
            <v>云南省玉溪市通海县秀山街道秀山西路10秀山西路途腾小吃东北71米</v>
          </cell>
        </row>
        <row r="59">
          <cell r="A59" t="str">
            <v>云G78528</v>
          </cell>
          <cell r="B59" t="str">
            <v>2019-07-15 14:38:27</v>
          </cell>
          <cell r="C59" t="str">
            <v>停车超时报警(30分)ACC点火(22时7分)卫星(19)GSM(20)</v>
          </cell>
          <cell r="D59" t="str">
            <v>云南省红河哈尼族彝族自治州建水县临安镇青他线西湖小学南585米</v>
          </cell>
        </row>
        <row r="60">
          <cell r="A60" t="str">
            <v>云G78570</v>
          </cell>
          <cell r="B60" t="str">
            <v>2019-07-15 16:24:10</v>
          </cell>
          <cell r="C60" t="str">
            <v>停车超时报警(5时54分)上线报警</v>
          </cell>
          <cell r="D60" t="str">
            <v>云南省文山壮族苗族自治州广南县莲城镇那忠东417米</v>
          </cell>
        </row>
        <row r="61">
          <cell r="A61" t="str">
            <v>云G78769</v>
          </cell>
          <cell r="B61" t="str">
            <v>2019-07-15 16:20:35</v>
          </cell>
          <cell r="C61" t="str">
            <v>掉线报警</v>
          </cell>
          <cell r="D61" t="str">
            <v>云南省玉溪市澄江县龙街街道S27呈澄高速下关北279米</v>
          </cell>
        </row>
        <row r="62">
          <cell r="A62" t="str">
            <v>云G78968</v>
          </cell>
          <cell r="B62" t="str">
            <v>2019-07-15 00:22:52</v>
          </cell>
          <cell r="C62" t="str">
            <v>掉线报警</v>
          </cell>
          <cell r="D62" t="str">
            <v>云南省红河哈尼族彝族自治州建水县南庄镇安康路南庄客运站西南19米</v>
          </cell>
        </row>
        <row r="63">
          <cell r="A63" t="str">
            <v>云G79211</v>
          </cell>
          <cell r="B63" t="str">
            <v>2019-07-15 16:06:14</v>
          </cell>
          <cell r="C63" t="str">
            <v>掉线报警</v>
          </cell>
          <cell r="D63" t="str">
            <v>云南省红河哈尼族彝族自治州建水县临安镇汇源小吃北148米</v>
          </cell>
        </row>
        <row r="64">
          <cell r="A64" t="str">
            <v>云G79229</v>
          </cell>
          <cell r="B64" t="str">
            <v>2019-07-15 15:46:27</v>
          </cell>
          <cell r="C64" t="str">
            <v>停车超时报警(30分)ACC熄火卫星(16)GSM(19)</v>
          </cell>
          <cell r="D64" t="str">
            <v>云南省昭通市镇雄县坪上镇背牛段小河东北193米</v>
          </cell>
        </row>
        <row r="65">
          <cell r="A65" t="str">
            <v>云G79684</v>
          </cell>
          <cell r="B65" t="str">
            <v>2019-07-15 16:27:07</v>
          </cell>
          <cell r="C65" t="str">
            <v>ACC点火(2时32分)记录仪速度(9.2)疲劳驾驶报警(4时8分)卫星(17)GSM(26)</v>
          </cell>
          <cell r="D65" t="str">
            <v>云南省红河哈尼族彝族自治州绿春县戈奎乡元绿二级公路上寨东1717米</v>
          </cell>
        </row>
        <row r="66">
          <cell r="A66" t="str">
            <v>云G79701</v>
          </cell>
          <cell r="B66" t="str">
            <v>2019-07-15 16:24:38</v>
          </cell>
          <cell r="C66" t="str">
            <v>掉线报警</v>
          </cell>
          <cell r="D66" t="str">
            <v>云南省红河哈尼族彝族自治州个旧市贾沙乡130县道贾沙乡科技希望小学南1798米</v>
          </cell>
        </row>
        <row r="67">
          <cell r="A67" t="str">
            <v>云G79750</v>
          </cell>
          <cell r="B67" t="str">
            <v>2019-07-15 16:26:19</v>
          </cell>
          <cell r="C67" t="str">
            <v>掉线报警</v>
          </cell>
          <cell r="D67" t="str">
            <v>云南省红河哈尼族彝族自治州个旧市贾沙乡130县道贾沙乡科技希望小学南1742米</v>
          </cell>
        </row>
        <row r="68">
          <cell r="A68" t="str">
            <v>云G79769</v>
          </cell>
          <cell r="B68" t="str">
            <v>2019-07-15 16:16:00</v>
          </cell>
          <cell r="C68" t="str">
            <v>掉线报警</v>
          </cell>
          <cell r="D68" t="str">
            <v>云南省红河哈尼族彝族自治州建水县临安镇普雄公路新寨小学东362米</v>
          </cell>
        </row>
        <row r="69">
          <cell r="A69" t="str">
            <v>云G79799</v>
          </cell>
          <cell r="B69" t="str">
            <v>2019-07-15 16:33:50</v>
          </cell>
          <cell r="C69" t="str">
            <v>停车超时报警(30分)ACC点火(3时9分)卫星(24)GSM(17)</v>
          </cell>
          <cell r="D69" t="str">
            <v>云南省红河哈尼族彝族自治州建水县临安镇普雄公路新寨小学东474米</v>
          </cell>
        </row>
        <row r="70">
          <cell r="A70" t="str">
            <v>云G79894</v>
          </cell>
          <cell r="B70" t="str">
            <v>2019-07-15 16:27:21</v>
          </cell>
          <cell r="C70" t="str">
            <v>ACC点火(1时48分)记录仪速度(79.6)卫星(22)GSM(19)超速报警(软)</v>
          </cell>
          <cell r="D70" t="str">
            <v>广西壮族自治区崇左市扶绥县柳桥镇S60合那高速吞利东北424米</v>
          </cell>
        </row>
        <row r="71">
          <cell r="A71" t="str">
            <v>云G84638</v>
          </cell>
          <cell r="B71" t="str">
            <v>2019-07-15 16:37:42</v>
          </cell>
          <cell r="C71" t="str">
            <v>停车超时报警(33分)ACC熄火卫星(17)GSM(31)</v>
          </cell>
          <cell r="D71" t="str">
            <v>云南省红河哈尼族彝族自治州蒙自市文澜镇学府路富平建安混凝土站东211米</v>
          </cell>
        </row>
        <row r="72">
          <cell r="A72" t="str">
            <v>云G85305</v>
          </cell>
          <cell r="B72" t="str">
            <v>2019-07-15 15:02:25</v>
          </cell>
          <cell r="C72" t="str">
            <v>停车超时报警(50分)ACC点火(50分)</v>
          </cell>
          <cell r="D72" t="str">
            <v>云南省红河哈尼族彝族自治州开远市小龙潭镇城子北41米</v>
          </cell>
        </row>
        <row r="73">
          <cell r="A73" t="str">
            <v>云G87927</v>
          </cell>
          <cell r="B73" t="str">
            <v>2019-07-15 16:21:14</v>
          </cell>
          <cell r="C73" t="str">
            <v>停车超时报警(7时6分)ACC熄火GSM(23)</v>
          </cell>
          <cell r="D73" t="str">
            <v>326国道134滨河中路东盟河口国际传播中心西南649米</v>
          </cell>
        </row>
        <row r="74">
          <cell r="A74" t="str">
            <v>云G89057</v>
          </cell>
          <cell r="B74" t="str">
            <v>2019-07-15 13:48:34</v>
          </cell>
          <cell r="C74" t="str">
            <v>停车超时报警(42分)ACC熄火无效定位(30分)GSM(31)</v>
          </cell>
          <cell r="D74" t="str">
            <v>云南省红河哈尼族彝族自治州建水县临安镇迎晖路346号阿春饭店南88米</v>
          </cell>
        </row>
        <row r="75">
          <cell r="A75" t="str">
            <v>云G89259</v>
          </cell>
          <cell r="B75" t="str">
            <v>2019-07-15 15:19:40</v>
          </cell>
          <cell r="C75" t="str">
            <v>停车超时报警(1天2时56分)上线报警</v>
          </cell>
          <cell r="D75" t="str">
            <v>云南省红河哈尼族彝族自治州建水县临安镇G10县道吉利汽车建水直营店西南66米</v>
          </cell>
        </row>
        <row r="76">
          <cell r="A76" t="str">
            <v>云G89767</v>
          </cell>
          <cell r="B76" t="str">
            <v>2019-07-15 15:07:20</v>
          </cell>
          <cell r="C76" t="str">
            <v>停车超时报警(46分)</v>
          </cell>
          <cell r="D76" t="str">
            <v>云南省玉溪市红塔区研和街道135乡道中国石油港都加油站东193米</v>
          </cell>
        </row>
      </sheetData>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行驶报表统计数据"/>
    </sheetNames>
    <sheetDataSet>
      <sheetData sheetId="0">
        <row r="2">
          <cell r="A2" t="str">
            <v>云G74339</v>
          </cell>
          <cell r="B2" t="str">
            <v>建水县官厅汽车运输有限公司</v>
          </cell>
          <cell r="C2" t="str">
            <v>周伟                </v>
          </cell>
          <cell r="D2" t="str">
            <v>6小时2分</v>
          </cell>
          <cell r="E2" t="str">
            <v>177.10</v>
          </cell>
          <cell r="F2" t="str">
            <v>17.71</v>
          </cell>
          <cell r="G2" t="str">
            <v>82.00</v>
          </cell>
          <cell r="H2" t="str">
            <v>29.35</v>
          </cell>
        </row>
        <row r="3">
          <cell r="A3" t="str">
            <v>云G76029</v>
          </cell>
          <cell r="B3" t="str">
            <v>建水县官厅汽车运输有限公司</v>
          </cell>
          <cell r="C3" t="str">
            <v>张绍葵              </v>
          </cell>
          <cell r="D3" t="str">
            <v>15分</v>
          </cell>
          <cell r="E3" t="str">
            <v>2.02</v>
          </cell>
          <cell r="F3" t="str">
            <v>0.20</v>
          </cell>
          <cell r="G3" t="str">
            <v>39.00</v>
          </cell>
          <cell r="H3" t="str">
            <v>8.06</v>
          </cell>
        </row>
        <row r="4">
          <cell r="A4" t="str">
            <v>云G74660</v>
          </cell>
          <cell r="B4" t="str">
            <v>建水县官厅汽车运输有限公司</v>
          </cell>
          <cell r="C4" t="str">
            <v>毛辉                </v>
          </cell>
          <cell r="D4" t="str">
            <v>2小时22分</v>
          </cell>
          <cell r="E4" t="str">
            <v>74.06</v>
          </cell>
          <cell r="F4" t="str">
            <v>7.41</v>
          </cell>
          <cell r="G4" t="str">
            <v>59.00</v>
          </cell>
          <cell r="H4" t="str">
            <v>31.29</v>
          </cell>
        </row>
        <row r="5">
          <cell r="A5" t="str">
            <v>云G78968</v>
          </cell>
          <cell r="B5" t="str">
            <v>建水县官厅汽车运输有限公司</v>
          </cell>
          <cell r="C5" t="str">
            <v>杨春伟              </v>
          </cell>
          <cell r="D5" t="str">
            <v>20分</v>
          </cell>
          <cell r="E5" t="str">
            <v>12.45</v>
          </cell>
          <cell r="F5" t="str">
            <v>1.25</v>
          </cell>
          <cell r="G5" t="str">
            <v>75.00</v>
          </cell>
          <cell r="H5" t="str">
            <v>37.36</v>
          </cell>
        </row>
        <row r="6">
          <cell r="A6" t="str">
            <v>云G72469</v>
          </cell>
          <cell r="B6" t="str">
            <v>建水县官厅汽车运输有限公司</v>
          </cell>
          <cell r="C6" t="str">
            <v>陈树华              </v>
          </cell>
          <cell r="D6" t="str">
            <v>31分</v>
          </cell>
          <cell r="E6" t="str">
            <v>31.65</v>
          </cell>
          <cell r="F6" t="str">
            <v>3.16</v>
          </cell>
          <cell r="G6" t="str">
            <v>86.00</v>
          </cell>
          <cell r="H6" t="str">
            <v>61.26</v>
          </cell>
        </row>
        <row r="7">
          <cell r="A7" t="str">
            <v>云G74972</v>
          </cell>
          <cell r="B7" t="str">
            <v>建水县官厅汽车运输有限公司</v>
          </cell>
          <cell r="C7" t="str">
            <v>车志成              </v>
          </cell>
          <cell r="D7" t="str">
            <v>1小时10分</v>
          </cell>
          <cell r="E7" t="str">
            <v>30.71</v>
          </cell>
          <cell r="F7" t="str">
            <v>3.07</v>
          </cell>
          <cell r="G7" t="str">
            <v>43.00</v>
          </cell>
          <cell r="H7" t="str">
            <v>26.32</v>
          </cell>
        </row>
        <row r="8">
          <cell r="A8" t="str">
            <v>云G68245</v>
          </cell>
          <cell r="B8" t="str">
            <v>建水县官厅汽车运输有限公司</v>
          </cell>
          <cell r="C8" t="str">
            <v>刘伟                </v>
          </cell>
          <cell r="D8" t="str">
            <v>11小时33分</v>
          </cell>
          <cell r="E8" t="str">
            <v>769.79</v>
          </cell>
          <cell r="F8" t="str">
            <v>76.98</v>
          </cell>
          <cell r="G8" t="str">
            <v>109.20</v>
          </cell>
          <cell r="H8" t="str">
            <v>66.65</v>
          </cell>
        </row>
        <row r="9">
          <cell r="A9" t="str">
            <v>云G68810</v>
          </cell>
          <cell r="B9" t="str">
            <v>建水县官厅汽车运输有限公司</v>
          </cell>
          <cell r="C9" t="str">
            <v>马必胜              </v>
          </cell>
          <cell r="D9" t="str">
            <v>1分</v>
          </cell>
          <cell r="E9" t="str">
            <v>2.29</v>
          </cell>
          <cell r="F9" t="str">
            <v>0.23</v>
          </cell>
          <cell r="G9" t="str">
            <v>41.00</v>
          </cell>
          <cell r="H9" t="str">
            <v>137.29</v>
          </cell>
        </row>
        <row r="10">
          <cell r="A10" t="str">
            <v>云G68941</v>
          </cell>
          <cell r="B10" t="str">
            <v>建水县官厅汽车运输有限公司</v>
          </cell>
          <cell r="C10" t="str">
            <v>万玉江              </v>
          </cell>
          <cell r="D10" t="str">
            <v>1小时51分</v>
          </cell>
          <cell r="E10" t="str">
            <v>75.53</v>
          </cell>
          <cell r="F10" t="str">
            <v>7.55</v>
          </cell>
          <cell r="G10" t="str">
            <v>66.00</v>
          </cell>
          <cell r="H10" t="str">
            <v>40.83</v>
          </cell>
        </row>
        <row r="11">
          <cell r="A11" t="str">
            <v>云G79894</v>
          </cell>
          <cell r="B11" t="str">
            <v>建水县官厅汽车运输有限公司</v>
          </cell>
          <cell r="C11" t="str">
            <v>梁坤                </v>
          </cell>
          <cell r="D11" t="str">
            <v>49分</v>
          </cell>
          <cell r="E11" t="str">
            <v>25.10</v>
          </cell>
          <cell r="F11" t="str">
            <v>2.51</v>
          </cell>
          <cell r="G11" t="str">
            <v>76.90</v>
          </cell>
          <cell r="H11" t="str">
            <v>30.74</v>
          </cell>
        </row>
        <row r="12">
          <cell r="A12" t="str">
            <v>云G84638</v>
          </cell>
          <cell r="B12" t="str">
            <v>建水县官厅汽车运输有限公司</v>
          </cell>
          <cell r="C12" t="str">
            <v>何升桥              </v>
          </cell>
          <cell r="D12" t="str">
            <v>55分</v>
          </cell>
          <cell r="E12" t="str">
            <v>31.21</v>
          </cell>
          <cell r="F12" t="str">
            <v>3.12</v>
          </cell>
          <cell r="G12" t="str">
            <v>107.00</v>
          </cell>
          <cell r="H12" t="str">
            <v>34.05</v>
          </cell>
        </row>
        <row r="13">
          <cell r="A13" t="str">
            <v>云G76051</v>
          </cell>
          <cell r="B13" t="str">
            <v>建水县官厅汽车运输有限公司</v>
          </cell>
          <cell r="C13" t="str">
            <v>吕志林              </v>
          </cell>
          <cell r="D13" t="str">
            <v>1小时23分</v>
          </cell>
          <cell r="E13" t="str">
            <v>8.29</v>
          </cell>
          <cell r="F13" t="str">
            <v>0.83</v>
          </cell>
          <cell r="G13" t="str">
            <v>20.00</v>
          </cell>
          <cell r="H13" t="str">
            <v>5.99</v>
          </cell>
        </row>
        <row r="14">
          <cell r="A14" t="str">
            <v>云G68811</v>
          </cell>
          <cell r="B14" t="str">
            <v>建水县官厅汽车运输有限公司</v>
          </cell>
          <cell r="C14" t="str">
            <v>兰海忠              </v>
          </cell>
          <cell r="D14" t="str">
            <v>3小时39分</v>
          </cell>
          <cell r="E14" t="str">
            <v>49.06</v>
          </cell>
          <cell r="F14" t="str">
            <v>4.91</v>
          </cell>
          <cell r="G14" t="str">
            <v>72.00</v>
          </cell>
          <cell r="H14" t="str">
            <v>13.44</v>
          </cell>
        </row>
        <row r="15">
          <cell r="A15" t="str">
            <v>云G70784</v>
          </cell>
          <cell r="B15" t="str">
            <v>建水县官厅汽车运输有限公司</v>
          </cell>
          <cell r="C15" t="str">
            <v>张涛                </v>
          </cell>
          <cell r="D15" t="str">
            <v>12分</v>
          </cell>
          <cell r="E15" t="str">
            <v>5.89</v>
          </cell>
          <cell r="F15" t="str">
            <v>0.59</v>
          </cell>
          <cell r="G15" t="str">
            <v>49.00</v>
          </cell>
          <cell r="H15" t="str">
            <v>29.46</v>
          </cell>
        </row>
        <row r="16">
          <cell r="A16" t="str">
            <v>云G79229</v>
          </cell>
          <cell r="B16" t="str">
            <v>建水县官厅汽车运输有限公司</v>
          </cell>
          <cell r="C16" t="str">
            <v>白增强              </v>
          </cell>
          <cell r="D16" t="str">
            <v>4小时39分</v>
          </cell>
          <cell r="E16" t="str">
            <v>56.87</v>
          </cell>
          <cell r="F16" t="str">
            <v>5.69</v>
          </cell>
          <cell r="G16" t="str">
            <v>44.00</v>
          </cell>
          <cell r="H16" t="str">
            <v>12.23</v>
          </cell>
        </row>
        <row r="17">
          <cell r="A17" t="str">
            <v>云G70932</v>
          </cell>
          <cell r="B17" t="str">
            <v>建水县官厅汽车运输有限公司</v>
          </cell>
          <cell r="C17" t="str">
            <v>羊庆东              </v>
          </cell>
          <cell r="D17" t="str">
            <v>3小时58分</v>
          </cell>
          <cell r="E17" t="str">
            <v>85.07</v>
          </cell>
          <cell r="F17" t="str">
            <v>8.51</v>
          </cell>
          <cell r="G17" t="str">
            <v>40.70</v>
          </cell>
          <cell r="H17" t="str">
            <v>21.45</v>
          </cell>
        </row>
        <row r="18">
          <cell r="A18" t="str">
            <v>云G70588</v>
          </cell>
          <cell r="B18" t="str">
            <v>建水县官厅汽车运输有限公司</v>
          </cell>
          <cell r="C18" t="str">
            <v>海崇飞              </v>
          </cell>
          <cell r="D18" t="str">
            <v>35分</v>
          </cell>
          <cell r="E18" t="str">
            <v>12.98</v>
          </cell>
          <cell r="F18" t="str">
            <v>1.30</v>
          </cell>
          <cell r="G18" t="str">
            <v>47.00</v>
          </cell>
          <cell r="H18" t="str">
            <v>22.25</v>
          </cell>
        </row>
        <row r="19">
          <cell r="A19" t="str">
            <v>云G79799</v>
          </cell>
          <cell r="B19" t="str">
            <v>建水县官厅汽车运输有限公司</v>
          </cell>
          <cell r="C19" t="str">
            <v>王志成              </v>
          </cell>
          <cell r="D19" t="str">
            <v>56分</v>
          </cell>
          <cell r="E19" t="str">
            <v>22.51</v>
          </cell>
          <cell r="F19" t="str">
            <v>2.25</v>
          </cell>
          <cell r="G19" t="str">
            <v>68.70</v>
          </cell>
          <cell r="H19" t="str">
            <v>24.12</v>
          </cell>
        </row>
        <row r="20">
          <cell r="A20" t="str">
            <v>云G68279</v>
          </cell>
          <cell r="B20" t="str">
            <v>建水县官厅汽车运输有限公司</v>
          </cell>
          <cell r="C20" t="str">
            <v>张树彬              </v>
          </cell>
          <cell r="D20" t="str">
            <v>20分</v>
          </cell>
          <cell r="E20" t="str">
            <v>2.84</v>
          </cell>
          <cell r="F20" t="str">
            <v>0.28</v>
          </cell>
          <cell r="G20" t="str">
            <v>44.00</v>
          </cell>
          <cell r="H20" t="str">
            <v>8.51</v>
          </cell>
        </row>
        <row r="21">
          <cell r="A21" t="str">
            <v>云G68655</v>
          </cell>
          <cell r="B21" t="str">
            <v>建水县官厅汽车运输有限公司</v>
          </cell>
          <cell r="C21" t="str">
            <v>王永义              </v>
          </cell>
          <cell r="D21" t="str">
            <v>23分</v>
          </cell>
          <cell r="E21" t="str">
            <v>0.60</v>
          </cell>
          <cell r="F21" t="str">
            <v>0.06</v>
          </cell>
          <cell r="G21" t="str">
            <v>21.00</v>
          </cell>
          <cell r="H21" t="str">
            <v>1.55</v>
          </cell>
        </row>
        <row r="22">
          <cell r="A22" t="str">
            <v>云G70424</v>
          </cell>
          <cell r="B22" t="str">
            <v>建水县官厅汽车运输有限公司</v>
          </cell>
          <cell r="C22" t="str">
            <v>杨晓辉              </v>
          </cell>
          <cell r="D22" t="str">
            <v>1小时31分</v>
          </cell>
          <cell r="E22" t="str">
            <v>54.24</v>
          </cell>
          <cell r="F22" t="str">
            <v>5.42</v>
          </cell>
          <cell r="G22" t="str">
            <v>64.80</v>
          </cell>
          <cell r="H22" t="str">
            <v>35.76</v>
          </cell>
        </row>
        <row r="23">
          <cell r="A23" t="str">
            <v>云G85305</v>
          </cell>
          <cell r="B23" t="str">
            <v>建水县官厅汽车运输有限公司</v>
          </cell>
          <cell r="C23" t="str">
            <v>张林                </v>
          </cell>
          <cell r="D23" t="str">
            <v>4小时32分</v>
          </cell>
          <cell r="E23" t="str">
            <v>99.79</v>
          </cell>
          <cell r="F23" t="str">
            <v>9.98</v>
          </cell>
          <cell r="G23" t="str">
            <v>67.50</v>
          </cell>
          <cell r="H23" t="str">
            <v>22.01</v>
          </cell>
        </row>
        <row r="24">
          <cell r="A24" t="str">
            <v>云G65155</v>
          </cell>
          <cell r="B24" t="str">
            <v>建水县官厅汽车运输有限公司</v>
          </cell>
          <cell r="C24" t="str">
            <v>熊云                </v>
          </cell>
          <cell r="D24" t="str">
            <v>4小时54分</v>
          </cell>
          <cell r="E24" t="str">
            <v>115.04</v>
          </cell>
          <cell r="F24" t="str">
            <v>11.50</v>
          </cell>
          <cell r="G24" t="str">
            <v>59.80</v>
          </cell>
          <cell r="H24" t="str">
            <v>23.48</v>
          </cell>
        </row>
        <row r="25">
          <cell r="A25" t="str">
            <v>云G70053</v>
          </cell>
          <cell r="B25" t="str">
            <v>建水县官厅汽车运输有限公司</v>
          </cell>
          <cell r="C25" t="str">
            <v>王春林              </v>
          </cell>
          <cell r="D25" t="str">
            <v>6小时56分</v>
          </cell>
          <cell r="E25" t="str">
            <v>132.39</v>
          </cell>
          <cell r="F25" t="str">
            <v>13.24</v>
          </cell>
          <cell r="G25" t="str">
            <v>67.00</v>
          </cell>
          <cell r="H25" t="str">
            <v>19.09</v>
          </cell>
        </row>
        <row r="26">
          <cell r="A26" t="str">
            <v>云G73011</v>
          </cell>
          <cell r="B26" t="str">
            <v>建水县官厅汽车运输有限公司</v>
          </cell>
          <cell r="C26" t="str">
            <v>郭继良              </v>
          </cell>
          <cell r="D26" t="str">
            <v>2小时1分</v>
          </cell>
          <cell r="E26" t="str">
            <v>7.54</v>
          </cell>
          <cell r="F26" t="str">
            <v>0.75</v>
          </cell>
          <cell r="G26" t="str">
            <v>21.00</v>
          </cell>
          <cell r="H26" t="str">
            <v>3.74</v>
          </cell>
        </row>
        <row r="27">
          <cell r="A27" t="str">
            <v>云G68809</v>
          </cell>
          <cell r="B27" t="str">
            <v>建水县官厅汽车运输有限公司</v>
          </cell>
          <cell r="C27" t="str">
            <v>杨云伟              </v>
          </cell>
          <cell r="D27" t="str">
            <v>6小时</v>
          </cell>
          <cell r="E27" t="str">
            <v>94.46</v>
          </cell>
          <cell r="F27" t="str">
            <v>9.45</v>
          </cell>
          <cell r="G27" t="str">
            <v>65.00</v>
          </cell>
          <cell r="H27" t="str">
            <v>15.74</v>
          </cell>
        </row>
        <row r="28">
          <cell r="A28" t="str">
            <v>云G74663</v>
          </cell>
          <cell r="B28" t="str">
            <v>建水县官厅汽车运输有限公司</v>
          </cell>
          <cell r="C28" t="str">
            <v>袁印                </v>
          </cell>
          <cell r="D28" t="str">
            <v>57分</v>
          </cell>
          <cell r="E28" t="str">
            <v>14.76</v>
          </cell>
          <cell r="F28" t="str">
            <v>1.48</v>
          </cell>
          <cell r="G28" t="str">
            <v>62.30</v>
          </cell>
          <cell r="H28" t="str">
            <v>15.53</v>
          </cell>
        </row>
        <row r="29">
          <cell r="A29" t="str">
            <v>云G66361</v>
          </cell>
          <cell r="B29" t="str">
            <v>建水县官厅汽车运输有限公司</v>
          </cell>
          <cell r="C29" t="str">
            <v>杨保波              </v>
          </cell>
          <cell r="D29" t="str">
            <v>12分</v>
          </cell>
          <cell r="E29" t="str">
            <v>0.58</v>
          </cell>
          <cell r="F29" t="str">
            <v>0.06</v>
          </cell>
          <cell r="G29" t="str">
            <v>12.00</v>
          </cell>
          <cell r="H29" t="str">
            <v>2.90</v>
          </cell>
        </row>
        <row r="30">
          <cell r="A30" t="str">
            <v>云G73584</v>
          </cell>
          <cell r="B30" t="str">
            <v>建水县官厅汽车运输有限公司</v>
          </cell>
          <cell r="C30" t="str">
            <v>张泽                </v>
          </cell>
          <cell r="D30" t="str">
            <v>4小时55分</v>
          </cell>
          <cell r="E30" t="str">
            <v>26.40</v>
          </cell>
          <cell r="F30" t="str">
            <v>2.64</v>
          </cell>
          <cell r="G30" t="str">
            <v>26.00</v>
          </cell>
          <cell r="H30" t="str">
            <v>5.37</v>
          </cell>
        </row>
        <row r="31">
          <cell r="A31" t="str">
            <v>云G79701</v>
          </cell>
          <cell r="B31" t="str">
            <v>建水县官厅汽车运输有限公司</v>
          </cell>
          <cell r="C31" t="str">
            <v>潘建和              </v>
          </cell>
          <cell r="D31" t="str">
            <v>3小时30分</v>
          </cell>
          <cell r="E31" t="str">
            <v>31.84</v>
          </cell>
          <cell r="F31" t="str">
            <v>3.18</v>
          </cell>
          <cell r="G31" t="str">
            <v>30.00</v>
          </cell>
          <cell r="H31" t="str">
            <v>9.10</v>
          </cell>
        </row>
        <row r="32">
          <cell r="A32" t="str">
            <v>云G75117</v>
          </cell>
          <cell r="B32" t="str">
            <v>建水县官厅汽车运输有限公司</v>
          </cell>
          <cell r="C32" t="str">
            <v>张鑫                </v>
          </cell>
          <cell r="D32" t="str">
            <v>14分</v>
          </cell>
          <cell r="E32" t="str">
            <v>12.41</v>
          </cell>
          <cell r="F32" t="str">
            <v>1.24</v>
          </cell>
          <cell r="G32" t="str">
            <v>60.00</v>
          </cell>
          <cell r="H32" t="str">
            <v>53.18</v>
          </cell>
        </row>
        <row r="33">
          <cell r="A33" t="str">
            <v>云G69391</v>
          </cell>
          <cell r="B33" t="str">
            <v>建水县官厅汽车运输有限公司</v>
          </cell>
          <cell r="C33" t="str">
            <v>孙超                </v>
          </cell>
          <cell r="D33" t="str">
            <v>6小时7分</v>
          </cell>
          <cell r="E33" t="str">
            <v>397.20</v>
          </cell>
          <cell r="F33" t="str">
            <v>39.72</v>
          </cell>
          <cell r="G33" t="str">
            <v>101.80</v>
          </cell>
          <cell r="H33" t="str">
            <v>64.94</v>
          </cell>
        </row>
        <row r="34">
          <cell r="A34" t="str">
            <v>云G78769</v>
          </cell>
          <cell r="B34" t="str">
            <v>建水县官厅汽车运输有限公司</v>
          </cell>
          <cell r="C34" t="str">
            <v>李建                </v>
          </cell>
          <cell r="D34" t="str">
            <v>1小时58分</v>
          </cell>
          <cell r="E34" t="str">
            <v>123.80</v>
          </cell>
          <cell r="F34" t="str">
            <v>12.38</v>
          </cell>
          <cell r="G34" t="str">
            <v>86.00</v>
          </cell>
          <cell r="H34" t="str">
            <v>62.95</v>
          </cell>
        </row>
        <row r="35">
          <cell r="A35" t="str">
            <v>云G78128</v>
          </cell>
          <cell r="B35" t="str">
            <v>建水县官厅汽车运输有限公司</v>
          </cell>
          <cell r="C35" t="str">
            <v>李加傣              </v>
          </cell>
          <cell r="D35" t="str">
            <v>31分</v>
          </cell>
          <cell r="E35" t="str">
            <v>7.94</v>
          </cell>
          <cell r="F35" t="str">
            <v>0.79</v>
          </cell>
          <cell r="G35" t="str">
            <v>31.40</v>
          </cell>
          <cell r="H35" t="str">
            <v>15.37</v>
          </cell>
        </row>
        <row r="36">
          <cell r="A36" t="str">
            <v>云G70086</v>
          </cell>
          <cell r="B36" t="str">
            <v>建水县官厅汽车运输有限公司</v>
          </cell>
          <cell r="C36" t="str">
            <v>毛波                </v>
          </cell>
          <cell r="D36" t="str">
            <v>7小时15分</v>
          </cell>
          <cell r="E36" t="str">
            <v>91.47</v>
          </cell>
          <cell r="F36" t="str">
            <v>9.15</v>
          </cell>
          <cell r="G36" t="str">
            <v>50.00</v>
          </cell>
          <cell r="H36" t="str">
            <v>12.62</v>
          </cell>
        </row>
        <row r="37">
          <cell r="A37" t="str">
            <v>云G79211</v>
          </cell>
          <cell r="B37" t="str">
            <v>建水县官厅汽车运输有限公司</v>
          </cell>
          <cell r="C37" t="str">
            <v>赵应发              </v>
          </cell>
          <cell r="D37" t="str">
            <v>6小时40分</v>
          </cell>
          <cell r="E37" t="str">
            <v>120.57</v>
          </cell>
          <cell r="F37" t="str">
            <v>12.06</v>
          </cell>
          <cell r="G37" t="str">
            <v>67.00</v>
          </cell>
          <cell r="H37" t="str">
            <v>18.09</v>
          </cell>
        </row>
        <row r="38">
          <cell r="A38" t="str">
            <v>云G75199</v>
          </cell>
          <cell r="B38" t="str">
            <v>建水县官厅汽车运输有限公司</v>
          </cell>
          <cell r="C38" t="str">
            <v>李红兵              </v>
          </cell>
          <cell r="D38" t="str">
            <v>4小时52分</v>
          </cell>
          <cell r="E38" t="str">
            <v>7.42</v>
          </cell>
          <cell r="F38" t="str">
            <v>0.74</v>
          </cell>
          <cell r="G38" t="str">
            <v>9.00</v>
          </cell>
          <cell r="H38" t="str">
            <v>1.52</v>
          </cell>
        </row>
        <row r="39">
          <cell r="A39" t="str">
            <v>云G68819</v>
          </cell>
          <cell r="B39" t="str">
            <v>建水县官厅汽车运输有限公司</v>
          </cell>
          <cell r="C39" t="str">
            <v>常志刚              </v>
          </cell>
          <cell r="D39" t="str">
            <v>1小时7分</v>
          </cell>
          <cell r="E39" t="str">
            <v>17.89</v>
          </cell>
          <cell r="F39" t="str">
            <v>1.79</v>
          </cell>
          <cell r="G39" t="str">
            <v>53.00</v>
          </cell>
          <cell r="H39" t="str">
            <v>16.02</v>
          </cell>
        </row>
        <row r="40">
          <cell r="A40" t="str">
            <v>云G69363</v>
          </cell>
          <cell r="B40" t="str">
            <v>建水县官厅汽车运输有限公司</v>
          </cell>
          <cell r="C40" t="str">
            <v>方红林              </v>
          </cell>
          <cell r="D40" t="str">
            <v>1小时43分</v>
          </cell>
          <cell r="E40" t="str">
            <v>34.98</v>
          </cell>
          <cell r="F40" t="str">
            <v>3.50</v>
          </cell>
          <cell r="G40" t="str">
            <v>57.00</v>
          </cell>
          <cell r="H40" t="str">
            <v>20.37</v>
          </cell>
        </row>
        <row r="41">
          <cell r="A41" t="str">
            <v>云G79750</v>
          </cell>
          <cell r="B41" t="str">
            <v>建水县官厅汽车运输有限公司</v>
          </cell>
          <cell r="C41" t="str">
            <v>潘建和              </v>
          </cell>
          <cell r="D41" t="str">
            <v>1小时23分</v>
          </cell>
          <cell r="E41" t="str">
            <v>13.58</v>
          </cell>
          <cell r="F41" t="str">
            <v>1.36</v>
          </cell>
          <cell r="G41" t="str">
            <v>29.00</v>
          </cell>
          <cell r="H41" t="str">
            <v>9.82</v>
          </cell>
        </row>
        <row r="42">
          <cell r="A42" t="str">
            <v>云G79684</v>
          </cell>
          <cell r="B42" t="str">
            <v>建水县官厅汽车运输有限公司</v>
          </cell>
          <cell r="C42" t="str">
            <v>龙阿三              </v>
          </cell>
          <cell r="D42" t="str">
            <v>56分</v>
          </cell>
          <cell r="E42" t="str">
            <v>35.54</v>
          </cell>
          <cell r="F42" t="str">
            <v>3.55</v>
          </cell>
          <cell r="G42" t="str">
            <v>67.20</v>
          </cell>
          <cell r="H42" t="str">
            <v>38.08</v>
          </cell>
        </row>
        <row r="43">
          <cell r="A43" t="str">
            <v>云G75010</v>
          </cell>
          <cell r="B43" t="str">
            <v>建水县官厅汽车运输有限公司</v>
          </cell>
          <cell r="C43" t="str">
            <v>孔庆林              </v>
          </cell>
          <cell r="D43" t="str">
            <v>6小时14分</v>
          </cell>
          <cell r="E43" t="str">
            <v>178.98</v>
          </cell>
          <cell r="F43" t="str">
            <v>17.90</v>
          </cell>
          <cell r="G43" t="str">
            <v>84.00</v>
          </cell>
          <cell r="H43" t="str">
            <v>28.71</v>
          </cell>
        </row>
        <row r="44">
          <cell r="A44" t="str">
            <v>云G74968</v>
          </cell>
          <cell r="B44" t="str">
            <v>建水县官厅汽车运输有限公司</v>
          </cell>
          <cell r="C44" t="str">
            <v>王健康              </v>
          </cell>
          <cell r="D44" t="str">
            <v>3小时32分</v>
          </cell>
          <cell r="E44" t="str">
            <v>25.10</v>
          </cell>
          <cell r="F44" t="str">
            <v>2.51</v>
          </cell>
          <cell r="G44" t="str">
            <v>40.00</v>
          </cell>
          <cell r="H44" t="str">
            <v>7.10</v>
          </cell>
        </row>
        <row r="45">
          <cell r="A45" t="str">
            <v>云G79769</v>
          </cell>
          <cell r="B45" t="str">
            <v>建水县官厅汽车运输有限公司</v>
          </cell>
          <cell r="C45" t="str">
            <v>潘贵                </v>
          </cell>
          <cell r="D45" t="str">
            <v>1小时9分</v>
          </cell>
          <cell r="E45" t="str">
            <v>23.98</v>
          </cell>
          <cell r="F45" t="str">
            <v>2.40</v>
          </cell>
          <cell r="G45" t="str">
            <v>53.00</v>
          </cell>
          <cell r="H45" t="str">
            <v>20.85</v>
          </cell>
        </row>
        <row r="46">
          <cell r="A46" t="str">
            <v>云G78266</v>
          </cell>
          <cell r="B46" t="str">
            <v>建水县官厅汽车运输有限公司</v>
          </cell>
          <cell r="C46" t="str">
            <v>陈正龙              </v>
          </cell>
          <cell r="D46" t="str">
            <v>1小时27分</v>
          </cell>
          <cell r="E46" t="str">
            <v>40.49</v>
          </cell>
          <cell r="F46" t="str">
            <v>4.05</v>
          </cell>
          <cell r="G46" t="str">
            <v>61.00</v>
          </cell>
          <cell r="H46" t="str">
            <v>27.92</v>
          </cell>
        </row>
        <row r="47">
          <cell r="A47" t="str">
            <v>云G70391</v>
          </cell>
          <cell r="B47" t="str">
            <v>建水县官厅汽车运输有限公司</v>
          </cell>
          <cell r="C47" t="str">
            <v>纳顺荣              </v>
          </cell>
          <cell r="D47" t="str">
            <v>2小时55分</v>
          </cell>
          <cell r="E47" t="str">
            <v>61.86</v>
          </cell>
          <cell r="F47" t="str">
            <v>6.19</v>
          </cell>
          <cell r="G47" t="str">
            <v>35.00</v>
          </cell>
          <cell r="H47" t="str">
            <v>21.21</v>
          </cell>
        </row>
        <row r="48">
          <cell r="A48" t="str">
            <v>云G78570</v>
          </cell>
          <cell r="B48" t="str">
            <v>建水县官厅汽车运输有限公司</v>
          </cell>
          <cell r="C48" t="str">
            <v>李家生              </v>
          </cell>
          <cell r="D48" t="str">
            <v>2小时24分</v>
          </cell>
          <cell r="E48" t="str">
            <v>4.16</v>
          </cell>
          <cell r="F48" t="str">
            <v>0.42</v>
          </cell>
          <cell r="G48" t="str">
            <v>8.00</v>
          </cell>
          <cell r="H48" t="str">
            <v>1.73</v>
          </cell>
        </row>
        <row r="49">
          <cell r="A49" t="str">
            <v>云G74893</v>
          </cell>
          <cell r="B49" t="str">
            <v>建水县官厅汽车运输有限公司</v>
          </cell>
          <cell r="C49" t="str">
            <v>廖希龙              </v>
          </cell>
          <cell r="D49" t="str">
            <v>3小时41分</v>
          </cell>
          <cell r="E49" t="str">
            <v>150.43</v>
          </cell>
          <cell r="F49" t="str">
            <v>15.04</v>
          </cell>
          <cell r="G49" t="str">
            <v>94.00</v>
          </cell>
          <cell r="H49" t="str">
            <v>40.84</v>
          </cell>
        </row>
        <row r="50">
          <cell r="A50" t="str">
            <v>云G87927</v>
          </cell>
          <cell r="B50" t="str">
            <v>建水县官厅汽车运输有限公司</v>
          </cell>
          <cell r="C50" t="str">
            <v>王聪                </v>
          </cell>
          <cell r="D50" t="str">
            <v>2小时3分</v>
          </cell>
          <cell r="E50" t="str">
            <v>42.06</v>
          </cell>
          <cell r="F50" t="str">
            <v>4.21</v>
          </cell>
          <cell r="G50" t="str">
            <v>57.00</v>
          </cell>
          <cell r="H50" t="str">
            <v>20.52</v>
          </cell>
        </row>
        <row r="51">
          <cell r="A51" t="str">
            <v>云G78528</v>
          </cell>
          <cell r="B51" t="str">
            <v>建水县官厅汽车运输有限公司</v>
          </cell>
          <cell r="C51" t="str">
            <v>刘志强              </v>
          </cell>
          <cell r="D51" t="str">
            <v>5小时32分</v>
          </cell>
          <cell r="E51" t="str">
            <v>122.44</v>
          </cell>
          <cell r="F51" t="str">
            <v>12.24</v>
          </cell>
          <cell r="G51" t="str">
            <v>76.80</v>
          </cell>
          <cell r="H51" t="str">
            <v>22.13</v>
          </cell>
        </row>
        <row r="52">
          <cell r="A52" t="str">
            <v>云G72097</v>
          </cell>
          <cell r="B52" t="str">
            <v>建水县官厅汽车运输有限公司</v>
          </cell>
          <cell r="C52" t="str">
            <v>李伟                </v>
          </cell>
          <cell r="D52" t="str">
            <v>38分</v>
          </cell>
          <cell r="E52" t="str">
            <v>2.92</v>
          </cell>
          <cell r="F52" t="str">
            <v>0.29</v>
          </cell>
          <cell r="G52" t="str">
            <v>48.10</v>
          </cell>
          <cell r="H52" t="str">
            <v>4.61</v>
          </cell>
        </row>
        <row r="53">
          <cell r="A53" t="str">
            <v>云G74730</v>
          </cell>
          <cell r="B53" t="str">
            <v>建水县官厅汽车运输有限公司</v>
          </cell>
          <cell r="C53" t="str">
            <v>杨富能              </v>
          </cell>
          <cell r="D53" t="str">
            <v>3小时37分</v>
          </cell>
          <cell r="E53" t="str">
            <v>58.19</v>
          </cell>
          <cell r="F53" t="str">
            <v>5.82</v>
          </cell>
          <cell r="G53" t="str">
            <v>72.30</v>
          </cell>
          <cell r="H53" t="str">
            <v>16.09</v>
          </cell>
        </row>
        <row r="54">
          <cell r="A54" t="str">
            <v>云G89767</v>
          </cell>
          <cell r="B54" t="str">
            <v>建水县官厅汽车运输有限公司</v>
          </cell>
          <cell r="C54" t="str">
            <v>赵应文              </v>
          </cell>
          <cell r="D54" t="str">
            <v>5小时21分</v>
          </cell>
          <cell r="E54" t="str">
            <v>113.40</v>
          </cell>
          <cell r="F54" t="str">
            <v>11.34</v>
          </cell>
          <cell r="G54" t="str">
            <v>72.90</v>
          </cell>
          <cell r="H54" t="str">
            <v>21.20</v>
          </cell>
        </row>
        <row r="55">
          <cell r="A55" t="str">
            <v>云G89057</v>
          </cell>
          <cell r="B55" t="str">
            <v>建水县官厅汽车运输有限公司</v>
          </cell>
          <cell r="C55" t="str">
            <v>那丙敏              </v>
          </cell>
          <cell r="D55" t="str">
            <v>1小时53分</v>
          </cell>
          <cell r="E55" t="str">
            <v>84.79</v>
          </cell>
          <cell r="F55" t="str">
            <v>8.48</v>
          </cell>
          <cell r="G55" t="str">
            <v>77.70</v>
          </cell>
          <cell r="H55" t="str">
            <v>45.02</v>
          </cell>
        </row>
        <row r="56">
          <cell r="A56" t="str">
            <v>云G74732</v>
          </cell>
          <cell r="B56" t="str">
            <v>建水县官厅汽车运输有限公司</v>
          </cell>
          <cell r="C56" t="str">
            <v>                    </v>
          </cell>
          <cell r="D56" t="str">
            <v>3小时4分</v>
          </cell>
          <cell r="E56" t="str">
            <v>47.48</v>
          </cell>
          <cell r="F56" t="str">
            <v>4.75</v>
          </cell>
          <cell r="G56" t="str">
            <v>68.30</v>
          </cell>
          <cell r="H56" t="str">
            <v>15.48</v>
          </cell>
        </row>
      </sheetData>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云G79769</v>
          </cell>
          <cell r="C4" t="str">
            <v>2019-06-15 12:34:42</v>
          </cell>
          <cell r="D4">
            <v>0</v>
          </cell>
          <cell r="E4" t="str">
            <v>云南省红河哈尼族彝族自治州建水县临安镇G31县道建水县行政学校北483米</v>
          </cell>
        </row>
        <row r="5">
          <cell r="B5" t="str">
            <v>云G79211</v>
          </cell>
          <cell r="C5" t="str">
            <v>2019-06-15 10:41:41</v>
          </cell>
          <cell r="D5">
            <v>0</v>
          </cell>
          <cell r="E5" t="str">
            <v>云南省红河哈尼族彝族自治州个旧市鸡街镇105县道个旧市振荣物资回收有限公司东南448米</v>
          </cell>
        </row>
        <row r="6">
          <cell r="B6" t="str">
            <v>云G68333</v>
          </cell>
          <cell r="C6" t="str">
            <v>2019-06-15 06:45:28</v>
          </cell>
          <cell r="D6">
            <v>0</v>
          </cell>
          <cell r="E6" t="str">
            <v>云南省红河哈尼族彝族自治州河口瑶族自治县瑶山乡G8011开河高速五道河特大桥南1074米</v>
          </cell>
        </row>
        <row r="7">
          <cell r="B7" t="str">
            <v>云G76029</v>
          </cell>
          <cell r="C7" t="str">
            <v>2019-06-15 17:56:49</v>
          </cell>
          <cell r="D7">
            <v>0</v>
          </cell>
          <cell r="E7" t="str">
            <v>云南省红河哈尼族彝族自治州个旧市鸡街镇G5615天猴高速甸尾村民委员会东北323米</v>
          </cell>
        </row>
        <row r="8">
          <cell r="B8" t="str">
            <v>云G84638</v>
          </cell>
          <cell r="C8" t="str">
            <v>2019-06-15 17:43:01</v>
          </cell>
          <cell r="D8">
            <v>0</v>
          </cell>
          <cell r="E8" t="str">
            <v>云南省红河哈尼族彝族自治州河口瑶族自治县河口镇曼五段曼峨2号大桥东南114米</v>
          </cell>
        </row>
        <row r="9">
          <cell r="B9" t="str">
            <v>云G75199</v>
          </cell>
          <cell r="C9" t="str">
            <v>2019-06-15 17:41:29</v>
          </cell>
          <cell r="D9" t="str">
            <v>ACC点火(19分)记录仪速度(11.0)卫星(20)GSM(10)疲劳驾驶报警(4时0分)</v>
          </cell>
          <cell r="E9" t="str">
            <v>云南省红河哈尼族彝族自治州元阳县马街乡昆车西南269米</v>
          </cell>
        </row>
        <row r="10">
          <cell r="B10" t="str">
            <v>云G79229</v>
          </cell>
          <cell r="C10" t="str">
            <v>2019-06-15 11:55:03</v>
          </cell>
          <cell r="D10">
            <v>0</v>
          </cell>
          <cell r="E10" t="str">
            <v>云南省昭通市镇雄县坪上镇背牛段湾子东南245米</v>
          </cell>
        </row>
        <row r="11">
          <cell r="B11" t="str">
            <v>云G77285</v>
          </cell>
          <cell r="C11" t="str">
            <v>2019-06-15 07:11:15</v>
          </cell>
          <cell r="D11">
            <v>0</v>
          </cell>
          <cell r="E11" t="str">
            <v>云南省红河哈尼族彝族自治州河口瑶族自治县瑶山乡G8011开河高速五道河特大桥南1100米</v>
          </cell>
        </row>
        <row r="12">
          <cell r="B12" t="str">
            <v>云G70424</v>
          </cell>
          <cell r="C12" t="str">
            <v>2019-06-15 19:13:24</v>
          </cell>
          <cell r="D12" t="str">
            <v>ACC点火(1时37分)记录仪速度(86.0)卫星(20)GSM(12)超速报警(软)</v>
          </cell>
          <cell r="E12" t="str">
            <v>云南省西双版纳傣族自治州景洪市普文镇G8511昆磨高速大开河木材检查站东北878米</v>
          </cell>
        </row>
        <row r="13">
          <cell r="B13" t="str">
            <v>云G74743</v>
          </cell>
          <cell r="C13" t="str">
            <v>2019-06-15 22:26:27</v>
          </cell>
          <cell r="D13" t="str">
            <v>ACC点火(1时49分)记录仪速度(68.1)疲劳驾驶报警(4时0分)卫星(17)GSM(11)</v>
          </cell>
          <cell r="E13" t="str">
            <v>云南省楚雄彝族自治州南华县沙桥镇G56杭瑞高速芋头冲东南364米</v>
          </cell>
        </row>
        <row r="14">
          <cell r="B14" t="str">
            <v>云G68245</v>
          </cell>
          <cell r="C14" t="str">
            <v>2019-06-15 13:06:29</v>
          </cell>
          <cell r="D14">
            <v>0</v>
          </cell>
          <cell r="E14" t="str">
            <v>云南省红河哈尼族彝族自治州建水县临安镇G5615天猴高速南营寨站北1361米</v>
          </cell>
        </row>
        <row r="15">
          <cell r="B15" t="str">
            <v>云G78968</v>
          </cell>
          <cell r="C15" t="str">
            <v>2019-06-15 16:08:38</v>
          </cell>
          <cell r="D15">
            <v>0</v>
          </cell>
          <cell r="E15" t="str">
            <v>云南省红河哈尼族彝族自治州个旧市鸡街镇G5615天猴高速石崖寨站西北1700米</v>
          </cell>
        </row>
        <row r="16">
          <cell r="B16" t="str">
            <v>云G78266</v>
          </cell>
          <cell r="C16" t="str">
            <v>2019-06-15 23:21:10</v>
          </cell>
          <cell r="D16">
            <v>0</v>
          </cell>
          <cell r="E16" t="str">
            <v>云南省红河哈尼族彝族自治州河口瑶族自治县河口镇G8011开河高速出口东宇停车场南223米</v>
          </cell>
        </row>
        <row r="17">
          <cell r="B17" t="str">
            <v>云G79894</v>
          </cell>
          <cell r="C17" t="str">
            <v>2019-06-15 18:30:28</v>
          </cell>
          <cell r="D17">
            <v>0</v>
          </cell>
          <cell r="E17" t="str">
            <v>云南省红河哈尼族彝族自治州蒙自市文澜镇G8011开河高速白石岩西北1271米</v>
          </cell>
        </row>
        <row r="18">
          <cell r="B18" t="str">
            <v>云G68191</v>
          </cell>
          <cell r="C18" t="str">
            <v>2019-06-15 20:48:53</v>
          </cell>
          <cell r="D18">
            <v>0</v>
          </cell>
          <cell r="E18" t="str">
            <v>广东省江门市鹤山市双合镇094乡道莲青场西南323米</v>
          </cell>
        </row>
        <row r="19">
          <cell r="B19" t="str">
            <v>云G78769</v>
          </cell>
          <cell r="C19" t="str">
            <v>2019-06-15 11:30:10</v>
          </cell>
          <cell r="D19">
            <v>81</v>
          </cell>
          <cell r="E19" t="str">
            <v>云南省玉溪市红塔区研和街道G8511昆磨高速窑上东北497米</v>
          </cell>
        </row>
        <row r="20">
          <cell r="B20" t="str">
            <v>云G74671</v>
          </cell>
          <cell r="C20" t="str">
            <v>2019-06-15 19:06:12</v>
          </cell>
          <cell r="D20" t="str">
            <v>ACC点火(3时3分)记录仪速度(16.0)卫星(21)GSM(12)疲劳驾驶报警(4时0分)</v>
          </cell>
          <cell r="E20" t="str">
            <v>云南省红河哈尼族彝族自治州建水县曲江镇东山坝线小新寨西南48米</v>
          </cell>
        </row>
        <row r="21">
          <cell r="B21" t="str">
            <v>云G68279</v>
          </cell>
          <cell r="C21" t="str">
            <v>2019-06-15 15:14:40</v>
          </cell>
          <cell r="D21">
            <v>0</v>
          </cell>
          <cell r="E21" t="str">
            <v>云南省红河哈尼族彝族自治州建水县临安镇G5615天猴高速古桥口西北350米</v>
          </cell>
        </row>
        <row r="22">
          <cell r="B22" t="str">
            <v>云G76889</v>
          </cell>
          <cell r="C22" t="str">
            <v>2019-06-15 17:50:30</v>
          </cell>
          <cell r="D22" t="str">
            <v>ACC点火(4时10分)记录仪速度(23.0)疲劳驾驶报警(4时0分)卫星(18)GSM(27)</v>
          </cell>
          <cell r="E22" t="str">
            <v>云南省红河哈尼族彝族自治州建水县李浩寨乡214省道新安哨西北490米</v>
          </cell>
        </row>
        <row r="23">
          <cell r="B23" t="str">
            <v>云G87927</v>
          </cell>
          <cell r="C23" t="str">
            <v>2019-06-15 04:00:07</v>
          </cell>
          <cell r="D23" t="str">
            <v>ACC点火(5时30分)记录仪速度(28.0)疲劳驾驶报警(4时0分)卫星(15)GSM(18)</v>
          </cell>
          <cell r="E23" t="str">
            <v>云南省红河哈尼族彝族自治州河口瑶族自治县南溪镇209省道花鱼洞国家森林公园东北310米</v>
          </cell>
        </row>
        <row r="24">
          <cell r="B24" t="str">
            <v>云G78483</v>
          </cell>
          <cell r="C24" t="str">
            <v>2019-06-15 17:41:00</v>
          </cell>
          <cell r="D24">
            <v>0</v>
          </cell>
          <cell r="E24" t="str">
            <v>云南省昆明市宜良县狗街镇G5601昆明绕城高速云海KTV北250米</v>
          </cell>
        </row>
        <row r="25">
          <cell r="B25" t="str">
            <v>云G87929</v>
          </cell>
          <cell r="C25" t="str">
            <v>2019-06-15 16:33:24</v>
          </cell>
          <cell r="D25">
            <v>0</v>
          </cell>
          <cell r="E25" t="str">
            <v>云南省玉溪市元江哈尼族彝族傣族自治县红河街道308县道王麻子汽修北171米</v>
          </cell>
        </row>
        <row r="26">
          <cell r="B26" t="str">
            <v>云G68208</v>
          </cell>
          <cell r="C26" t="str">
            <v>2019-06-15 03:57:53</v>
          </cell>
          <cell r="D26">
            <v>0</v>
          </cell>
          <cell r="E26" t="str">
            <v>云南省西双版纳傣族自治州勐海县勐宋乡春平饭店北89米</v>
          </cell>
        </row>
        <row r="27">
          <cell r="B27" t="str">
            <v>云G68655</v>
          </cell>
          <cell r="C27" t="str">
            <v>2019-06-15 22:27:06</v>
          </cell>
          <cell r="D27">
            <v>0</v>
          </cell>
          <cell r="E27" t="str">
            <v>云南省红河哈尼族彝族自治州建水县临安镇214省道鸿达驾校西南270米</v>
          </cell>
        </row>
        <row r="28">
          <cell r="B28" t="str">
            <v>云G68804</v>
          </cell>
          <cell r="C28" t="str">
            <v>2019-06-15 23:07:44</v>
          </cell>
          <cell r="D28">
            <v>0</v>
          </cell>
          <cell r="E28" t="str">
            <v>云南省红河哈尼族彝族自治州建水县坡头乡214省道下白沙水东南788米</v>
          </cell>
        </row>
        <row r="29">
          <cell r="B29" t="str">
            <v>云G68817</v>
          </cell>
          <cell r="C29" t="str">
            <v>2019-06-15 18:51:40</v>
          </cell>
          <cell r="D29">
            <v>0</v>
          </cell>
          <cell r="E29" t="str">
            <v>云南省红河哈尼族彝族自治州建水县西庄镇芦子沟段麦粮地东296米</v>
          </cell>
        </row>
        <row r="30">
          <cell r="B30" t="str">
            <v>云G68819</v>
          </cell>
          <cell r="C30" t="str">
            <v>2019-06-15 22:05:10</v>
          </cell>
          <cell r="D30">
            <v>0</v>
          </cell>
          <cell r="E30" t="str">
            <v>云南省怒江傈僳族自治州泸水市称杆乡228省道腊门嘎东南170米</v>
          </cell>
        </row>
        <row r="31">
          <cell r="B31" t="str">
            <v>云G68941</v>
          </cell>
          <cell r="C31" t="str">
            <v>2019-06-15 13:56:15</v>
          </cell>
          <cell r="D31">
            <v>0</v>
          </cell>
          <cell r="E31" t="str">
            <v>云南省红河哈尼族彝族自治州蒙自市文澜镇龙井路蒙自汽车客运北站东191米</v>
          </cell>
        </row>
        <row r="32">
          <cell r="B32" t="str">
            <v>云G69363</v>
          </cell>
          <cell r="C32" t="str">
            <v>2019-06-15 20:02:54</v>
          </cell>
          <cell r="D32">
            <v>0</v>
          </cell>
          <cell r="E32" t="str">
            <v>云南省迪庆藏族自治州维西傈僳族自治县永春乡维通线草坝南354米</v>
          </cell>
        </row>
        <row r="33">
          <cell r="B33" t="str">
            <v>云G69406</v>
          </cell>
          <cell r="C33" t="str">
            <v>2019-06-15 22:44:09</v>
          </cell>
          <cell r="D33">
            <v>0</v>
          </cell>
          <cell r="E33" t="str">
            <v>云南省红河哈尼族彝族自治州建水县临安镇214省道中国石化加油站(培德段)西55米</v>
          </cell>
        </row>
        <row r="34">
          <cell r="B34" t="str">
            <v>云G69957</v>
          </cell>
          <cell r="C34" t="str">
            <v>2019-06-15 11:53:54</v>
          </cell>
          <cell r="D34">
            <v>0</v>
          </cell>
          <cell r="E34" t="str">
            <v>云南省红河哈尼族彝族自治州开远市小龙潭镇城子东北86米</v>
          </cell>
        </row>
        <row r="35">
          <cell r="B35" t="str">
            <v>云G70058</v>
          </cell>
          <cell r="C35" t="str">
            <v>2019-06-15 21:55:28</v>
          </cell>
          <cell r="D35">
            <v>0</v>
          </cell>
          <cell r="E35" t="str">
            <v>云南省文山壮族苗族自治州砚山县平远镇祥平路诚信制罐厂南25米</v>
          </cell>
        </row>
        <row r="36">
          <cell r="B36" t="str">
            <v>云G70588</v>
          </cell>
          <cell r="C36" t="str">
            <v>2019-06-15 13:16:24</v>
          </cell>
          <cell r="D36">
            <v>0</v>
          </cell>
          <cell r="E36" t="str">
            <v>云南省红河哈尼族彝族自治州元阳县南沙镇慢腊公路102县102县道桃园村卫生所东1163米</v>
          </cell>
        </row>
        <row r="37">
          <cell r="B37" t="str">
            <v>云G70788</v>
          </cell>
          <cell r="C37" t="str">
            <v>2019-06-15 20:32:34</v>
          </cell>
          <cell r="D37">
            <v>0</v>
          </cell>
          <cell r="E37" t="str">
            <v>云南省红河哈尼族彝族自治州元阳县上新城乡南芒公路芒杏河西1614米</v>
          </cell>
        </row>
        <row r="38">
          <cell r="B38" t="str">
            <v>云G70932</v>
          </cell>
          <cell r="C38" t="str">
            <v>2019-06-15 12:19:54</v>
          </cell>
          <cell r="D38">
            <v>0</v>
          </cell>
          <cell r="E38" t="str">
            <v>云南省红河哈尼族彝族自治州建水县利民乡幕阳段小暮阳东403米</v>
          </cell>
        </row>
        <row r="39">
          <cell r="B39" t="str">
            <v>云G72469</v>
          </cell>
          <cell r="C39" t="str">
            <v>2019-06-15 17:06:17</v>
          </cell>
          <cell r="D39">
            <v>0</v>
          </cell>
          <cell r="E39" t="str">
            <v>云南省红河哈尼族彝族自治州蒙自市雨过铺镇蒙蚂线新能源99劲动力雨过铺总代理销售中心西北127米</v>
          </cell>
        </row>
        <row r="40">
          <cell r="B40" t="str">
            <v>云G72798</v>
          </cell>
          <cell r="C40" t="str">
            <v>2019-06-15 19:39:11</v>
          </cell>
          <cell r="D40">
            <v>0</v>
          </cell>
          <cell r="E40" t="str">
            <v>云南省红河哈尼族彝族自治州建水县临安镇福康路336号钟灵路腾林雅苑小区东168米</v>
          </cell>
        </row>
        <row r="41">
          <cell r="B41" t="str">
            <v>云G73011</v>
          </cell>
          <cell r="C41" t="str">
            <v>2019-06-15 18:48:27</v>
          </cell>
          <cell r="D41">
            <v>0</v>
          </cell>
          <cell r="E41" t="str">
            <v>云南省红河哈尼族彝族自治州建水县曲江镇东山坝线弥勒地东北967米</v>
          </cell>
        </row>
        <row r="42">
          <cell r="B42" t="str">
            <v>云G73503</v>
          </cell>
          <cell r="C42" t="str">
            <v>2019-06-15 22:51:59</v>
          </cell>
          <cell r="D42">
            <v>0</v>
          </cell>
          <cell r="E42" t="str">
            <v>云南省红河哈尼族彝族自治州红河县迤萨镇Z007水井东1115米</v>
          </cell>
        </row>
        <row r="43">
          <cell r="B43" t="str">
            <v>云G73567</v>
          </cell>
          <cell r="C43" t="str">
            <v>2019-06-15 19:22:36</v>
          </cell>
          <cell r="D43">
            <v>0</v>
          </cell>
          <cell r="E43" t="str">
            <v>云南省红河哈尼族彝族自治州金平苗族瑶族傣族自治县金水河镇Z011金水河乡劳动保障局东北2882米</v>
          </cell>
        </row>
        <row r="44">
          <cell r="B44" t="str">
            <v>云G73584</v>
          </cell>
          <cell r="C44" t="str">
            <v>2019-06-15 23:57:40</v>
          </cell>
          <cell r="D44">
            <v>0</v>
          </cell>
          <cell r="E44" t="str">
            <v>云南省西双版纳傣族自治州景洪市允景洪街道澜沧江路5号澜沧江路景洪市文化馆东北1206米</v>
          </cell>
        </row>
        <row r="45">
          <cell r="B45" t="str">
            <v>云G73590</v>
          </cell>
          <cell r="C45" t="str">
            <v>2019-06-15 23:14:12</v>
          </cell>
          <cell r="D45">
            <v>0</v>
          </cell>
          <cell r="E45" t="str">
            <v>云南省红河哈尼族彝族自治州个旧市贾沙乡102县道红河元阳刘大头农家乐东北370米</v>
          </cell>
        </row>
        <row r="46">
          <cell r="B46" t="str">
            <v>云G73881</v>
          </cell>
          <cell r="C46" t="str">
            <v>2019-06-15 02:17:54</v>
          </cell>
          <cell r="D46">
            <v>0</v>
          </cell>
          <cell r="E46" t="str">
            <v>云南省昆明市宜良县北古城镇G5601昆明绕城高速马鞍山北289米</v>
          </cell>
        </row>
        <row r="47">
          <cell r="B47" t="str">
            <v>云G74297</v>
          </cell>
          <cell r="C47" t="str">
            <v>2019-06-15 14:06:23</v>
          </cell>
          <cell r="D47">
            <v>0</v>
          </cell>
          <cell r="E47" t="str">
            <v>云南省昆明市宜良县汤池街道澄呈线云南铝业股份有限公司东437米</v>
          </cell>
        </row>
        <row r="48">
          <cell r="B48" t="str">
            <v>云G74338</v>
          </cell>
          <cell r="C48" t="str">
            <v>2019-06-15 09:10:30</v>
          </cell>
          <cell r="D48">
            <v>0</v>
          </cell>
          <cell r="E48" t="str">
            <v>云南省红河哈尼族彝族自治州金平苗族瑶族傣族自治县金河镇金平汽车客运北站东164米</v>
          </cell>
        </row>
        <row r="49">
          <cell r="B49" t="str">
            <v>云G74358</v>
          </cell>
          <cell r="C49" t="str">
            <v>2019-06-15 22:27:30</v>
          </cell>
          <cell r="D49">
            <v>0</v>
          </cell>
          <cell r="E49" t="str">
            <v>云南省昆明市安宁市禄脿街道320国道安丰营村委会东南31米</v>
          </cell>
        </row>
        <row r="50">
          <cell r="B50" t="str">
            <v>云G74392</v>
          </cell>
          <cell r="C50" t="str">
            <v>2019-06-15 18:07:36</v>
          </cell>
          <cell r="D50">
            <v>0</v>
          </cell>
          <cell r="E50" t="str">
            <v>云南省红河哈尼族彝族自治州石屏县异龙镇陶村段吴家庄站东南1812米</v>
          </cell>
        </row>
        <row r="51">
          <cell r="B51" t="str">
            <v>云G74660</v>
          </cell>
          <cell r="C51" t="str">
            <v>2019-06-15 22:41:09</v>
          </cell>
          <cell r="D51">
            <v>0</v>
          </cell>
          <cell r="E51" t="str">
            <v>云南省玉溪市通海县里山乡034乡道芭蕉村委会东北1678米</v>
          </cell>
        </row>
        <row r="52">
          <cell r="B52" t="str">
            <v>云G74663</v>
          </cell>
          <cell r="C52" t="str">
            <v>2019-06-15 23:27:54</v>
          </cell>
          <cell r="D52">
            <v>0</v>
          </cell>
          <cell r="E52" t="str">
            <v>云南省红河哈尼族彝族自治州元阳县南沙镇214省道南沙钢结构厂西84米</v>
          </cell>
        </row>
        <row r="53">
          <cell r="B53" t="str">
            <v>云G74730</v>
          </cell>
          <cell r="C53" t="str">
            <v>2019-06-15 23:43:21</v>
          </cell>
          <cell r="D53">
            <v>0</v>
          </cell>
          <cell r="E53" t="str">
            <v>云南省红河哈尼族彝族自治州元阳县小新街乡元蔓高速石膏矿大桥西1909米</v>
          </cell>
        </row>
        <row r="54">
          <cell r="B54" t="str">
            <v>云G74732</v>
          </cell>
          <cell r="C54" t="str">
            <v>2019-06-15 23:45:42</v>
          </cell>
          <cell r="D54">
            <v>0</v>
          </cell>
          <cell r="E54" t="str">
            <v>云南省红河哈尼族彝族自治州个旧市大屯镇个大段小屯西140米</v>
          </cell>
        </row>
        <row r="55">
          <cell r="B55" t="str">
            <v>云G74968</v>
          </cell>
          <cell r="C55" t="str">
            <v>2019-06-15 20:52:29</v>
          </cell>
          <cell r="D55">
            <v>0</v>
          </cell>
          <cell r="E55" t="str">
            <v>云南省昭通市彝良县洛泽河镇侯毛段蚂蝗沟小学东1274米</v>
          </cell>
        </row>
        <row r="56">
          <cell r="B56" t="str">
            <v>云G74969</v>
          </cell>
          <cell r="C56" t="str">
            <v>2019-06-15 22:35:52</v>
          </cell>
          <cell r="D56">
            <v>0</v>
          </cell>
          <cell r="E56" t="str">
            <v>云南省红河哈尼族彝族自治州个旧市沙甸镇323国道三和自喷漆北20米</v>
          </cell>
        </row>
        <row r="57">
          <cell r="B57" t="str">
            <v>云G74972</v>
          </cell>
          <cell r="C57" t="str">
            <v>2019-06-15 20:06:10</v>
          </cell>
          <cell r="D57">
            <v>0</v>
          </cell>
          <cell r="E57" t="str">
            <v>云南省红河哈尼族彝族自治州弥勒市巡检司镇巡小路巡检客运站北114米</v>
          </cell>
        </row>
        <row r="58">
          <cell r="B58" t="str">
            <v>云G75010</v>
          </cell>
          <cell r="C58" t="str">
            <v>2019-06-15 23:51:39</v>
          </cell>
          <cell r="D58">
            <v>0</v>
          </cell>
          <cell r="E58" t="str">
            <v>云南省红河哈尼族彝族自治州建水县面甸镇323国道面甸客运站西433米</v>
          </cell>
        </row>
        <row r="59">
          <cell r="B59" t="str">
            <v>云G75018</v>
          </cell>
          <cell r="C59" t="str">
            <v>2019-06-15 23:44:05</v>
          </cell>
          <cell r="D59">
            <v>0</v>
          </cell>
          <cell r="E59" t="str">
            <v>云南省红河哈尼族彝族自治州河口瑶族自治县河口镇326国道曼漆西北236米</v>
          </cell>
        </row>
        <row r="60">
          <cell r="B60" t="str">
            <v>云G75117</v>
          </cell>
          <cell r="C60" t="str">
            <v>2019-06-15 19:39:13</v>
          </cell>
          <cell r="D60">
            <v>0</v>
          </cell>
          <cell r="E60" t="str">
            <v>云南省红河哈尼族彝族自治州建水县西庄镇芦子沟段麦粮地东209米</v>
          </cell>
        </row>
        <row r="61">
          <cell r="B61" t="str">
            <v>云G76051</v>
          </cell>
          <cell r="C61" t="str">
            <v>2019-06-15 19:33:52</v>
          </cell>
          <cell r="D61">
            <v>0</v>
          </cell>
        </row>
        <row r="62">
          <cell r="B62" t="str">
            <v>云G76116</v>
          </cell>
          <cell r="C62" t="str">
            <v>2019-06-15 23:15:11</v>
          </cell>
          <cell r="D62">
            <v>0</v>
          </cell>
          <cell r="E62" t="str">
            <v>云南省红河哈尼族彝族自治州元阳县上新城乡元蔓高速芒铁东南483米</v>
          </cell>
        </row>
        <row r="63">
          <cell r="B63" t="str">
            <v>云G76531</v>
          </cell>
          <cell r="C63" t="str">
            <v>2019-06-15 23:13:39</v>
          </cell>
          <cell r="D63">
            <v>0</v>
          </cell>
          <cell r="E63" t="str">
            <v>云南省普洱市思茅区南屏镇309省道南屏镇整碗村卫生室东275米</v>
          </cell>
        </row>
        <row r="64">
          <cell r="B64" t="str">
            <v>云G76546</v>
          </cell>
          <cell r="C64" t="str">
            <v>2019-06-15 23:42:58</v>
          </cell>
          <cell r="D64">
            <v>0</v>
          </cell>
          <cell r="E64" t="str">
            <v>云南省红河哈尼族彝族自治州蒙自市文澜镇陈椅段蒙自瀛洲水泥有限责任公司东南616米</v>
          </cell>
        </row>
        <row r="65">
          <cell r="B65" t="str">
            <v>云G77465</v>
          </cell>
          <cell r="C65" t="str">
            <v>2019-06-15 18:46:27</v>
          </cell>
          <cell r="D65">
            <v>0</v>
          </cell>
          <cell r="E65" t="str">
            <v>云南省红河哈尼族彝族自治州河口瑶族自治县莲花滩乡102县道大滩北628米</v>
          </cell>
        </row>
        <row r="66">
          <cell r="B66" t="str">
            <v>云G78128</v>
          </cell>
          <cell r="C66" t="str">
            <v>2019-06-15 23:32:23</v>
          </cell>
          <cell r="D66">
            <v>0</v>
          </cell>
          <cell r="E66" t="str">
            <v>云南省红河哈尼族彝族自治州蒙自市雨过铺镇蒙蚂线李氏苗家祖传绝技康复中心南84米</v>
          </cell>
        </row>
        <row r="67">
          <cell r="B67" t="str">
            <v>云G78261</v>
          </cell>
          <cell r="C67" t="str">
            <v>2019-06-15 06:20:05</v>
          </cell>
          <cell r="D67">
            <v>0</v>
          </cell>
          <cell r="E67" t="str">
            <v>云南省红河哈尼族彝族自治州弥勒市新哨镇石新汽专033乡石新汽专红地球葡萄园酒店东53米</v>
          </cell>
        </row>
        <row r="68">
          <cell r="B68" t="str">
            <v>云G78522</v>
          </cell>
          <cell r="C68" t="str">
            <v>2019-06-15 23:47:22</v>
          </cell>
          <cell r="D68">
            <v>0</v>
          </cell>
          <cell r="E68" t="str">
            <v>云南省红河哈尼族彝族自治州金平苗族瑶族傣族自治县沙依坡乡蛮金公路那拉博西南1144米</v>
          </cell>
        </row>
        <row r="69">
          <cell r="B69" t="str">
            <v>云G78570</v>
          </cell>
          <cell r="C69" t="str">
            <v>2019-06-15 23:36:09</v>
          </cell>
          <cell r="D69">
            <v>0</v>
          </cell>
          <cell r="E69" t="str">
            <v>云南省文山壮族苗族自治州广南县莲城镇那忠东422米</v>
          </cell>
        </row>
        <row r="70">
          <cell r="B70" t="str">
            <v>云G78583</v>
          </cell>
          <cell r="C70" t="str">
            <v>2019-06-15 23:33:19</v>
          </cell>
          <cell r="D70">
            <v>0</v>
          </cell>
          <cell r="E70" t="str">
            <v>云南省红河哈尼族彝族自治州河口瑶族自治县河口镇中国石化(北山停车区加油站)东北14米</v>
          </cell>
        </row>
        <row r="71">
          <cell r="B71" t="str">
            <v>云G79701</v>
          </cell>
          <cell r="C71" t="str">
            <v>2019-06-15 23:33:25</v>
          </cell>
          <cell r="D71">
            <v>0</v>
          </cell>
          <cell r="E71" t="str">
            <v>云南省红河哈尼族彝族自治州建水县坡头乡130县道贾沙乡科技希望小学南1238米</v>
          </cell>
        </row>
        <row r="72">
          <cell r="B72" t="str">
            <v>云G79750</v>
          </cell>
          <cell r="C72" t="str">
            <v>2019-06-15 23:35:33</v>
          </cell>
          <cell r="D72">
            <v>0</v>
          </cell>
          <cell r="E72" t="str">
            <v>云南省红河哈尼族彝族自治州建水县坡头乡130县道贾沙乡科技希望小学南1247米</v>
          </cell>
        </row>
        <row r="73">
          <cell r="B73" t="str">
            <v>云G79777</v>
          </cell>
          <cell r="C73" t="str">
            <v>2019-06-15 23:42:52</v>
          </cell>
          <cell r="D73">
            <v>0</v>
          </cell>
          <cell r="E73" t="str">
            <v>云南省昆明市呈贡区马金铺街道高新大道大风车幼儿园(高新大道)西71米</v>
          </cell>
        </row>
        <row r="74">
          <cell r="B74" t="str">
            <v>云G79926</v>
          </cell>
          <cell r="C74" t="str">
            <v>2019-06-15 15:30:58</v>
          </cell>
          <cell r="D74">
            <v>0</v>
          </cell>
          <cell r="E74" t="str">
            <v>云南省红河哈尼族彝族自治州绿春县大兴镇214省道云梯酒店(红河州店)东71米</v>
          </cell>
        </row>
        <row r="75">
          <cell r="B75" t="str">
            <v>云G85305</v>
          </cell>
          <cell r="C75" t="str">
            <v>2019-06-15 12:07:04</v>
          </cell>
          <cell r="D75">
            <v>0</v>
          </cell>
          <cell r="E75" t="str">
            <v>云南省红河哈尼族彝族自治州开远市小龙潭镇二城段安桶寨西226米</v>
          </cell>
        </row>
        <row r="76">
          <cell r="B76" t="str">
            <v>云G89259</v>
          </cell>
          <cell r="C76" t="str">
            <v>2019-06-15 23:46:04</v>
          </cell>
          <cell r="D76">
            <v>0</v>
          </cell>
          <cell r="E76" t="str">
            <v>云南省玉溪市红塔区研和街道玉通路天佳饭店西68米</v>
          </cell>
        </row>
        <row r="77">
          <cell r="B77" t="str">
            <v>云G89767</v>
          </cell>
          <cell r="C77" t="str">
            <v>2019-06-15 23:58:13</v>
          </cell>
          <cell r="D77">
            <v>0</v>
          </cell>
          <cell r="E77" t="str">
            <v>云南省玉溪市新平彝族傣族自治县扬武镇213国道中国信合(大开门分社)北76米</v>
          </cell>
        </row>
        <row r="78">
          <cell r="B78" t="str">
            <v>云G78528</v>
          </cell>
          <cell r="C78" t="str">
            <v>2019-06-15 11:43:24</v>
          </cell>
          <cell r="D78">
            <v>0</v>
          </cell>
          <cell r="E78" t="str">
            <v>云南省红河哈尼族彝族自治州建水县青龙镇青他线麦子地山北325米</v>
          </cell>
        </row>
        <row r="79">
          <cell r="B79" t="str">
            <v>云G67014</v>
          </cell>
          <cell r="C79" t="str">
            <v>2019-06-15 18:09:03</v>
          </cell>
          <cell r="D79">
            <v>0</v>
          </cell>
          <cell r="E79" t="str">
            <v>云南省红河哈尼族彝族自治州建水县坡头乡214省道大湾石场南969米</v>
          </cell>
        </row>
        <row r="80">
          <cell r="B80" t="str">
            <v>云G79799</v>
          </cell>
          <cell r="C80" t="str">
            <v>2019-06-15 09:43:46</v>
          </cell>
          <cell r="D80">
            <v>0</v>
          </cell>
          <cell r="E80" t="str">
            <v>云南省红河哈尼族彝族自治州建水县临安镇G5615天猴高速马坊农场东419米</v>
          </cell>
        </row>
        <row r="81">
          <cell r="B81" t="str">
            <v>云G79736</v>
          </cell>
          <cell r="C81" t="str">
            <v>2019-06-15 08:05:10</v>
          </cell>
          <cell r="D81">
            <v>0</v>
          </cell>
          <cell r="E81" t="str">
            <v>云南省红河哈尼族彝族自治州建水县临安镇县五七干校东北180米</v>
          </cell>
        </row>
        <row r="82">
          <cell r="B82" t="str">
            <v>云G78469</v>
          </cell>
          <cell r="C82" t="str">
            <v>2019-06-15 22:51:08</v>
          </cell>
          <cell r="D82">
            <v>0</v>
          </cell>
          <cell r="E82" t="str">
            <v>云南省红河哈尼族彝族自治州建水县南庄镇214省道桥头北160米</v>
          </cell>
        </row>
        <row r="83">
          <cell r="B83" t="str">
            <v>云G52488</v>
          </cell>
          <cell r="C83" t="str">
            <v>2019-06-15 09:04:01</v>
          </cell>
          <cell r="D83">
            <v>0</v>
          </cell>
          <cell r="E83" t="str">
            <v>云南省昆明市呈贡区洛羊街道石龙线主线段呈贡区公安局治安执勤点西南151米</v>
          </cell>
        </row>
        <row r="84">
          <cell r="B84" t="str">
            <v>云G79877</v>
          </cell>
          <cell r="C84" t="str">
            <v>2019-06-15 15:14:31</v>
          </cell>
          <cell r="D84">
            <v>0</v>
          </cell>
          <cell r="E84" t="str">
            <v>云南省红河哈尼族彝族自治州建水县南庄镇岔羊段坝埂脚中队东北515米</v>
          </cell>
        </row>
        <row r="85">
          <cell r="B85" t="str">
            <v>云G74893</v>
          </cell>
          <cell r="C85" t="str">
            <v>2019-06-15 16:04:06</v>
          </cell>
          <cell r="D85">
            <v>0</v>
          </cell>
          <cell r="E85" t="str">
            <v>云南省红河哈尼族彝族自治州河口瑶族自治县河口镇326国道80号重庆路柏鄯璐居东北408米</v>
          </cell>
        </row>
        <row r="86">
          <cell r="B86" t="str">
            <v>云G70784</v>
          </cell>
          <cell r="C86" t="str">
            <v>2019-06-15 12:07:49</v>
          </cell>
          <cell r="D86">
            <v>0</v>
          </cell>
          <cell r="E86" t="str">
            <v>云南省红河哈尼族彝族自治州建水县西庄镇金色维也纳(建设中)西南112米</v>
          </cell>
        </row>
        <row r="87">
          <cell r="B87" t="str">
            <v>云G65156</v>
          </cell>
          <cell r="C87" t="str">
            <v>2019-06-15 17:03:00</v>
          </cell>
          <cell r="D87">
            <v>0</v>
          </cell>
          <cell r="E87" t="str">
            <v>云南省西双版纳傣族自治州勐海县勐宋乡鲜鑫农家山庄北64米</v>
          </cell>
        </row>
      </sheetData>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全部报警"/>
    </sheetNames>
    <sheetDataSet>
      <sheetData sheetId="0" refreshError="1">
        <row r="2">
          <cell r="A2" t="str">
            <v>云G52488</v>
          </cell>
          <cell r="B2" t="str">
            <v>2019-07-16 05:39:53</v>
          </cell>
          <cell r="C2" t="str">
            <v>停车超时报警(1天16时59分)ACC点火(13分)卫星(13)GSM(23)</v>
          </cell>
          <cell r="D2" t="str">
            <v>云南省红河哈尼族彝族自治州河口瑶族自治县南溪镇124县道南溪汽车客运站东北1517米</v>
          </cell>
        </row>
        <row r="3">
          <cell r="A3" t="str">
            <v>云G65155</v>
          </cell>
          <cell r="B3" t="str">
            <v>2019-07-16 18:40:16</v>
          </cell>
          <cell r="C3" t="str">
            <v>停车超时报警(30分)ACC点火卫星(18)GSM(15)</v>
          </cell>
          <cell r="D3" t="str">
            <v>云南省昆明市寻甸回族彝族自治县倘甸镇马大段山杂西289米</v>
          </cell>
        </row>
        <row r="4">
          <cell r="A4" t="str">
            <v>云G65188</v>
          </cell>
          <cell r="B4" t="str">
            <v>2019-07-16 03:05:00</v>
          </cell>
          <cell r="C4" t="str">
            <v>掉线报警</v>
          </cell>
          <cell r="D4" t="str">
            <v>云南省西双版纳傣族自治州勐海县勐宋乡勐海县众恒良种场茶厂(西南门)东158米</v>
          </cell>
        </row>
        <row r="5">
          <cell r="A5" t="str">
            <v>云G66002</v>
          </cell>
          <cell r="B5" t="str">
            <v>2019-07-16 13:09:57</v>
          </cell>
          <cell r="C5" t="str">
            <v>掉线报警</v>
          </cell>
          <cell r="D5" t="str">
            <v>云南省红河哈尼族彝族自治州个旧市锡城镇水箐段水箐小学南45米</v>
          </cell>
        </row>
        <row r="6">
          <cell r="A6" t="str">
            <v>云G67980</v>
          </cell>
          <cell r="B6" t="str">
            <v>2019-07-16 15:39:04</v>
          </cell>
          <cell r="C6" t="str">
            <v>掉线报警</v>
          </cell>
          <cell r="D6" t="str">
            <v>云南省红河哈尼族彝族自治州蒙自市文澜镇护国路22号护国路红建佳苑南84米</v>
          </cell>
        </row>
        <row r="7">
          <cell r="A7" t="str">
            <v>云G68132</v>
          </cell>
          <cell r="B7" t="str">
            <v>2019-07-16 11:51:14</v>
          </cell>
          <cell r="C7" t="str">
            <v>掉线报警</v>
          </cell>
          <cell r="D7" t="str">
            <v>云南省玉溪市江川区大街街道127乡道通达汽配汽修西122米</v>
          </cell>
        </row>
        <row r="8">
          <cell r="A8" t="str">
            <v>云G68279</v>
          </cell>
          <cell r="B8" t="str">
            <v>2019-07-16 11:23:30</v>
          </cell>
          <cell r="C8" t="str">
            <v>掉线报警</v>
          </cell>
          <cell r="D8" t="str">
            <v>云南省玉溪市红塔区研和街道213国道云南玉溪瑞源生物化工有限公司东85米</v>
          </cell>
        </row>
        <row r="9">
          <cell r="A9" t="str">
            <v>云G68333</v>
          </cell>
          <cell r="B9" t="str">
            <v>2019-07-16 23:29:02</v>
          </cell>
          <cell r="C9" t="str">
            <v>停车超时报警(30分)ACC点火(2时15分)卫星(13)GSM(31)</v>
          </cell>
          <cell r="D9" t="str">
            <v>云南省玉溪市通海县四街镇江通公路林海标件南378米</v>
          </cell>
        </row>
        <row r="10">
          <cell r="A10" t="str">
            <v>云G68809</v>
          </cell>
          <cell r="B10" t="str">
            <v>2019-07-16 20:47:00</v>
          </cell>
          <cell r="C10" t="str">
            <v>停车超时报警(31分)ACC熄火卫星(17)GSM(12)</v>
          </cell>
          <cell r="D10" t="str">
            <v>云南省红河哈尼族彝族自治州个旧市卡房镇白龙段卡房客运站南1714米</v>
          </cell>
        </row>
        <row r="11">
          <cell r="A11" t="str">
            <v>云G68817</v>
          </cell>
          <cell r="B11" t="str">
            <v>2019-07-16 19:41:53</v>
          </cell>
          <cell r="C11" t="str">
            <v>掉线报警</v>
          </cell>
          <cell r="D11" t="str">
            <v>云南省红河哈尼族彝族自治州建水县临安镇迎晖路342-5号214省道建水砂锅米线东13米</v>
          </cell>
        </row>
        <row r="12">
          <cell r="A12" t="str">
            <v>云G68819</v>
          </cell>
          <cell r="B12" t="str">
            <v>2019-07-16 11:34:14</v>
          </cell>
          <cell r="C12" t="str">
            <v>掉线报警</v>
          </cell>
          <cell r="D12" t="str">
            <v>云南省怒江傈僳族自治州泸水市称杆乡228省道腊门嘎东南227米</v>
          </cell>
        </row>
        <row r="13">
          <cell r="A13" t="str">
            <v>云G68941</v>
          </cell>
          <cell r="B13" t="str">
            <v>2019-07-16 23:45:18</v>
          </cell>
          <cell r="C13" t="str">
            <v>停车超时报警(31分)ACC熄火卫星(14)GSM(19)</v>
          </cell>
          <cell r="D13" t="str">
            <v>云南省红河哈尼族彝族自治州弥勒市虹溪镇虹溪派出所东北53米</v>
          </cell>
        </row>
        <row r="14">
          <cell r="A14" t="str">
            <v>云G69360</v>
          </cell>
          <cell r="B14" t="str">
            <v>2019-07-16 20:19:26</v>
          </cell>
          <cell r="C14" t="str">
            <v>掉线报警</v>
          </cell>
          <cell r="D14" t="str">
            <v>云南省文山壮族苗族自治州砚山县平远镇商贸大街157商贸大街阳光钢铝门窗东北35米</v>
          </cell>
        </row>
        <row r="15">
          <cell r="A15" t="str">
            <v>云G69363</v>
          </cell>
          <cell r="B15" t="str">
            <v>2019-07-16 22:51:04</v>
          </cell>
          <cell r="C15" t="str">
            <v>掉线报警</v>
          </cell>
          <cell r="D15" t="str">
            <v>云南省迪庆藏族自治州维西傈僳族自治县永春乡维通线草坝南363米</v>
          </cell>
        </row>
        <row r="16">
          <cell r="A16" t="str">
            <v>云G69391</v>
          </cell>
          <cell r="B16" t="str">
            <v>2019-07-16 23:58:32</v>
          </cell>
          <cell r="C16" t="str">
            <v>ACC点火(1时16分)记录仪速度(78.7)卫星(10)GSM(15)超速报警(软)</v>
          </cell>
          <cell r="D16" t="str">
            <v>广西壮族自治区玉林市北流市民乐镇G80广昆高速北流出口(G80广昆高速西向)东74米</v>
          </cell>
        </row>
        <row r="17">
          <cell r="A17" t="str">
            <v>云G69406</v>
          </cell>
          <cell r="B17" t="str">
            <v>2019-07-16 23:52:20</v>
          </cell>
          <cell r="C17" t="str">
            <v>停车超时报警(3天11时0分)ACC熄火卫星(20)GSM(21)</v>
          </cell>
          <cell r="D17" t="str">
            <v>云南省红河哈尼族彝族自治州建水县临安镇214省道中国石化加油站(培德段)西北37米</v>
          </cell>
        </row>
        <row r="18">
          <cell r="A18" t="str">
            <v>云G69497</v>
          </cell>
          <cell r="B18" t="str">
            <v>2019-07-16 18:32:25</v>
          </cell>
          <cell r="C18" t="str">
            <v>掉线报警</v>
          </cell>
          <cell r="D18" t="str">
            <v>云南省红河哈尼族彝族自治州弥勒市弥阳镇双桥路120号双桥路柴油电喷汽车维修联盟东48米</v>
          </cell>
        </row>
        <row r="19">
          <cell r="A19" t="str">
            <v>云G69957</v>
          </cell>
          <cell r="B19" t="str">
            <v>2019-07-16 17:19:52</v>
          </cell>
          <cell r="C19" t="str">
            <v>停车超时报警(32天6时12分)注册上线报警</v>
          </cell>
          <cell r="D19" t="str">
            <v>云南省红河哈尼族彝族自治州开远市小龙潭镇城子东北86米</v>
          </cell>
        </row>
        <row r="20">
          <cell r="A20" t="str">
            <v>云G70053</v>
          </cell>
          <cell r="B20" t="str">
            <v>2019-07-16 22:42:12</v>
          </cell>
          <cell r="C20" t="str">
            <v>停车超时报警(30分)无效定位(18分)</v>
          </cell>
          <cell r="D20" t="str">
            <v>云南省玉溪市通海县河西镇141乡道老河西餐馆西北21米</v>
          </cell>
        </row>
        <row r="21">
          <cell r="A21" t="str">
            <v>云G70058</v>
          </cell>
          <cell r="B21" t="str">
            <v>2019-07-16 14:02:10</v>
          </cell>
          <cell r="C21" t="str">
            <v>掉线报警</v>
          </cell>
          <cell r="D21" t="str">
            <v>云南省文山壮族苗族自治州砚山县平远镇323国道聚福园酒楼东124米</v>
          </cell>
        </row>
        <row r="22">
          <cell r="A22" t="str">
            <v>云G70086</v>
          </cell>
          <cell r="B22" t="str">
            <v>2019-07-16 20:56:49</v>
          </cell>
          <cell r="C22" t="str">
            <v>掉线报警</v>
          </cell>
          <cell r="D22" t="str">
            <v>云南省红河哈尼族彝族自治州开远市乐白道街道馆驿清真饭店东99米</v>
          </cell>
        </row>
        <row r="23">
          <cell r="A23" t="str">
            <v>云G70391</v>
          </cell>
          <cell r="B23" t="str">
            <v>2019-07-16 19:36:53</v>
          </cell>
          <cell r="C23" t="str">
            <v>停车超时报警(31分)ACC熄火卫星(16)GSM(22)</v>
          </cell>
          <cell r="D23" t="str">
            <v>云南省玉溪市红塔区研和街道玉通路伊清园(玉通路)南44米</v>
          </cell>
        </row>
        <row r="24">
          <cell r="A24" t="str">
            <v>云G70424</v>
          </cell>
          <cell r="B24" t="str">
            <v>2019-07-16 07:12:14</v>
          </cell>
          <cell r="C24" t="str">
            <v>掉线报警</v>
          </cell>
          <cell r="D24" t="str">
            <v>云南省红河哈尼族彝族自治州开远市乐白道街道G8011开河高速南盘江东365米</v>
          </cell>
        </row>
        <row r="25">
          <cell r="A25" t="str">
            <v>云G70588</v>
          </cell>
          <cell r="B25" t="str">
            <v>2019-07-16 22:16:03</v>
          </cell>
          <cell r="C25" t="str">
            <v>停车超时报警(3时45分)</v>
          </cell>
          <cell r="D25" t="str">
            <v>云南省红河哈尼族彝族自治州元阳县南沙镇慢腊公路102县102县道桃园村卫生所东1277米</v>
          </cell>
        </row>
        <row r="26">
          <cell r="A26" t="str">
            <v>云G70788</v>
          </cell>
          <cell r="B26" t="str">
            <v>2019-07-16 12:52:31</v>
          </cell>
          <cell r="C26" t="str">
            <v>掉线报警</v>
          </cell>
          <cell r="D26" t="str">
            <v>云南省红河哈尼族彝族自治州个旧市锡城镇个金公路金盆家园西北136米</v>
          </cell>
        </row>
        <row r="27">
          <cell r="A27" t="str">
            <v>云G70932</v>
          </cell>
          <cell r="B27" t="str">
            <v>2019-07-16 23:25:02</v>
          </cell>
          <cell r="C27" t="str">
            <v>停车超时报警(30分)无效定位(21分)</v>
          </cell>
          <cell r="D27" t="str">
            <v>云南省玉溪市通海县里山乡通建高速入口云南省通海秀山水泥有限责任公司东南105米</v>
          </cell>
        </row>
        <row r="28">
          <cell r="A28" t="str">
            <v>云G71414</v>
          </cell>
          <cell r="B28" t="str">
            <v>2019-07-16 14:00:13</v>
          </cell>
          <cell r="C28" t="str">
            <v>掉线报警</v>
          </cell>
          <cell r="D28" t="str">
            <v>云南省红河哈尼族彝族自治州蒙自市文澜镇护国路22号护国路红建广场西89米</v>
          </cell>
        </row>
        <row r="29">
          <cell r="A29" t="str">
            <v>云G72097</v>
          </cell>
          <cell r="B29" t="str">
            <v>2019-07-16 20:16:25</v>
          </cell>
          <cell r="C29" t="str">
            <v>停车超时报警(39分)</v>
          </cell>
          <cell r="D29" t="str">
            <v>云南省红河哈尼族彝族自治州河口瑶族自治县河口镇中国石化(北山停车区加油站)东北178米</v>
          </cell>
        </row>
        <row r="30">
          <cell r="A30" t="str">
            <v>云G72281</v>
          </cell>
          <cell r="B30" t="str">
            <v>2019-07-16 15:37:06</v>
          </cell>
          <cell r="C30" t="str">
            <v>停车超时报警(4天3时42分)ACC点火(20分)无效定位(4天3时42分)GSM(18)</v>
          </cell>
          <cell r="D30" t="str">
            <v>云南省红河哈尼族彝族自治州元阳县上新城乡南芒公路风口山卫生院西南141米</v>
          </cell>
        </row>
        <row r="31">
          <cell r="A31" t="str">
            <v>云G73011</v>
          </cell>
          <cell r="B31" t="str">
            <v>2019-07-16 14:13:46</v>
          </cell>
          <cell r="C31" t="str">
            <v>掉线报警</v>
          </cell>
          <cell r="D31" t="str">
            <v>云南省红河哈尼族彝族自治州个旧市鸡街镇212省道川渝人家西北19米</v>
          </cell>
        </row>
        <row r="32">
          <cell r="A32" t="str">
            <v>云G73503</v>
          </cell>
          <cell r="B32" t="str">
            <v>2019-07-16 23:40:15</v>
          </cell>
          <cell r="C32" t="str">
            <v>掉线报警</v>
          </cell>
          <cell r="D32" t="str">
            <v>云南省红河哈尼族彝族自治州红河县迤萨镇Z007水井东1115米</v>
          </cell>
        </row>
        <row r="33">
          <cell r="A33" t="str">
            <v>云G73567</v>
          </cell>
          <cell r="B33" t="str">
            <v>2019-07-16 20:41:05</v>
          </cell>
          <cell r="C33" t="str">
            <v>掉线报警</v>
          </cell>
          <cell r="D33" t="str">
            <v>云南省红河哈尼族彝族自治州金平苗族瑶族傣族自治县金水河镇Z011金水河口岸东北2951米</v>
          </cell>
        </row>
        <row r="34">
          <cell r="A34" t="str">
            <v>云G73584</v>
          </cell>
          <cell r="B34" t="str">
            <v>2019-07-16 18:44:56</v>
          </cell>
          <cell r="C34" t="str">
            <v>掉线报警</v>
          </cell>
          <cell r="D34" t="str">
            <v>云南省西双版纳傣族自治州景洪市允景洪街道澜沧江路5号澜沧江路兴豪门东北540米</v>
          </cell>
        </row>
        <row r="35">
          <cell r="A35" t="str">
            <v>云G73590</v>
          </cell>
          <cell r="B35" t="str">
            <v>2019-07-16 14:12:32</v>
          </cell>
          <cell r="C35" t="str">
            <v>掉线报警</v>
          </cell>
          <cell r="D35" t="str">
            <v>云南省红河哈尼族彝族自治州个旧市鸡街镇个大段松树寨东347米</v>
          </cell>
        </row>
        <row r="36">
          <cell r="A36" t="str">
            <v>云G73881</v>
          </cell>
          <cell r="B36" t="str">
            <v>2019-07-16 07:37:17</v>
          </cell>
          <cell r="C36" t="str">
            <v>停车超时报警(102天21时25分)ACC熄火卫星(14)GSM(12)</v>
          </cell>
          <cell r="D36" t="str">
            <v>云南省昆明市宜良县北古城镇北分段马鞍山北213米</v>
          </cell>
        </row>
        <row r="37">
          <cell r="A37" t="str">
            <v>云G73908</v>
          </cell>
          <cell r="B37" t="str">
            <v>2019-07-16 20:42:18</v>
          </cell>
          <cell r="C37" t="str">
            <v>停车超时报警(30分)ACC熄火卫星(17)GSM(17)</v>
          </cell>
          <cell r="D37" t="str">
            <v>云南省红河哈尼族彝族自治州泸西县午街铺镇服务区南175米</v>
          </cell>
        </row>
        <row r="38">
          <cell r="A38" t="str">
            <v>云G74297</v>
          </cell>
          <cell r="B38" t="str">
            <v>2019-07-16 20:57:52</v>
          </cell>
          <cell r="C38" t="str">
            <v>ACC点火(8时25分)记录仪速度(22.0)疲劳驾驶报警(4时0分)卫星(17)GSM(30)</v>
          </cell>
          <cell r="D38" t="str">
            <v>云南省玉溪市通海县里山乡214省道下许家庄南461米</v>
          </cell>
        </row>
        <row r="39">
          <cell r="A39" t="str">
            <v>云G74339</v>
          </cell>
          <cell r="B39" t="str">
            <v>2019-07-16 23:23:48</v>
          </cell>
          <cell r="C39" t="str">
            <v>ACC点火(5时9分)记录仪速度(20.0)卫星(20)GSM(11)疲劳驾驶报警(4时0分)</v>
          </cell>
          <cell r="D39" t="str">
            <v>云南省红河哈尼族彝族自治州个旧市鸡街镇323国道个旧市天黎冶炼厂东149米</v>
          </cell>
        </row>
        <row r="40">
          <cell r="A40" t="str">
            <v>云G74660</v>
          </cell>
          <cell r="B40" t="str">
            <v>2019-07-16 09:47:33</v>
          </cell>
          <cell r="C40" t="str">
            <v>掉线报警</v>
          </cell>
          <cell r="D40" t="str">
            <v>云南省红河哈尼族彝族自治州建水县临安镇323国道顺鑫矿山机械配件经营部东南78米</v>
          </cell>
        </row>
        <row r="41">
          <cell r="A41" t="str">
            <v>云G74663</v>
          </cell>
          <cell r="B41" t="str">
            <v>2019-07-16 23:12:59</v>
          </cell>
          <cell r="C41" t="str">
            <v>掉线报警</v>
          </cell>
          <cell r="D41" t="str">
            <v>云南省红河哈尼族彝族自治州个旧市蔓耗镇102县道蛮板大桥东北397米</v>
          </cell>
        </row>
        <row r="42">
          <cell r="A42" t="str">
            <v>云G74730</v>
          </cell>
          <cell r="B42" t="str">
            <v>2019-07-16 22:29:46</v>
          </cell>
          <cell r="C42" t="str">
            <v>停车超时报警(1天7时6分)ACC熄火卫星(10)GSM(26)</v>
          </cell>
          <cell r="D42" t="str">
            <v>云南省红河哈尼族彝族自治州建水县坡头乡214省道红河大桥东北312米</v>
          </cell>
        </row>
        <row r="43">
          <cell r="A43" t="str">
            <v>云G74732</v>
          </cell>
          <cell r="B43" t="str">
            <v>2019-07-16 23:43:10</v>
          </cell>
          <cell r="C43" t="str">
            <v>停车超时报警(1天10时2分)ACC熄火卫星(8)GSM(21)</v>
          </cell>
          <cell r="D43" t="str">
            <v>云南省红河哈尼族彝族自治州个旧市大屯镇个大段小屯西123米</v>
          </cell>
        </row>
        <row r="44">
          <cell r="A44" t="str">
            <v>云G74741</v>
          </cell>
          <cell r="B44" t="str">
            <v>2019-07-16 19:33:45</v>
          </cell>
          <cell r="C44" t="str">
            <v>掉线报警</v>
          </cell>
          <cell r="D44" t="str">
            <v>云南省红河哈尼族彝族自治州元阳县南沙镇102县道中共元阳县公安局纪律检查委员会东172米</v>
          </cell>
        </row>
        <row r="45">
          <cell r="A45" t="str">
            <v>云G74743</v>
          </cell>
          <cell r="B45" t="str">
            <v>2019-07-16 23:52:32</v>
          </cell>
          <cell r="C45" t="str">
            <v>ACC点火(3时35分)记录仪速度(90.0)卫星(18)GSM(17)超速报警(软)</v>
          </cell>
          <cell r="D45" t="str">
            <v>云南省楚雄彝族自治州楚雄市苍岭镇G56杭瑞高速蒋家山西北142米</v>
          </cell>
        </row>
        <row r="46">
          <cell r="A46" t="str">
            <v>云G74893</v>
          </cell>
          <cell r="B46" t="str">
            <v>2019-07-16 22:59:28</v>
          </cell>
          <cell r="C46" t="str">
            <v>停车超时报警(1时0分)当天累计驾驶超时ACC熄火卫星(14)</v>
          </cell>
          <cell r="D46" t="str">
            <v>云南省红河哈尼族彝族自治州屏边苗族自治县白云乡白泥塘村北112米</v>
          </cell>
        </row>
        <row r="47">
          <cell r="A47" t="str">
            <v>云G74968</v>
          </cell>
          <cell r="B47" t="str">
            <v>2019-07-16 23:14:44</v>
          </cell>
          <cell r="C47" t="str">
            <v>掉线报警</v>
          </cell>
          <cell r="D47" t="str">
            <v>云南省昭通市彝良县角奎镇凯丰路144号曹海段中国邮政储蓄银行(彝良县东正街营业所)东南1957米</v>
          </cell>
        </row>
        <row r="48">
          <cell r="A48" t="str">
            <v>云G74969</v>
          </cell>
          <cell r="B48" t="str">
            <v>2019-07-16 23:11:19</v>
          </cell>
          <cell r="C48" t="str">
            <v>停车超时报警(22天6时51分)ACC点火无效定位(4天14时18分)GSM(10)</v>
          </cell>
          <cell r="D48" t="str">
            <v>云南省红河哈尼族彝族自治州个旧市沙甸镇323国道穆斯林餐厅西北98米</v>
          </cell>
        </row>
        <row r="49">
          <cell r="A49" t="str">
            <v>云G75010</v>
          </cell>
          <cell r="B49" t="str">
            <v>2019-07-16 23:47:39</v>
          </cell>
          <cell r="C49" t="str">
            <v>停车电瓶拆除报警ACC熄火GSM(27)</v>
          </cell>
          <cell r="D49" t="str">
            <v>云南省红河哈尼族彝族自治州蒙自市期路白苗族乡326国道铺基底东北52米</v>
          </cell>
        </row>
        <row r="50">
          <cell r="A50" t="str">
            <v>云G75018</v>
          </cell>
          <cell r="B50" t="str">
            <v>2019-07-16 23:14:31</v>
          </cell>
          <cell r="C50" t="str">
            <v>掉线报警</v>
          </cell>
          <cell r="D50" t="str">
            <v>云南省红河哈尼族彝族自治州河口瑶族自治县河口镇326国道曼漆西北236米</v>
          </cell>
        </row>
        <row r="51">
          <cell r="A51" t="str">
            <v>云G75117</v>
          </cell>
          <cell r="B51" t="str">
            <v>2019-07-16 23:17:02</v>
          </cell>
          <cell r="C51" t="str">
            <v>停车超时报警(9时7分)ACC熄火GSM(27)</v>
          </cell>
          <cell r="D51" t="str">
            <v>云南省红河哈尼族彝族自治州建水县西庄镇323国道麦粮地东463米</v>
          </cell>
        </row>
        <row r="52">
          <cell r="A52" t="str">
            <v>云G75191</v>
          </cell>
          <cell r="B52" t="str">
            <v>2019-07-16 19:07:56</v>
          </cell>
          <cell r="C52" t="str">
            <v>掉线报警</v>
          </cell>
          <cell r="D52" t="str">
            <v>云南省红河哈尼族彝族自治州建水县官厅镇小桔段小包山西414米</v>
          </cell>
        </row>
        <row r="53">
          <cell r="A53" t="str">
            <v>云G75199</v>
          </cell>
          <cell r="B53" t="str">
            <v>2019-07-16 19:11:47</v>
          </cell>
          <cell r="C53" t="str">
            <v>掉线报警</v>
          </cell>
          <cell r="D53" t="str">
            <v>云南省红河哈尼族彝族自治州建水县坡头乡白显段大石洞小学西南305米</v>
          </cell>
        </row>
        <row r="54">
          <cell r="A54" t="str">
            <v>云G75885</v>
          </cell>
          <cell r="B54" t="str">
            <v>2019-07-16 17:51:29</v>
          </cell>
          <cell r="C54" t="str">
            <v>停车超时报警(33分)ACC熄火无效定位(26分)GSM(9)</v>
          </cell>
          <cell r="D54" t="str">
            <v>云南省红河哈尼族彝族自治州元阳县南沙镇慢腊公路102县102县道桃园村卫生所东1223米</v>
          </cell>
        </row>
        <row r="55">
          <cell r="A55" t="str">
            <v>云G76029</v>
          </cell>
          <cell r="B55" t="str">
            <v>2019-07-16 23:50:47</v>
          </cell>
          <cell r="C55" t="str">
            <v>ACC点火(4分)记录仪速度(18.0)疲劳驾驶报警(7时42分)卫星(20)GSM(23)</v>
          </cell>
          <cell r="D55" t="str">
            <v>云南省红河哈尼族彝族自治州建水县临安镇迎晖路332号214省道速度陶瓷东84米</v>
          </cell>
        </row>
        <row r="56">
          <cell r="A56" t="str">
            <v>云G76051</v>
          </cell>
          <cell r="B56" t="str">
            <v>2019-07-16 23:10:46</v>
          </cell>
          <cell r="C56" t="str">
            <v>掉线报警</v>
          </cell>
          <cell r="D56" t="str">
            <v/>
          </cell>
        </row>
        <row r="57">
          <cell r="A57" t="str">
            <v>云G76116</v>
          </cell>
          <cell r="B57" t="str">
            <v>2019-07-16 23:40:53</v>
          </cell>
          <cell r="C57" t="str">
            <v>停车超时报警(4天3时8分)ACC熄火卫星(14)GSM(18)</v>
          </cell>
          <cell r="D57" t="str">
            <v>云南省红河哈尼族彝族自治州元阳县上新城乡元蔓高速芒铁东南465米</v>
          </cell>
        </row>
        <row r="58">
          <cell r="A58" t="str">
            <v>云G76546</v>
          </cell>
          <cell r="B58" t="str">
            <v>2019-07-16 23:40:57</v>
          </cell>
          <cell r="C58" t="str">
            <v>停车超时报警(11时5分)ACC熄火GSM(22)</v>
          </cell>
          <cell r="D58" t="str">
            <v>云南省红河哈尼族彝族自治州建水县青龙镇青他线麦子地山北526米</v>
          </cell>
        </row>
        <row r="59">
          <cell r="A59" t="str">
            <v>云G77285</v>
          </cell>
          <cell r="B59" t="str">
            <v>2019-07-16 17:25:35</v>
          </cell>
          <cell r="C59" t="str">
            <v>掉线报警</v>
          </cell>
          <cell r="D59" t="str">
            <v>云南省红河哈尼族彝族自治州蒙自市文澜镇北大街14号龙井路蒙自商城东88米</v>
          </cell>
        </row>
        <row r="60">
          <cell r="A60" t="str">
            <v>云G78483</v>
          </cell>
          <cell r="B60" t="str">
            <v>2019-07-16 23:53:08</v>
          </cell>
          <cell r="C60" t="str">
            <v>停车超时报警(12时12分)卫星(7)GSM(31)</v>
          </cell>
          <cell r="D60" t="str">
            <v>云南省玉溪市通海县秀山街道秀山西路12号途腾小吃北96米</v>
          </cell>
        </row>
        <row r="61">
          <cell r="A61" t="str">
            <v>云G78528</v>
          </cell>
          <cell r="B61" t="str">
            <v>2019-07-16 20:21:09</v>
          </cell>
          <cell r="C61" t="str">
            <v>停车超时报警(30分)ACC点火(2天3时49分)卫星(21)GSM(19)</v>
          </cell>
          <cell r="D61" t="str">
            <v>云南省红河哈尼族彝族自治州建水县临安镇青他线建水文笔塔西南838米</v>
          </cell>
        </row>
        <row r="62">
          <cell r="A62" t="str">
            <v>云G78570</v>
          </cell>
          <cell r="B62" t="str">
            <v>2019-07-16 23:26:20</v>
          </cell>
          <cell r="C62" t="str">
            <v>掉线报警</v>
          </cell>
          <cell r="D62" t="str">
            <v>云南省文山壮族苗族自治州广南县莲城镇那忠东489米</v>
          </cell>
        </row>
        <row r="63">
          <cell r="A63" t="str">
            <v>云G78769</v>
          </cell>
          <cell r="B63" t="str">
            <v>2019-07-16 23:49:39</v>
          </cell>
          <cell r="C63" t="str">
            <v>疲劳驾驶报警ACC点火(47分)记录仪速度(26.0)卫星(21)GSM(31)</v>
          </cell>
          <cell r="D63" t="str">
            <v>云南省红河哈尼族彝族自治州屏边苗族自治县玉屏镇326国道屏边站西南143米</v>
          </cell>
        </row>
        <row r="64">
          <cell r="A64" t="str">
            <v>云G78968</v>
          </cell>
          <cell r="B64" t="str">
            <v>2019-07-16 23:47:59</v>
          </cell>
          <cell r="C64" t="str">
            <v>停车超时报警(30分)ACC点火(1天5时39分)卫星(10)GSM(16)</v>
          </cell>
          <cell r="D64" t="str">
            <v>云南省昆明市安宁市太平新城街道320国道华港饲料南62米</v>
          </cell>
        </row>
        <row r="65">
          <cell r="A65" t="str">
            <v>云G79211</v>
          </cell>
          <cell r="B65" t="str">
            <v>2019-07-16 15:06:33</v>
          </cell>
          <cell r="C65" t="str">
            <v>掉线报警</v>
          </cell>
          <cell r="D65" t="str">
            <v>云南省红河哈尼族彝族自治州建水县临安镇G5615天猴高速中共建水公路分局建水所支部委员会西153米</v>
          </cell>
        </row>
        <row r="66">
          <cell r="A66" t="str">
            <v>云G79229</v>
          </cell>
          <cell r="B66" t="str">
            <v>2019-07-16 22:05:28</v>
          </cell>
          <cell r="C66" t="str">
            <v>停车超时报警(30分)ACC熄火卫星(11)GSM(26)</v>
          </cell>
          <cell r="D66" t="str">
            <v>云南省昭通市镇雄县坪上镇背牛段湾子东南161米</v>
          </cell>
        </row>
        <row r="67">
          <cell r="A67" t="str">
            <v>云G79684</v>
          </cell>
          <cell r="B67" t="str">
            <v>2019-07-16 22:41:43</v>
          </cell>
          <cell r="C67" t="str">
            <v>停车超时报警(32分)</v>
          </cell>
          <cell r="D67" t="str">
            <v>云南省红河哈尼族彝族自治州绿春县大兴镇老庙巷78号214省道中国农业银行(绿春县支行营业室)北1633米</v>
          </cell>
        </row>
        <row r="68">
          <cell r="A68" t="str">
            <v>云G79701</v>
          </cell>
          <cell r="B68" t="str">
            <v>2019-07-16 23:30:39</v>
          </cell>
          <cell r="C68" t="str">
            <v>掉线报警</v>
          </cell>
          <cell r="D68" t="str">
            <v>云南省红河哈尼族彝族自治州建水县坡头乡130县道贾沙乡科技希望小学北96米</v>
          </cell>
        </row>
        <row r="69">
          <cell r="A69" t="str">
            <v>云G79750</v>
          </cell>
          <cell r="B69" t="str">
            <v>2019-07-16 23:44:30</v>
          </cell>
          <cell r="C69" t="str">
            <v>停车超时报警(5时5分)ACC熄火GSM(23)</v>
          </cell>
          <cell r="D69" t="str">
            <v>云南省红河哈尼族彝族自治州个旧市贾沙乡芦柴冲西448米</v>
          </cell>
        </row>
        <row r="70">
          <cell r="A70" t="str">
            <v>云G79769</v>
          </cell>
          <cell r="B70" t="str">
            <v>2019-07-16 18:31:58</v>
          </cell>
          <cell r="C70" t="str">
            <v>掉线报警</v>
          </cell>
          <cell r="D70" t="str">
            <v>云南省红河哈尼族彝族自治州建水县临安镇214省道中共建水公路分局建水所支部委员会西46米</v>
          </cell>
        </row>
        <row r="71">
          <cell r="A71" t="str">
            <v>云G79894</v>
          </cell>
          <cell r="B71" t="str">
            <v>2019-07-16 22:33:21</v>
          </cell>
          <cell r="C71" t="str">
            <v>停车超时报警(30分)无效定位(18分)</v>
          </cell>
          <cell r="D71" t="str">
            <v>云南省红河哈尼族彝族自治州弥勒市巡检司镇Z001鲁那坡东437米</v>
          </cell>
        </row>
        <row r="72">
          <cell r="A72" t="str">
            <v>云G84638</v>
          </cell>
          <cell r="B72" t="str">
            <v>2019-07-16 08:38:44</v>
          </cell>
          <cell r="C72" t="str">
            <v>停车超时报警(33分)ACC熄火卫星(20)GSM(29)</v>
          </cell>
          <cell r="D72" t="str">
            <v>云南省红河哈尼族彝族自治州开远市大庄回族乡果瓦段果花西南931米</v>
          </cell>
        </row>
        <row r="73">
          <cell r="A73" t="str">
            <v>云G85305</v>
          </cell>
          <cell r="B73" t="str">
            <v>2019-07-16 15:56:53</v>
          </cell>
          <cell r="C73" t="str">
            <v>掉线报警</v>
          </cell>
          <cell r="D73" t="str">
            <v>云南省红河哈尼族彝族自治州开远市小龙潭镇二城段安桶寨西293米</v>
          </cell>
        </row>
        <row r="74">
          <cell r="A74" t="str">
            <v>云G87740</v>
          </cell>
          <cell r="B74" t="str">
            <v>2019-07-16 08:16:12</v>
          </cell>
          <cell r="C74" t="str">
            <v>停车超时报警(102天22时11分)ACC熄火无效定位(21分)卫星(3)GSM(16)</v>
          </cell>
          <cell r="D74" t="str">
            <v>云南省昆明市晋宁区昆阳街道晋红高速筲箕凹东563米</v>
          </cell>
        </row>
        <row r="75">
          <cell r="A75" t="str">
            <v>云G87927</v>
          </cell>
          <cell r="B75" t="str">
            <v>2019-07-16 23:55:19</v>
          </cell>
          <cell r="C75" t="str">
            <v>停车超时报警(13时50分)ACC熄火GSM(25)</v>
          </cell>
          <cell r="D75" t="str">
            <v>云南省文山壮族苗族自治州文山市平坝镇344县道平坝人民法庭东北28米</v>
          </cell>
        </row>
        <row r="76">
          <cell r="A76" t="str">
            <v>云G89057</v>
          </cell>
          <cell r="B76" t="str">
            <v>2019-07-16 22:25:25</v>
          </cell>
          <cell r="C76" t="str">
            <v>停车超时报警(36分)ACC熄火无效定位(30分)GSM(15)</v>
          </cell>
          <cell r="D76" t="str">
            <v>云南省红河哈尼族彝族自治州建水县岔科镇阻白段狗街南171米</v>
          </cell>
        </row>
        <row r="77">
          <cell r="A77" t="str">
            <v>云G89259</v>
          </cell>
          <cell r="B77" t="str">
            <v>2019-07-16 21:31:48</v>
          </cell>
          <cell r="C77" t="str">
            <v>停车超时报警(10时42分)上线报警</v>
          </cell>
          <cell r="D77" t="str">
            <v>云南省红河哈尼族彝族自治州弥勒市竹园镇101县道红沙沟公路管理所北1587米</v>
          </cell>
        </row>
        <row r="78">
          <cell r="A78" t="str">
            <v>云G89767</v>
          </cell>
          <cell r="B78" t="str">
            <v>2019-07-16 23:26:10</v>
          </cell>
          <cell r="C78" t="str">
            <v>停车超时报警(2时7分)ACC熄火无效定位(1时14分)卫星(17)GSM(12)</v>
          </cell>
          <cell r="D78" t="str">
            <v>云南省玉溪市易门县龙泉街道易兴路易门工业园区管理服务中心东130米</v>
          </cell>
        </row>
      </sheetData>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云G76758</v>
          </cell>
          <cell r="C4" t="str">
            <v>2019-07-17 20:55:23</v>
          </cell>
          <cell r="D4">
            <v>83</v>
          </cell>
          <cell r="E4" t="str">
            <v>云南省红河哈尼族彝族自治州石屏县大桥乡G5615天猴高速普老大酒家东南1479米</v>
          </cell>
        </row>
        <row r="5">
          <cell r="B5" t="str">
            <v>云G87927</v>
          </cell>
          <cell r="C5" t="str">
            <v>2019-07-17 23:51:14</v>
          </cell>
          <cell r="D5">
            <v>0</v>
          </cell>
          <cell r="E5" t="str">
            <v>云南省红河哈尼族彝族自治州河口瑶族自治县河口镇G8011开河高速出口北山国际货场西218米</v>
          </cell>
        </row>
        <row r="6">
          <cell r="B6" t="str">
            <v>云G68817</v>
          </cell>
          <cell r="C6" t="str">
            <v>2019-07-17 07:49:17</v>
          </cell>
          <cell r="D6">
            <v>0</v>
          </cell>
          <cell r="E6" t="str">
            <v>云南省红河哈尼族彝族自治州建水县临安镇迎晖路350祥琦汽车销售有限公司北31米</v>
          </cell>
        </row>
        <row r="7">
          <cell r="B7" t="str">
            <v>云G68819</v>
          </cell>
          <cell r="C7" t="str">
            <v>2019-07-17 17:42:15</v>
          </cell>
          <cell r="D7">
            <v>0</v>
          </cell>
          <cell r="E7" t="str">
            <v>云南省怒江傈僳族自治州泸水市称杆乡228省道腊门嘎东南185米</v>
          </cell>
        </row>
        <row r="8">
          <cell r="B8" t="str">
            <v>云G69360</v>
          </cell>
          <cell r="C8" t="str">
            <v>2019-07-17 23:08:53</v>
          </cell>
          <cell r="D8">
            <v>0</v>
          </cell>
          <cell r="E8" t="str">
            <v>云南省文山壮族苗族自治州砚山县平远镇商贸大街171号商贸大街五联农资商贸开发有限责任公司东南92米</v>
          </cell>
        </row>
        <row r="9">
          <cell r="B9" t="str">
            <v>云G69363</v>
          </cell>
          <cell r="C9" t="str">
            <v>2019-07-17 22:07:20</v>
          </cell>
          <cell r="D9">
            <v>0</v>
          </cell>
          <cell r="E9" t="str">
            <v>云南省迪庆藏族自治州维西傈僳族自治县永春乡维通公路岩房东南580米</v>
          </cell>
        </row>
        <row r="10">
          <cell r="B10" t="str">
            <v>云G69406</v>
          </cell>
          <cell r="C10" t="str">
            <v>2019-07-17 23:56:23</v>
          </cell>
          <cell r="D10">
            <v>0</v>
          </cell>
          <cell r="E10" t="str">
            <v>云南省红河哈尼族彝族自治州建水县临安镇214省道中国石化加油站(培德段)西北37米</v>
          </cell>
        </row>
        <row r="11">
          <cell r="B11" t="str">
            <v>云G69497</v>
          </cell>
          <cell r="C11" t="str">
            <v>2019-07-17 13:02:33</v>
          </cell>
          <cell r="D11">
            <v>0</v>
          </cell>
          <cell r="E11" t="str">
            <v>云南省红河哈尼族彝族自治州弥勒市弥阳镇双桥路120号双桥路万豪园小区东南94米</v>
          </cell>
        </row>
        <row r="12">
          <cell r="B12" t="str">
            <v>云G70058</v>
          </cell>
          <cell r="C12" t="str">
            <v>2019-07-17 14:45:14</v>
          </cell>
          <cell r="D12">
            <v>0</v>
          </cell>
          <cell r="E12" t="str">
            <v>云南省文山壮族苗族自治州砚山县江那镇石头大寨西南704米</v>
          </cell>
        </row>
        <row r="13">
          <cell r="B13" t="str">
            <v>云G70086</v>
          </cell>
          <cell r="C13" t="str">
            <v>2019-07-17 14:43:56</v>
          </cell>
          <cell r="D13">
            <v>0</v>
          </cell>
          <cell r="E13" t="str">
            <v>云南省红河哈尼族彝族自治州开远市乐白道街道馆驿清真饭店东99米</v>
          </cell>
        </row>
        <row r="14">
          <cell r="B14" t="str">
            <v>云G70424</v>
          </cell>
          <cell r="C14" t="str">
            <v>2019-07-17 07:39:50</v>
          </cell>
          <cell r="D14">
            <v>0</v>
          </cell>
          <cell r="E14" t="str">
            <v>云南省普洱市墨江哈尼族自治县通关镇G8511昆磨高速通关镇畜牧兽医楼东北1923米</v>
          </cell>
        </row>
        <row r="15">
          <cell r="B15" t="str">
            <v>云G70788</v>
          </cell>
          <cell r="C15" t="str">
            <v>2019-07-17 22:49:11</v>
          </cell>
          <cell r="D15">
            <v>0</v>
          </cell>
          <cell r="E15" t="str">
            <v>云南省红河哈尼族彝族自治州个旧市城区街道个金公路顺成饭庄(绿海小区西)西北25米</v>
          </cell>
        </row>
        <row r="16">
          <cell r="B16" t="str">
            <v>云G72281</v>
          </cell>
          <cell r="C16" t="str">
            <v>2019-07-17 16:25:13</v>
          </cell>
          <cell r="D16">
            <v>0</v>
          </cell>
          <cell r="E16" t="str">
            <v>云南省红河哈尼族彝族自治州元阳县上新城乡南芒公路风口山卫生院西南141米</v>
          </cell>
        </row>
        <row r="17">
          <cell r="B17" t="str">
            <v>云G73503</v>
          </cell>
          <cell r="C17" t="str">
            <v>2019-07-17 22:02:03</v>
          </cell>
          <cell r="D17">
            <v>0</v>
          </cell>
          <cell r="E17" t="str">
            <v>云南省红河哈尼族彝族自治州红河县迤萨镇Z007水井东1115米</v>
          </cell>
        </row>
        <row r="18">
          <cell r="B18" t="str">
            <v>云G73567</v>
          </cell>
          <cell r="C18" t="str">
            <v>2019-07-17 19:55:19</v>
          </cell>
          <cell r="D18">
            <v>0</v>
          </cell>
          <cell r="E18" t="str">
            <v>云南省红河哈尼族彝族自治州金平苗族瑶族傣族自治县金水河镇Z011金水河口岸东北2843米</v>
          </cell>
        </row>
        <row r="19">
          <cell r="B19" t="str">
            <v>云G73584</v>
          </cell>
          <cell r="C19" t="str">
            <v>2019-07-17 23:25:02</v>
          </cell>
          <cell r="D19">
            <v>0</v>
          </cell>
          <cell r="E19" t="str">
            <v>云南省西双版纳傣族自治州景洪市允景洪街道澜沧江路5号澜沧江路景洪市文化馆东北1149米</v>
          </cell>
        </row>
        <row r="20">
          <cell r="B20" t="str">
            <v>云G74338</v>
          </cell>
          <cell r="C20" t="str">
            <v>2019-07-17 18:26:31</v>
          </cell>
          <cell r="D20">
            <v>0</v>
          </cell>
          <cell r="E20" t="str">
            <v>云南省红河哈尼族彝族自治州金平苗族瑶族傣族自治县金河镇金平汽车客运北站东137米</v>
          </cell>
        </row>
        <row r="21">
          <cell r="B21" t="str">
            <v>云G74741</v>
          </cell>
          <cell r="C21" t="str">
            <v>2019-07-17 18:50:14</v>
          </cell>
          <cell r="D21">
            <v>0</v>
          </cell>
          <cell r="E21" t="str">
            <v>云南省红河哈尼族彝族自治州元阳县南沙镇102县道元红双飞粉北240米</v>
          </cell>
        </row>
        <row r="22">
          <cell r="B22" t="str">
            <v>云G74969</v>
          </cell>
          <cell r="C22" t="str">
            <v>2019-07-17 16:14:36</v>
          </cell>
          <cell r="D22">
            <v>0</v>
          </cell>
          <cell r="E22" t="str">
            <v>云南省红河哈尼族彝族自治州个旧市沙甸镇323国道穆斯林餐厅西北98米</v>
          </cell>
        </row>
        <row r="23">
          <cell r="B23" t="str">
            <v>云G75010</v>
          </cell>
          <cell r="C23" t="str">
            <v>2019-07-17 15:57:25</v>
          </cell>
          <cell r="D23">
            <v>0</v>
          </cell>
          <cell r="E23" t="str">
            <v>云南省红河哈尼族彝族自治州建水县临安镇迎晖路342号214省道建水砂锅米线西26米</v>
          </cell>
        </row>
        <row r="24">
          <cell r="B24" t="str">
            <v>云G75117</v>
          </cell>
          <cell r="C24" t="str">
            <v>2019-07-17 23:37:02</v>
          </cell>
          <cell r="D24">
            <v>0</v>
          </cell>
          <cell r="E24" t="str">
            <v>云南省红河哈尼族彝族自治州建水县西庄镇323国道麦粮地东南249米</v>
          </cell>
        </row>
        <row r="25">
          <cell r="B25" t="str">
            <v>云G75191</v>
          </cell>
          <cell r="C25" t="str">
            <v>2019-07-17 23:10:54</v>
          </cell>
          <cell r="D25">
            <v>0</v>
          </cell>
          <cell r="E25" t="str">
            <v>云南省红河哈尼族彝族自治州建水县坡头乡214省道坡头仔猪繁殖场东北364米</v>
          </cell>
        </row>
        <row r="26">
          <cell r="B26" t="str">
            <v>云G75199</v>
          </cell>
          <cell r="C26" t="str">
            <v>2019-07-17 19:05:25</v>
          </cell>
          <cell r="D26">
            <v>0</v>
          </cell>
          <cell r="E26" t="str">
            <v>云南省红河哈尼族彝族自治州建水县坡头乡白显段大石洞小学西南283米</v>
          </cell>
        </row>
        <row r="27">
          <cell r="B27" t="str">
            <v>云G75428</v>
          </cell>
          <cell r="C27" t="str">
            <v>2019-07-17 16:06:24</v>
          </cell>
          <cell r="D27">
            <v>0</v>
          </cell>
          <cell r="E27" t="str">
            <v>云南省西双版纳傣族自治州勐腊县勐捧镇腊满高速林茂酒家北365米</v>
          </cell>
        </row>
        <row r="28">
          <cell r="B28" t="str">
            <v>云G75662</v>
          </cell>
          <cell r="C28" t="str">
            <v>2019-07-17 16:33:33</v>
          </cell>
          <cell r="D28">
            <v>0</v>
          </cell>
          <cell r="E28" t="str">
            <v>云南省西双版纳傣族自治州勐腊县勐捧农场173县道林茂酒家西55米</v>
          </cell>
        </row>
        <row r="29">
          <cell r="B29" t="str">
            <v>云G76051</v>
          </cell>
          <cell r="C29" t="str">
            <v>2019-07-17 22:27:42</v>
          </cell>
          <cell r="D29">
            <v>0</v>
          </cell>
        </row>
        <row r="30">
          <cell r="B30" t="str">
            <v>云G76116</v>
          </cell>
          <cell r="C30" t="str">
            <v>2019-07-17 23:38:37</v>
          </cell>
          <cell r="D30">
            <v>0</v>
          </cell>
          <cell r="E30" t="str">
            <v>云南省红河哈尼族彝族自治州元阳县上新城乡元蔓高速芒铁西南380米</v>
          </cell>
        </row>
        <row r="31">
          <cell r="B31" t="str">
            <v>云G77285</v>
          </cell>
          <cell r="C31" t="str">
            <v>2019-07-17 14:20:48</v>
          </cell>
          <cell r="D31">
            <v>0</v>
          </cell>
          <cell r="E31" t="str">
            <v>云南省红河哈尼族彝族自治州建水县临安镇东干段小川味饭店西北390米</v>
          </cell>
        </row>
        <row r="32">
          <cell r="B32" t="str">
            <v>云G77465</v>
          </cell>
          <cell r="C32" t="str">
            <v>2019-07-17 10:52:18</v>
          </cell>
          <cell r="D32">
            <v>0</v>
          </cell>
          <cell r="E32" t="str">
            <v>滨河路金水河乡劳动保障局东212米</v>
          </cell>
        </row>
        <row r="33">
          <cell r="B33" t="str">
            <v>云G78483</v>
          </cell>
          <cell r="C33" t="str">
            <v>2019-07-17 23:46:00</v>
          </cell>
          <cell r="D33">
            <v>0</v>
          </cell>
          <cell r="E33" t="str">
            <v>云南省昆明市呈贡区斗南街道昆洛路中共呈贡区斗南镇委员会东北60米</v>
          </cell>
        </row>
        <row r="34">
          <cell r="B34" t="str">
            <v>云G78570</v>
          </cell>
          <cell r="C34" t="str">
            <v>2019-07-17 23:20:42</v>
          </cell>
          <cell r="D34">
            <v>0</v>
          </cell>
          <cell r="E34" t="str">
            <v>云南省文山壮族苗族自治州广南县莲城镇那忠东490米</v>
          </cell>
        </row>
        <row r="35">
          <cell r="B35" t="str">
            <v>云G78968</v>
          </cell>
          <cell r="C35" t="str">
            <v>2019-07-17 21:39:56</v>
          </cell>
          <cell r="D35">
            <v>0</v>
          </cell>
          <cell r="E35" t="str">
            <v>云南省红河哈尼族彝族自治州建水县南庄镇安康路南庄客运站西南27米</v>
          </cell>
        </row>
        <row r="36">
          <cell r="B36" t="str">
            <v>云G79750</v>
          </cell>
          <cell r="C36" t="str">
            <v>2019-07-17 08:11:09</v>
          </cell>
          <cell r="D36">
            <v>0</v>
          </cell>
          <cell r="E36" t="str">
            <v>云南省红河哈尼族彝族自治州建水县坡头乡130县道贾沙乡科技希望小学南1573米</v>
          </cell>
        </row>
        <row r="37">
          <cell r="B37" t="str">
            <v>云G79769</v>
          </cell>
          <cell r="C37" t="str">
            <v>2019-07-17 23:55:08</v>
          </cell>
          <cell r="D37">
            <v>0</v>
          </cell>
          <cell r="E37" t="str">
            <v>云南省红河哈尼族彝族自治州建水县临安镇普雄公路新寨小学东北517米</v>
          </cell>
        </row>
        <row r="38">
          <cell r="B38" t="str">
            <v>云G85305</v>
          </cell>
          <cell r="C38" t="str">
            <v>2019-07-17 20:37:32</v>
          </cell>
          <cell r="D38">
            <v>0</v>
          </cell>
          <cell r="E38" t="str">
            <v>云南省红河哈尼族彝族自治州开远市小龙潭镇二城段安桶寨西273米</v>
          </cell>
        </row>
        <row r="39">
          <cell r="B39" t="str">
            <v>云G74743</v>
          </cell>
          <cell r="C39" t="str">
            <v>2019-07-17 23:37:37</v>
          </cell>
          <cell r="D39">
            <v>56</v>
          </cell>
          <cell r="E39" t="str">
            <v>云南省大理白族自治州祥云县普棚镇G56杭瑞高速下水桥河东南249米</v>
          </cell>
        </row>
        <row r="40">
          <cell r="B40" t="str">
            <v>云G79211</v>
          </cell>
          <cell r="C40" t="str">
            <v>2019-07-17 23:37:27</v>
          </cell>
          <cell r="D40">
            <v>0</v>
          </cell>
          <cell r="E40" t="str">
            <v>云南省玉溪市通海县纳古镇江通公路猪山西北88米</v>
          </cell>
        </row>
        <row r="41">
          <cell r="B41" t="str">
            <v>云G69391</v>
          </cell>
          <cell r="C41" t="str">
            <v>2019-07-17 22:02:07</v>
          </cell>
          <cell r="D41">
            <v>31</v>
          </cell>
          <cell r="E41" t="str">
            <v>云南省玉溪市元江哈尼族彝族傣族自治县曼来镇G8511昆磨高速大型车辆加水站东593米</v>
          </cell>
        </row>
        <row r="42">
          <cell r="B42" t="str">
            <v>云G74968</v>
          </cell>
          <cell r="C42" t="str">
            <v>2019-07-17 21:53:07</v>
          </cell>
          <cell r="D42">
            <v>0</v>
          </cell>
          <cell r="E42" t="str">
            <v>云南省昭通市彝良县洛泽河镇201省道彝良县洛泽河镇虎丘村民委员会南84米</v>
          </cell>
        </row>
        <row r="43">
          <cell r="B43" t="str">
            <v>云G78792</v>
          </cell>
          <cell r="C43" t="str">
            <v>2019-07-17 14:09:29</v>
          </cell>
          <cell r="D43">
            <v>0</v>
          </cell>
          <cell r="E43" t="str">
            <v>云南省红河哈尼族彝族自治州建水县临安镇214省道大厂东366米</v>
          </cell>
        </row>
        <row r="44">
          <cell r="B44" t="str">
            <v>云G73881</v>
          </cell>
          <cell r="C44" t="str">
            <v>2019-07-17 14:08:10</v>
          </cell>
          <cell r="D44">
            <v>0</v>
          </cell>
          <cell r="E44" t="str">
            <v>云南省昆明市宜良县北古城镇北分段马鞍山北213米</v>
          </cell>
        </row>
        <row r="45">
          <cell r="B45" t="str">
            <v>云G87740</v>
          </cell>
          <cell r="C45" t="str">
            <v>2019-07-17 14:10:39</v>
          </cell>
          <cell r="D45">
            <v>0</v>
          </cell>
          <cell r="E45" t="str">
            <v>云南省大理白族自治州祥云县祥城镇清红路1号清红路黑山羊酒店东南60米</v>
          </cell>
        </row>
        <row r="46">
          <cell r="B46" t="str">
            <v>云G74392</v>
          </cell>
          <cell r="C46" t="str">
            <v>2019-07-17 14:08:13</v>
          </cell>
          <cell r="D46">
            <v>0</v>
          </cell>
          <cell r="E46" t="str">
            <v>云南省红河哈尼族彝族自治州建水县临安镇钟灵路鑫源居西南50米</v>
          </cell>
        </row>
        <row r="47">
          <cell r="B47" t="str">
            <v>云G52048</v>
          </cell>
          <cell r="C47" t="str">
            <v>2019-07-17 14:08:22</v>
          </cell>
          <cell r="D47">
            <v>0</v>
          </cell>
          <cell r="E47" t="str">
            <v>云南省红河哈尼族彝族自治州建水县南庄镇马家营西238米</v>
          </cell>
        </row>
        <row r="48">
          <cell r="B48" t="str">
            <v>云G79684</v>
          </cell>
          <cell r="C48" t="str">
            <v>2019-07-17 16:38:44</v>
          </cell>
          <cell r="D48">
            <v>0</v>
          </cell>
          <cell r="E48" t="str">
            <v>云南省红河哈尼族彝族自治州绿春县大兴镇老庙巷78号214省道中国农业银行(绿春县支行营业室)北1633米</v>
          </cell>
        </row>
        <row r="49">
          <cell r="B49" t="str">
            <v>云G70391</v>
          </cell>
          <cell r="C49" t="str">
            <v>2019-07-17 14:08:01</v>
          </cell>
          <cell r="D49">
            <v>0</v>
          </cell>
          <cell r="E49" t="str">
            <v>云南省玉溪市红塔区研和街道213国道刺桐关老牌绍华饭店南158米</v>
          </cell>
        </row>
        <row r="50">
          <cell r="B50" t="str">
            <v>云G78528</v>
          </cell>
          <cell r="C50" t="str">
            <v>2019-07-17 19:50:10</v>
          </cell>
          <cell r="D50">
            <v>0</v>
          </cell>
          <cell r="E50" t="str">
            <v>云南省红河哈尼族彝族自治州建水县临安镇青他线建水文笔塔西南898米</v>
          </cell>
        </row>
        <row r="51">
          <cell r="B51" t="str">
            <v>云G89259</v>
          </cell>
          <cell r="C51" t="str">
            <v>2019-07-17 17:16:11</v>
          </cell>
          <cell r="D51">
            <v>0</v>
          </cell>
          <cell r="E51" t="str">
            <v>云南省红河哈尼族彝族自治州弥勒市竹园镇101县道红沙沟公路管理所北1555米</v>
          </cell>
        </row>
        <row r="52">
          <cell r="B52" t="str">
            <v>云G84638</v>
          </cell>
          <cell r="C52" t="str">
            <v>2019-07-17 14:08:45</v>
          </cell>
          <cell r="D52">
            <v>0</v>
          </cell>
          <cell r="E52" t="str">
            <v>云南省红河哈尼族彝族自治州开远市大庄回族乡果瓦段果花西南946米</v>
          </cell>
        </row>
        <row r="53">
          <cell r="B53" t="str">
            <v>云G76546</v>
          </cell>
          <cell r="C53" t="str">
            <v>2019-07-17 11:40:56</v>
          </cell>
          <cell r="D53">
            <v>0</v>
          </cell>
          <cell r="E53" t="str">
            <v>云南省红河哈尼族彝族自治州建水县青龙镇青他线麦子地山北526米</v>
          </cell>
        </row>
        <row r="54">
          <cell r="B54" t="str">
            <v>云G74732</v>
          </cell>
          <cell r="C54" t="str">
            <v>2019-07-17 23:43:06</v>
          </cell>
          <cell r="D54">
            <v>0</v>
          </cell>
          <cell r="E54" t="str">
            <v>云南省红河哈尼族彝族自治州个旧市大屯镇个大段小屯西123米</v>
          </cell>
        </row>
        <row r="55">
          <cell r="B55" t="str">
            <v>云G68655</v>
          </cell>
          <cell r="C55" t="str">
            <v>2019-07-17 23:56:19</v>
          </cell>
          <cell r="D55">
            <v>0</v>
          </cell>
          <cell r="E55" t="str">
            <v>云南省红河哈尼族彝族自治州建水县临安镇214省道鸿达驾校西南275米</v>
          </cell>
        </row>
        <row r="56">
          <cell r="B56" t="str">
            <v>云G79926</v>
          </cell>
          <cell r="C56" t="str">
            <v>2019-07-17 14:09:48</v>
          </cell>
          <cell r="D56">
            <v>0</v>
          </cell>
          <cell r="E56" t="str">
            <v>云南省红河哈尼族彝族自治州绿春县大兴镇老庙巷78号214省道中国农业银行(绿春县支行营业室)北1612米</v>
          </cell>
        </row>
        <row r="57">
          <cell r="B57" t="str">
            <v>云G74730</v>
          </cell>
          <cell r="C57" t="str">
            <v>2019-07-17 23:29:46</v>
          </cell>
          <cell r="D57">
            <v>0</v>
          </cell>
          <cell r="E57" t="str">
            <v>云南省红河哈尼族彝族自治州建水县坡头乡214省道红河大桥东北312米</v>
          </cell>
        </row>
        <row r="58">
          <cell r="B58" t="str">
            <v>云G74297</v>
          </cell>
          <cell r="C58" t="str">
            <v>2019-07-17 19:49:07</v>
          </cell>
          <cell r="D58">
            <v>0</v>
          </cell>
          <cell r="E58" t="str">
            <v>云南省玉溪市通海县河西镇319省道云南斯贝佳南67米</v>
          </cell>
        </row>
        <row r="59">
          <cell r="B59" t="str">
            <v>云G68333</v>
          </cell>
          <cell r="C59" t="str">
            <v>2019-07-17 16:40:24</v>
          </cell>
          <cell r="D59">
            <v>0</v>
          </cell>
          <cell r="E59" t="str">
            <v>云南省红河哈尼族彝族自治州河口瑶族自治县河口镇中国石化(北山停车区加油站)东北30米</v>
          </cell>
        </row>
        <row r="60">
          <cell r="B60" t="str">
            <v>云G79736</v>
          </cell>
          <cell r="C60" t="str">
            <v>2019-07-17 14:42:03</v>
          </cell>
          <cell r="D60">
            <v>0</v>
          </cell>
          <cell r="E60" t="str">
            <v>云南省红河哈尼族彝族自治州建水县临安镇普雄公路新寨小学东653米</v>
          </cell>
        </row>
        <row r="61">
          <cell r="B61" t="str">
            <v>云G68811</v>
          </cell>
          <cell r="C61" t="str">
            <v>2019-07-17 21:29:06</v>
          </cell>
          <cell r="D61">
            <v>0</v>
          </cell>
          <cell r="E61" t="str">
            <v>云南省昭通市绥江县中城镇三大坝北79米</v>
          </cell>
        </row>
        <row r="62">
          <cell r="B62" t="str">
            <v>云G74893</v>
          </cell>
          <cell r="C62" t="str">
            <v>2019-07-17 16:16:32</v>
          </cell>
          <cell r="D62">
            <v>0</v>
          </cell>
          <cell r="E62" t="str">
            <v>云南省红河哈尼族彝族自治州蒙自市新安所镇学府路大新寨村委会东北98米</v>
          </cell>
        </row>
        <row r="63">
          <cell r="B63" t="str">
            <v>云G65155</v>
          </cell>
          <cell r="C63" t="str">
            <v>2019-07-17 18:40:42</v>
          </cell>
          <cell r="D63">
            <v>0</v>
          </cell>
          <cell r="E63" t="str">
            <v>云南省昆明市寻甸回族彝族自治县倘甸镇马大段山杂西271米</v>
          </cell>
        </row>
        <row r="64">
          <cell r="B64" t="str">
            <v>云G79229</v>
          </cell>
          <cell r="C64" t="str">
            <v>2019-07-17 19:38:28</v>
          </cell>
          <cell r="D64">
            <v>0</v>
          </cell>
          <cell r="E64" t="str">
            <v>云南省昭通市镇雄县坪上镇背牛段湾子东南178米</v>
          </cell>
        </row>
        <row r="65">
          <cell r="B65" t="str">
            <v>云G68941</v>
          </cell>
          <cell r="C65" t="str">
            <v>2019-07-17 21:06:16</v>
          </cell>
          <cell r="D65">
            <v>0</v>
          </cell>
          <cell r="E65" t="str">
            <v>云南省红河哈尼族彝族自治州弥勒市弥阳镇王炽路45号友信教育培训学校东97米</v>
          </cell>
        </row>
        <row r="66">
          <cell r="B66" t="str">
            <v>云G70588</v>
          </cell>
          <cell r="C66" t="str">
            <v>2019-07-17 17:27:43</v>
          </cell>
          <cell r="D66">
            <v>0</v>
          </cell>
          <cell r="E66" t="str">
            <v>云南省红河哈尼族彝族自治州元阳县南沙镇102县道元红双飞粉东北218米</v>
          </cell>
        </row>
        <row r="67">
          <cell r="B67" t="str">
            <v>云G89057</v>
          </cell>
          <cell r="C67" t="str">
            <v>2019-07-17 23:00:40</v>
          </cell>
          <cell r="D67">
            <v>0</v>
          </cell>
          <cell r="E67" t="str">
            <v>云南省红河哈尼族彝族自治州建水县临安镇214省道王桥头南273米</v>
          </cell>
        </row>
        <row r="68">
          <cell r="B68" t="str">
            <v>云G70053</v>
          </cell>
          <cell r="C68" t="str">
            <v>2019-07-17 20:48:34</v>
          </cell>
          <cell r="D68">
            <v>0</v>
          </cell>
          <cell r="E68" t="str">
            <v>云南省玉溪市红塔区研和街道319省道云南昆钢制管有限公司(东北2门)东14米</v>
          </cell>
        </row>
        <row r="69">
          <cell r="B69" t="str">
            <v>云G66361</v>
          </cell>
          <cell r="C69" t="str">
            <v>2019-07-17 19:51:15</v>
          </cell>
          <cell r="D69">
            <v>0</v>
          </cell>
          <cell r="E69" t="str">
            <v>云南省红河哈尼族彝族自治州石屏县异龙镇216省道石屏县辣云红食品有限公司西南45米</v>
          </cell>
        </row>
        <row r="70">
          <cell r="B70" t="str">
            <v>云G73908</v>
          </cell>
          <cell r="C70" t="str">
            <v>2019-07-17 22:07:53</v>
          </cell>
          <cell r="D70">
            <v>0</v>
          </cell>
          <cell r="E70" t="str">
            <v>云南省红河哈尼族彝族自治州泸西县午街铺镇服务区南156米</v>
          </cell>
        </row>
        <row r="71">
          <cell r="B71" t="str">
            <v>云G68809</v>
          </cell>
          <cell r="C71" t="str">
            <v>2019-07-17 23:35:03</v>
          </cell>
          <cell r="D71">
            <v>0</v>
          </cell>
          <cell r="E71" t="str">
            <v>云南省红河哈尼族彝族自治州个旧市卡房镇白龙段卡房客运站南1780米</v>
          </cell>
        </row>
        <row r="72">
          <cell r="B72" t="str">
            <v>云G72097</v>
          </cell>
          <cell r="C72" t="str">
            <v>2019-07-17 15:47:27</v>
          </cell>
          <cell r="D72">
            <v>0</v>
          </cell>
          <cell r="E72" t="str">
            <v>云南省红河哈尼族彝族自治州蒙自市文澜镇北京路128号北京路阳光宾馆东82米</v>
          </cell>
        </row>
        <row r="73">
          <cell r="B73" t="str">
            <v>云G70932</v>
          </cell>
          <cell r="C73" t="str">
            <v>2019-07-17 16:14:59</v>
          </cell>
          <cell r="D73">
            <v>0</v>
          </cell>
          <cell r="E73" t="str">
            <v>云南省红河哈尼族彝族自治州建水县利民乡幕阳段小暮阳东360米</v>
          </cell>
        </row>
        <row r="74">
          <cell r="B74" t="str">
            <v>云G79894</v>
          </cell>
          <cell r="C74" t="str">
            <v>2019-07-17 19:24:08</v>
          </cell>
          <cell r="D74">
            <v>0</v>
          </cell>
          <cell r="E74" t="str">
            <v>云南省红河哈尼族彝族自治州个旧市鸡街镇326国道红河州伊信达工贸有限公司西南57米</v>
          </cell>
        </row>
        <row r="75">
          <cell r="B75" t="str">
            <v>云G78128</v>
          </cell>
          <cell r="C75" t="str">
            <v>2019-07-17 20:25:21</v>
          </cell>
          <cell r="D75">
            <v>0</v>
          </cell>
          <cell r="E75" t="str">
            <v>云南省红河哈尼族彝族自治州红河县迤萨镇莲花路111号Z007红河公路路政管理大队北112米</v>
          </cell>
        </row>
        <row r="76">
          <cell r="B76" t="str">
            <v>云G78266</v>
          </cell>
          <cell r="C76" t="str">
            <v>2019-07-17 23:08:42</v>
          </cell>
          <cell r="D76">
            <v>0</v>
          </cell>
          <cell r="E76" t="str">
            <v>云南省红河哈尼族彝族自治州河口瑶族自治县河口镇G8011开河高速出口北山国际货场西203米</v>
          </cell>
        </row>
        <row r="77">
          <cell r="B77" t="str">
            <v>云G75885</v>
          </cell>
          <cell r="C77" t="str">
            <v>2019-07-17 17:23:25</v>
          </cell>
          <cell r="D77">
            <v>0</v>
          </cell>
          <cell r="E77" t="str">
            <v>云南省红河哈尼族彝族自治州元阳县南沙镇慢腊公路102县102县道桃园村卫生所东1264米</v>
          </cell>
        </row>
        <row r="78">
          <cell r="B78" t="str">
            <v>云G69957</v>
          </cell>
          <cell r="C78" t="str">
            <v>2019-07-17 16:12:14</v>
          </cell>
          <cell r="D78">
            <v>0</v>
          </cell>
          <cell r="E78" t="str">
            <v>云南省红河哈尼族彝族自治州开远市小龙潭镇城子东北86米</v>
          </cell>
        </row>
        <row r="79">
          <cell r="B79" t="str">
            <v>云G76029</v>
          </cell>
          <cell r="C79" t="str">
            <v>2019-07-17 22:29:05</v>
          </cell>
          <cell r="D79">
            <v>0</v>
          </cell>
          <cell r="E79" t="str">
            <v>云南省红河哈尼族彝族自治州个旧市鸡街镇323国道红河州伊信达工贸有限公司西南62米</v>
          </cell>
        </row>
        <row r="80">
          <cell r="B80" t="str">
            <v>云G74663</v>
          </cell>
          <cell r="C80" t="str">
            <v>2019-07-17 23:52:49</v>
          </cell>
          <cell r="D80">
            <v>0</v>
          </cell>
          <cell r="E80" t="str">
            <v>云南省红河哈尼族彝族自治州个旧市蔓耗镇102县道蛮板大桥东北346米</v>
          </cell>
        </row>
        <row r="81">
          <cell r="B81" t="str">
            <v>云G52488</v>
          </cell>
          <cell r="C81" t="str">
            <v>2019-07-17 14:08:44</v>
          </cell>
          <cell r="D81">
            <v>0</v>
          </cell>
          <cell r="E81" t="str">
            <v>云南省红河哈尼族彝族自治州河口瑶族自治县南溪镇124县道南溪汽车客运站东北1517米</v>
          </cell>
        </row>
        <row r="82">
          <cell r="B82" t="str">
            <v>云G79546</v>
          </cell>
          <cell r="C82" t="str">
            <v>2019-07-17 14:08:17</v>
          </cell>
          <cell r="D82">
            <v>0</v>
          </cell>
          <cell r="E82" t="str">
            <v>云南省红河哈尼族彝族自治州个旧市鸡街镇212省道绿洲大型停车住宿南79米</v>
          </cell>
        </row>
        <row r="83">
          <cell r="B83" t="str">
            <v>云G74339</v>
          </cell>
          <cell r="C83" t="str">
            <v>2019-07-17 14:11:21</v>
          </cell>
          <cell r="D83">
            <v>0</v>
          </cell>
          <cell r="E83" t="str">
            <v>云南省红河哈尼族彝族自治州个旧市鸡街镇212省道绿洲大型停车住宿东46米</v>
          </cell>
        </row>
        <row r="84">
          <cell r="B84" t="str">
            <v>云G89767</v>
          </cell>
          <cell r="C84" t="str">
            <v>2019-07-17 22:33:53</v>
          </cell>
          <cell r="D84">
            <v>0</v>
          </cell>
          <cell r="E84" t="str">
            <v>云南省红河哈尼族彝族自治州建水县临安镇迎晖路333建水樱花轮胎经营部南99米</v>
          </cell>
        </row>
        <row r="85">
          <cell r="B85" t="str">
            <v>云G79701</v>
          </cell>
          <cell r="C85" t="str">
            <v>2019-07-17 23:41:38</v>
          </cell>
          <cell r="D85">
            <v>0</v>
          </cell>
          <cell r="E85" t="str">
            <v>云南省红河哈尼族彝族自治州建水县坡头乡130县道贾沙乡科技希望小学南1619米</v>
          </cell>
        </row>
        <row r="86">
          <cell r="B86" t="str">
            <v>云G76889</v>
          </cell>
          <cell r="C86" t="str">
            <v>2019-07-17 14:12:43</v>
          </cell>
          <cell r="D86">
            <v>0</v>
          </cell>
          <cell r="E86" t="str">
            <v>云南省红河哈尼族彝族自治州个旧市鸡街镇212省道舘驿清真餐厅西北64米</v>
          </cell>
        </row>
        <row r="87">
          <cell r="B87" t="str">
            <v>云G75018</v>
          </cell>
          <cell r="C87" t="str">
            <v>2019-07-17 23:37:34</v>
          </cell>
          <cell r="D87">
            <v>0</v>
          </cell>
          <cell r="E87" t="str">
            <v>云南省红河哈尼族彝族自治州河口瑶族自治县河口镇326国道曼漆西北236米</v>
          </cell>
        </row>
        <row r="88">
          <cell r="B88" t="str">
            <v>云G78769</v>
          </cell>
          <cell r="C88" t="str">
            <v>2019-07-17 23:32:26</v>
          </cell>
          <cell r="D88">
            <v>0</v>
          </cell>
          <cell r="E88" t="str">
            <v>云南省红河哈尼族彝族自治州建水县临安镇迎晖路346号阿春饭店西南90米</v>
          </cell>
        </row>
      </sheetData>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云G70391</v>
          </cell>
          <cell r="C4" t="str">
            <v>2019-07-18 22:54:17</v>
          </cell>
          <cell r="D4">
            <v>0</v>
          </cell>
          <cell r="E4" t="str">
            <v>云南省玉溪市澄江县龙街街道202省道澄江县龙街街道高西村民委员会北213米</v>
          </cell>
        </row>
        <row r="5">
          <cell r="B5" t="str">
            <v>云G69391</v>
          </cell>
          <cell r="C5" t="str">
            <v>2019-07-18 21:54:10</v>
          </cell>
          <cell r="D5">
            <v>78</v>
          </cell>
          <cell r="E5" t="str">
            <v>云南省普洱市墨江哈尼族自治县联珠镇G8511昆磨高速大须立西347米</v>
          </cell>
        </row>
        <row r="6">
          <cell r="B6" t="str">
            <v>云G72097</v>
          </cell>
          <cell r="C6" t="str">
            <v>2019-07-18 23:49:43</v>
          </cell>
          <cell r="D6">
            <v>44</v>
          </cell>
          <cell r="E6" t="str">
            <v>云南省红河哈尼族彝族自治州蒙自市冷泉镇G8011开河高速加水检修站东201米</v>
          </cell>
        </row>
        <row r="7">
          <cell r="B7" t="str">
            <v>云G78968</v>
          </cell>
          <cell r="C7" t="str">
            <v>2019-07-18 23:56:53</v>
          </cell>
          <cell r="D7">
            <v>0</v>
          </cell>
          <cell r="E7" t="str">
            <v>云南省红河哈尼族彝族自治州建水县南庄镇通建高速罗家坡小学东北1621米</v>
          </cell>
        </row>
        <row r="8">
          <cell r="B8" t="str">
            <v>云G68817</v>
          </cell>
          <cell r="C8" t="str">
            <v>2019-07-18 19:17:05</v>
          </cell>
          <cell r="D8">
            <v>0</v>
          </cell>
          <cell r="E8" t="str">
            <v>云南省红河哈尼族彝族自治州建水县临安镇迎晖路350祥琦汽车销售有限公司北42米</v>
          </cell>
        </row>
        <row r="9">
          <cell r="B9" t="str">
            <v>云G68819</v>
          </cell>
          <cell r="C9" t="str">
            <v>2019-07-18 23:03:52</v>
          </cell>
          <cell r="D9">
            <v>0</v>
          </cell>
          <cell r="E9" t="str">
            <v>云南省怒江傈僳族自治州泸水市称杆乡228省道腊门嘎东南226米</v>
          </cell>
        </row>
        <row r="10">
          <cell r="B10" t="str">
            <v>云G69360</v>
          </cell>
          <cell r="C10" t="str">
            <v>2019-07-18 08:01:00</v>
          </cell>
          <cell r="D10">
            <v>0</v>
          </cell>
          <cell r="E10" t="str">
            <v>云南省文山壮族苗族自治州砚山县平远镇商贸大街153商贸大街阳光钢铝门窗东22米</v>
          </cell>
        </row>
        <row r="11">
          <cell r="B11" t="str">
            <v>云G69363</v>
          </cell>
          <cell r="C11" t="str">
            <v>2019-07-18 19:37:06</v>
          </cell>
          <cell r="D11">
            <v>0</v>
          </cell>
          <cell r="E11" t="str">
            <v>云南省迪庆藏族自治州维西傈僳族自治县永春乡维通线草坝南316米</v>
          </cell>
        </row>
        <row r="12">
          <cell r="B12" t="str">
            <v>云G69497</v>
          </cell>
          <cell r="C12" t="str">
            <v>2019-07-18 19:15:21</v>
          </cell>
          <cell r="D12">
            <v>0</v>
          </cell>
          <cell r="E12" t="str">
            <v>云南省红河哈尼族彝族自治州弥勒市弥阳镇双桥路82双桥路万豪园小区东南96米</v>
          </cell>
        </row>
        <row r="13">
          <cell r="B13" t="str">
            <v>云G70054</v>
          </cell>
          <cell r="C13" t="str">
            <v>2019-07-18 20:31:08</v>
          </cell>
          <cell r="D13">
            <v>0</v>
          </cell>
          <cell r="E13" t="str">
            <v>云南省红河哈尼族彝族自治州泸西县金马镇华西段大华西西北958米</v>
          </cell>
        </row>
        <row r="14">
          <cell r="B14" t="str">
            <v>云G70086</v>
          </cell>
          <cell r="C14" t="str">
            <v>2019-07-18 20:18:54</v>
          </cell>
          <cell r="D14">
            <v>0</v>
          </cell>
          <cell r="E14" t="str">
            <v>云南省红河哈尼族彝族自治州开远市乐白道街道市西北路馆驿清真饭店南45米</v>
          </cell>
        </row>
        <row r="15">
          <cell r="B15" t="str">
            <v>云G73503</v>
          </cell>
          <cell r="C15" t="str">
            <v>2019-07-18 23:27:48</v>
          </cell>
          <cell r="D15">
            <v>0</v>
          </cell>
          <cell r="E15" t="str">
            <v>云南省红河哈尼族彝族自治州红河县迤萨镇Z007水井东1115米</v>
          </cell>
        </row>
        <row r="16">
          <cell r="B16" t="str">
            <v>云G73567</v>
          </cell>
          <cell r="C16" t="str">
            <v>2019-07-18 19:42:57</v>
          </cell>
          <cell r="D16">
            <v>0</v>
          </cell>
          <cell r="E16" t="str">
            <v>云南省红河哈尼族彝族自治州金平苗族瑶族傣族自治县金水河镇Z011金水河口岸东北2843米</v>
          </cell>
        </row>
        <row r="17">
          <cell r="B17" t="str">
            <v>云G73584</v>
          </cell>
          <cell r="C17" t="str">
            <v>2019-07-18 23:40:04</v>
          </cell>
          <cell r="D17">
            <v>0</v>
          </cell>
          <cell r="E17" t="str">
            <v>云南省西双版纳傣族自治州景洪市允景洪街道澜沧江路5号澜沧江路景洪市文化馆东北1247米</v>
          </cell>
        </row>
        <row r="18">
          <cell r="B18" t="str">
            <v>云G74338</v>
          </cell>
          <cell r="C18" t="str">
            <v>2019-07-18 18:09:16</v>
          </cell>
          <cell r="D18">
            <v>0</v>
          </cell>
          <cell r="E18" t="str">
            <v>云南省红河哈尼族彝族自治州金平苗族瑶族傣族自治县金河镇蒙自众友羊肉米线(金平总店)东南18米</v>
          </cell>
        </row>
        <row r="19">
          <cell r="B19" t="str">
            <v>云G74743</v>
          </cell>
          <cell r="C19" t="str">
            <v>2019-07-18 20:23:28</v>
          </cell>
          <cell r="D19">
            <v>0</v>
          </cell>
          <cell r="E19" t="str">
            <v>云南省大理白族自治州洱源县右所镇214国道洱源公路管理段下山口站东北34米</v>
          </cell>
        </row>
        <row r="20">
          <cell r="B20" t="str">
            <v>云G74968</v>
          </cell>
          <cell r="C20" t="str">
            <v>2019-07-18 21:00:46</v>
          </cell>
          <cell r="D20">
            <v>0</v>
          </cell>
          <cell r="E20" t="str">
            <v>云南省昭通市彝良县洛泽河镇侯毛段蚂蝗沟小学东1229米</v>
          </cell>
        </row>
        <row r="21">
          <cell r="B21" t="str">
            <v>云G74969</v>
          </cell>
          <cell r="C21" t="str">
            <v>2019-07-18 18:21:26</v>
          </cell>
          <cell r="D21">
            <v>0</v>
          </cell>
          <cell r="E21" t="str">
            <v>云南省红河哈尼族彝族自治州个旧市沙甸镇323国道穆斯林餐厅西北98米</v>
          </cell>
        </row>
        <row r="22">
          <cell r="B22" t="str">
            <v>云G75010</v>
          </cell>
          <cell r="C22" t="str">
            <v>2019-07-18 13:40:21</v>
          </cell>
          <cell r="D22">
            <v>0</v>
          </cell>
          <cell r="E22" t="str">
            <v>云南省红河哈尼族彝族自治州建水县临安镇迎晖路346号阿春饭店西南97米</v>
          </cell>
        </row>
        <row r="23">
          <cell r="B23" t="str">
            <v>云G75018</v>
          </cell>
          <cell r="C23" t="str">
            <v>2019-07-18 23:46:24</v>
          </cell>
          <cell r="D23">
            <v>0</v>
          </cell>
          <cell r="E23" t="str">
            <v>云南省红河哈尼族彝族自治州河口瑶族自治县河口镇326国道曼漆西北236米</v>
          </cell>
        </row>
        <row r="24">
          <cell r="B24" t="str">
            <v>云G75191</v>
          </cell>
          <cell r="C24" t="str">
            <v>2019-07-18 18:57:34</v>
          </cell>
          <cell r="D24">
            <v>0</v>
          </cell>
          <cell r="E24" t="str">
            <v>云南省红河哈尼族彝族自治州建水县坡头乡大石洞段大石洞小学南534米</v>
          </cell>
        </row>
        <row r="25">
          <cell r="B25" t="str">
            <v>云G75199</v>
          </cell>
          <cell r="C25" t="str">
            <v>2019-07-18 19:15:45</v>
          </cell>
          <cell r="D25">
            <v>0</v>
          </cell>
          <cell r="E25" t="str">
            <v>云南省红河哈尼族彝族自治州建水县坡头乡白显段大石洞小学西南197米</v>
          </cell>
        </row>
        <row r="26">
          <cell r="B26" t="str">
            <v>云G76546</v>
          </cell>
          <cell r="C26" t="str">
            <v>2019-07-18 23:25:18</v>
          </cell>
          <cell r="D26">
            <v>0</v>
          </cell>
          <cell r="E26" t="str">
            <v>云南省红河哈尼族彝族自治州建水县坡头乡白显段大石洞小学西南190米</v>
          </cell>
        </row>
        <row r="27">
          <cell r="B27" t="str">
            <v>云G77465</v>
          </cell>
          <cell r="C27" t="str">
            <v>2019-07-18 17:28:05</v>
          </cell>
          <cell r="D27">
            <v>0</v>
          </cell>
          <cell r="E27" t="str">
            <v>云南省红河哈尼族彝族自治州金平苗族瑶族傣族自治县金水河镇滨河路金水河口岸南73米</v>
          </cell>
        </row>
        <row r="28">
          <cell r="B28" t="str">
            <v>云G78570</v>
          </cell>
          <cell r="C28" t="str">
            <v>2019-07-18 23:20:57</v>
          </cell>
          <cell r="D28">
            <v>0</v>
          </cell>
          <cell r="E28" t="str">
            <v>云南省文山壮族苗族自治州广南县莲城镇那忠东415米</v>
          </cell>
        </row>
        <row r="29">
          <cell r="B29" t="str">
            <v>云G79211</v>
          </cell>
          <cell r="C29" t="str">
            <v>2019-07-18 23:07:40</v>
          </cell>
          <cell r="D29">
            <v>0</v>
          </cell>
          <cell r="E29" t="str">
            <v>云南省红河哈尼族彝族自治州建水县临安镇G5615天猴高速中共建水公路分局建水所支部委员会西北142米</v>
          </cell>
        </row>
        <row r="30">
          <cell r="B30" t="str">
            <v>云G79684</v>
          </cell>
          <cell r="C30" t="str">
            <v>2019-07-18 08:35:43</v>
          </cell>
          <cell r="D30">
            <v>0</v>
          </cell>
          <cell r="E30" t="str">
            <v>云南省红河哈尼族彝族自治州绿春县大兴镇老庙巷78号214省道中国农业银行(绿春县支行营业室)北1633米</v>
          </cell>
        </row>
        <row r="31">
          <cell r="B31" t="str">
            <v>云G79750</v>
          </cell>
          <cell r="C31" t="str">
            <v>2019-07-18 23:36:12</v>
          </cell>
          <cell r="D31">
            <v>0</v>
          </cell>
          <cell r="E31" t="str">
            <v>云南省红河哈尼族彝族自治州个旧市贾沙乡芦柴冲西北428米</v>
          </cell>
        </row>
        <row r="32">
          <cell r="B32" t="str">
            <v>云G79769</v>
          </cell>
          <cell r="C32" t="str">
            <v>2019-07-18 23:24:27</v>
          </cell>
          <cell r="D32">
            <v>0</v>
          </cell>
          <cell r="E32" t="str">
            <v>云南省红河哈尼族彝族自治州建水县南庄镇新房北148米</v>
          </cell>
        </row>
        <row r="33">
          <cell r="B33" t="str">
            <v>云G85305</v>
          </cell>
          <cell r="C33" t="str">
            <v>2019-07-18 17:07:54</v>
          </cell>
          <cell r="D33">
            <v>0</v>
          </cell>
          <cell r="E33" t="str">
            <v>云南省红河哈尼族彝族自治州开远市小龙潭镇二城段安桶寨西266米</v>
          </cell>
        </row>
        <row r="34">
          <cell r="B34" t="str">
            <v>云G70424</v>
          </cell>
          <cell r="C34" t="str">
            <v>2019-07-18 23:37:36</v>
          </cell>
          <cell r="D34">
            <v>72</v>
          </cell>
          <cell r="E34" t="str">
            <v>云南省红河哈尼族彝族自治州个旧市鸡街镇倘石段116县G5615天猴高速中国信合(倘甸信用社)北141米</v>
          </cell>
        </row>
        <row r="35">
          <cell r="B35" t="str">
            <v>云G78483</v>
          </cell>
          <cell r="C35" t="str">
            <v>2019-07-18 22:43:56</v>
          </cell>
          <cell r="D35">
            <v>40</v>
          </cell>
          <cell r="E35" t="str">
            <v>云南省大理白族自治州大理市喜洲镇永兴公路035乡214国道下兴庄东北312米</v>
          </cell>
        </row>
        <row r="36">
          <cell r="B36" t="str">
            <v>云G73881</v>
          </cell>
          <cell r="C36" t="str">
            <v>2019-07-18 06:29:17</v>
          </cell>
          <cell r="D36">
            <v>0</v>
          </cell>
          <cell r="E36" t="str">
            <v>云南省昆明市宜良县北古城镇北分段马鞍山西北123米</v>
          </cell>
        </row>
        <row r="37">
          <cell r="B37" t="str">
            <v>云G74663</v>
          </cell>
          <cell r="C37" t="str">
            <v>2019-07-18 23:06:53</v>
          </cell>
          <cell r="D37">
            <v>0</v>
          </cell>
          <cell r="E37" t="str">
            <v>云南省红河哈尼族彝族自治州个旧市蔓耗镇102县道蛮板大桥东北347米</v>
          </cell>
        </row>
        <row r="38">
          <cell r="B38" t="str">
            <v>云G76116</v>
          </cell>
          <cell r="C38" t="str">
            <v>2019-07-18 23:41:03</v>
          </cell>
          <cell r="D38">
            <v>0</v>
          </cell>
          <cell r="E38" t="str">
            <v>云南省红河哈尼族彝族自治州元阳县上新城乡元蔓高速芒铁西421米</v>
          </cell>
        </row>
        <row r="39">
          <cell r="B39" t="str">
            <v>云G70932</v>
          </cell>
          <cell r="C39" t="str">
            <v>2019-07-18 08:37:40</v>
          </cell>
          <cell r="D39">
            <v>0</v>
          </cell>
          <cell r="E39" t="str">
            <v>云南省红河哈尼族彝族自治州建水县利民乡幕阳段小暮阳东374米</v>
          </cell>
        </row>
        <row r="40">
          <cell r="B40" t="str">
            <v>云G79701</v>
          </cell>
          <cell r="C40" t="str">
            <v>2019-07-18 23:52:05</v>
          </cell>
          <cell r="D40">
            <v>0</v>
          </cell>
          <cell r="E40" t="str">
            <v>云南省红河哈尼族彝族自治州建水县坡头乡130县道贾沙乡科技希望小学北110米</v>
          </cell>
        </row>
        <row r="41">
          <cell r="B41" t="str">
            <v>云G75117</v>
          </cell>
          <cell r="C41" t="str">
            <v>2019-07-18 22:37:09</v>
          </cell>
          <cell r="D41">
            <v>0</v>
          </cell>
          <cell r="E41" t="str">
            <v>云南省红河哈尼族彝族自治州建水县西庄镇芦子沟段麦粮地东212米</v>
          </cell>
        </row>
        <row r="42">
          <cell r="B42" t="str">
            <v>云G78769</v>
          </cell>
          <cell r="C42" t="str">
            <v>2019-07-18 15:32:34</v>
          </cell>
          <cell r="D42">
            <v>0</v>
          </cell>
          <cell r="E42" t="str">
            <v>云南省红河哈尼族彝族自治州建水县临安镇迎晖路346号阿春饭店西南90米</v>
          </cell>
        </row>
        <row r="43">
          <cell r="B43" t="str">
            <v>云G79926</v>
          </cell>
          <cell r="C43" t="str">
            <v>2019-07-18 21:57:48</v>
          </cell>
          <cell r="D43">
            <v>0</v>
          </cell>
          <cell r="E43" t="str">
            <v>云南省红河哈尼族彝族自治州绿春县大兴镇绿春县建筑房地产商会南40米</v>
          </cell>
        </row>
        <row r="44">
          <cell r="B44" t="str">
            <v>云G78266</v>
          </cell>
          <cell r="C44" t="str">
            <v>2019-07-18 17:02:48</v>
          </cell>
          <cell r="D44">
            <v>0</v>
          </cell>
          <cell r="E44" t="str">
            <v>云南省红河哈尼族彝族自治州河口瑶族自治县南溪镇209省道中国邮政储蓄银行(南溪镇营业所)西北75米</v>
          </cell>
        </row>
        <row r="45">
          <cell r="B45" t="str">
            <v>云G70053</v>
          </cell>
          <cell r="C45" t="str">
            <v>2019-07-18 15:58:31</v>
          </cell>
          <cell r="D45">
            <v>0</v>
          </cell>
          <cell r="E45" t="str">
            <v>云南省玉溪市通海县四街镇光明路周继口腔南65米</v>
          </cell>
        </row>
        <row r="46">
          <cell r="B46" t="str">
            <v>云G68811</v>
          </cell>
          <cell r="C46" t="str">
            <v>2019-07-18 17:10:19</v>
          </cell>
          <cell r="D46">
            <v>0</v>
          </cell>
          <cell r="E46" t="str">
            <v>云南省昭通市绥江县中城镇三大坝南160米</v>
          </cell>
        </row>
        <row r="47">
          <cell r="B47" t="str">
            <v>云G76758</v>
          </cell>
          <cell r="C47" t="str">
            <v>2019-07-18 17:59:18</v>
          </cell>
          <cell r="D47">
            <v>0</v>
          </cell>
          <cell r="E47" t="str">
            <v>云南省西双版纳傣族自治州勐腊县关累镇关累港西北81米</v>
          </cell>
        </row>
        <row r="48">
          <cell r="B48" t="str">
            <v>云G78128</v>
          </cell>
          <cell r="C48" t="str">
            <v>2019-07-18 22:33:14</v>
          </cell>
          <cell r="D48">
            <v>0</v>
          </cell>
          <cell r="E48" t="str">
            <v>云南省红河哈尼族彝族自治州个旧市锡城镇个元公路核桃湾小学东821米</v>
          </cell>
        </row>
        <row r="49">
          <cell r="B49" t="str">
            <v>云G78528</v>
          </cell>
          <cell r="C49" t="str">
            <v>2019-07-18 18:35:30</v>
          </cell>
          <cell r="D49">
            <v>0</v>
          </cell>
          <cell r="E49" t="str">
            <v>云南省红河哈尼族彝族自治州建水县临安镇青他线建水文笔塔西南875米</v>
          </cell>
        </row>
        <row r="50">
          <cell r="B50" t="str">
            <v>云G68941</v>
          </cell>
          <cell r="C50" t="str">
            <v>2019-07-18 20:01:42</v>
          </cell>
          <cell r="D50">
            <v>0</v>
          </cell>
          <cell r="E50" t="str">
            <v>云南省红河哈尼族彝族自治州弥勒市新哨镇326国道中国石油加油站(发宝村)西北43米</v>
          </cell>
        </row>
        <row r="51">
          <cell r="B51" t="str">
            <v>云G79736</v>
          </cell>
          <cell r="C51" t="str">
            <v>2019-07-18 12:38:12</v>
          </cell>
          <cell r="D51">
            <v>0</v>
          </cell>
          <cell r="E51" t="str">
            <v>云南省红河哈尼族彝族自治州建水县西庄镇白团公路双龙桥西北199米</v>
          </cell>
        </row>
        <row r="52">
          <cell r="B52" t="str">
            <v>云G65155</v>
          </cell>
          <cell r="C52" t="str">
            <v>2019-07-18 18:44:15</v>
          </cell>
          <cell r="D52">
            <v>0</v>
          </cell>
          <cell r="E52" t="str">
            <v>云南省昆明市寻甸回族彝族自治县倘甸镇马大段山杂西300米</v>
          </cell>
        </row>
        <row r="53">
          <cell r="B53" t="str">
            <v>云G74893</v>
          </cell>
          <cell r="C53" t="str">
            <v>2019-07-18 14:44:50</v>
          </cell>
          <cell r="D53">
            <v>0</v>
          </cell>
          <cell r="E53" t="str">
            <v>云南省红河哈尼族彝族自治州蒙自市新安所镇326国道沙坝东南237米</v>
          </cell>
        </row>
        <row r="54">
          <cell r="B54" t="str">
            <v>云G66361</v>
          </cell>
          <cell r="C54" t="str">
            <v>2019-07-18 20:04:05</v>
          </cell>
          <cell r="D54">
            <v>0</v>
          </cell>
          <cell r="E54" t="str">
            <v>云南省红河哈尼族彝族自治州石屏县异龙镇216省道石屏县汽车驾驶员培训学校东南85米</v>
          </cell>
        </row>
        <row r="55">
          <cell r="B55" t="str">
            <v>云G73908</v>
          </cell>
          <cell r="C55" t="str">
            <v>2019-07-18 18:17:10</v>
          </cell>
          <cell r="D55">
            <v>0</v>
          </cell>
          <cell r="E55" t="str">
            <v>云南省红河哈尼族彝族自治州泸西县午街铺镇服务区南174米</v>
          </cell>
        </row>
        <row r="56">
          <cell r="B56" t="str">
            <v>云G76029</v>
          </cell>
          <cell r="C56" t="str">
            <v>2019-07-18 23:05:57</v>
          </cell>
          <cell r="D56">
            <v>0</v>
          </cell>
          <cell r="E56" t="str">
            <v>云南省玉溪市新平彝族傣族自治县扬武镇213国道仙福钢铁有限公司东南91米</v>
          </cell>
        </row>
        <row r="57">
          <cell r="B57" t="str">
            <v>云G89057</v>
          </cell>
          <cell r="C57" t="str">
            <v>2019-07-18 17:24:03</v>
          </cell>
          <cell r="D57">
            <v>0</v>
          </cell>
          <cell r="E57" t="str">
            <v>云南省红河哈尼族彝族自治州建水县岔科镇阿初段建水县岔科镇小河边小学西南223米</v>
          </cell>
        </row>
        <row r="58">
          <cell r="B58" t="str">
            <v>云G74297</v>
          </cell>
          <cell r="C58" t="str">
            <v>2019-07-18 16:40:44</v>
          </cell>
          <cell r="D58">
            <v>0</v>
          </cell>
          <cell r="E58" t="str">
            <v>云南省红河哈尼族彝族自治州个旧市鸡街镇105县道穆斯林餐厅南55米</v>
          </cell>
        </row>
        <row r="59">
          <cell r="B59" t="str">
            <v>云G89259</v>
          </cell>
          <cell r="C59" t="str">
            <v>2019-07-18 23:08:46</v>
          </cell>
          <cell r="D59">
            <v>0</v>
          </cell>
          <cell r="E59" t="str">
            <v>云南省红河哈尼族彝族自治州元阳县俄扎乡元绿二级公路青冈隧道西1335米</v>
          </cell>
        </row>
        <row r="60">
          <cell r="B60" t="str">
            <v>云G79229</v>
          </cell>
          <cell r="C60" t="str">
            <v>2019-07-18 19:36:29</v>
          </cell>
          <cell r="D60">
            <v>0</v>
          </cell>
          <cell r="E60" t="str">
            <v>云南省昭通市镇雄县坪上镇背牛段湾子东南218米</v>
          </cell>
        </row>
        <row r="61">
          <cell r="B61" t="str">
            <v>云G70588</v>
          </cell>
          <cell r="C61" t="str">
            <v>2019-07-18 19:31:57</v>
          </cell>
          <cell r="D61">
            <v>0</v>
          </cell>
          <cell r="E61" t="str">
            <v>云南省红河哈尼族彝族自治州元阳县南沙镇慢腊公路102县102县道桃园村卫生所东1259米</v>
          </cell>
        </row>
        <row r="62">
          <cell r="B62" t="str">
            <v>云G68809</v>
          </cell>
          <cell r="C62" t="str">
            <v>2019-07-18 15:37:55</v>
          </cell>
          <cell r="D62">
            <v>0</v>
          </cell>
          <cell r="E62" t="str">
            <v>云南省红河哈尼族彝族自治州个旧市老厂镇羊补段小羊坝底北898米</v>
          </cell>
        </row>
        <row r="63">
          <cell r="B63" t="str">
            <v>云G66002</v>
          </cell>
          <cell r="C63" t="str">
            <v>2019-07-18 19:43:37</v>
          </cell>
          <cell r="D63">
            <v>0</v>
          </cell>
          <cell r="E63" t="str">
            <v>云南省红河哈尼族彝族自治州个旧市城区街道鄢棚南路云兴驾驶员城东北87米</v>
          </cell>
        </row>
        <row r="64">
          <cell r="B64" t="str">
            <v>云G69957</v>
          </cell>
          <cell r="C64" t="str">
            <v>2019-07-18 16:17:23</v>
          </cell>
          <cell r="D64">
            <v>0</v>
          </cell>
          <cell r="E64" t="str">
            <v>云南省红河哈尼族彝族自治州开远市小龙潭镇城子东北86米</v>
          </cell>
        </row>
        <row r="65">
          <cell r="B65" t="str">
            <v>云G76051</v>
          </cell>
          <cell r="C65" t="str">
            <v>2019-07-18 23:26:01</v>
          </cell>
          <cell r="D65">
            <v>0</v>
          </cell>
        </row>
        <row r="66">
          <cell r="B66" t="str">
            <v>云G74732</v>
          </cell>
          <cell r="C66" t="str">
            <v>2019-07-18 23:43:04</v>
          </cell>
          <cell r="D66">
            <v>0</v>
          </cell>
          <cell r="E66" t="str">
            <v>云南省红河哈尼族彝族自治州个旧市大屯镇个大段小屯西123米</v>
          </cell>
        </row>
        <row r="67">
          <cell r="B67" t="str">
            <v>云G68655</v>
          </cell>
          <cell r="C67" t="str">
            <v>2019-07-18 21:52:37</v>
          </cell>
          <cell r="D67">
            <v>0</v>
          </cell>
          <cell r="E67" t="str">
            <v>云南省红河哈尼族彝族自治州建水县临安镇214省道鸿达驾校西南275米</v>
          </cell>
        </row>
        <row r="68">
          <cell r="B68" t="str">
            <v>云G52488</v>
          </cell>
          <cell r="C68" t="str">
            <v>2019-07-18 09:52:52</v>
          </cell>
          <cell r="D68">
            <v>0</v>
          </cell>
          <cell r="E68" t="str">
            <v>云南省红河哈尼族彝族自治州河口瑶族自治县南溪镇124县道南溪汽车客运站东北1517米</v>
          </cell>
        </row>
        <row r="69">
          <cell r="B69" t="str">
            <v>云G74730</v>
          </cell>
          <cell r="C69" t="str">
            <v>2019-07-18 23:29:47</v>
          </cell>
          <cell r="D69">
            <v>0</v>
          </cell>
          <cell r="E69" t="str">
            <v>云南省红河哈尼族彝族自治州建水县坡头乡214省道红河大桥东北312米</v>
          </cell>
        </row>
        <row r="70">
          <cell r="B70" t="str">
            <v>云G89767</v>
          </cell>
          <cell r="C70" t="str">
            <v>2019-07-18 23:16:12</v>
          </cell>
          <cell r="D70">
            <v>0</v>
          </cell>
          <cell r="E70" t="str">
            <v>云南省红河哈尼族彝族自治州建水县临安镇迎晖路331214省道建水樱花轮胎经营部西南118米</v>
          </cell>
        </row>
        <row r="71">
          <cell r="B71" t="str">
            <v>云G69406</v>
          </cell>
          <cell r="C71" t="str">
            <v>2019-07-18 08:54:50</v>
          </cell>
          <cell r="D71">
            <v>0</v>
          </cell>
          <cell r="E71" t="str">
            <v>云南省红河哈尼族彝族自治州建水县临安镇214省道中国石化加油站(培德段)西北37米</v>
          </cell>
        </row>
        <row r="72">
          <cell r="B72" t="str">
            <v>云G75885</v>
          </cell>
          <cell r="C72" t="str">
            <v>2019-07-18 19:16:17</v>
          </cell>
          <cell r="D72">
            <v>0</v>
          </cell>
          <cell r="E72" t="str">
            <v>云南省红河哈尼族彝族自治州元阳县南沙镇慢腊公路102县102县道桃园村卫生所东1229米</v>
          </cell>
        </row>
        <row r="73">
          <cell r="B73" t="str">
            <v>云G72281</v>
          </cell>
          <cell r="C73" t="str">
            <v>2019-07-18 13:11:13</v>
          </cell>
          <cell r="D73">
            <v>0</v>
          </cell>
          <cell r="E73" t="str">
            <v>云南省红河哈尼族彝族自治州元阳县上新城乡南芒公路风口山卫生院西南141米</v>
          </cell>
        </row>
        <row r="74">
          <cell r="B74" t="str">
            <v>云G76889</v>
          </cell>
          <cell r="C74" t="str">
            <v>2019-07-18 08:03:16</v>
          </cell>
          <cell r="D74">
            <v>0</v>
          </cell>
          <cell r="E74" t="str">
            <v>云南省红河哈尼族彝族自治州个旧市鸡街镇212省道舘驿清真餐厅西北64米</v>
          </cell>
        </row>
        <row r="75">
          <cell r="B75" t="str">
            <v>云G87927</v>
          </cell>
          <cell r="C75" t="str">
            <v>2019-07-18 23:42:44</v>
          </cell>
          <cell r="D75">
            <v>0</v>
          </cell>
          <cell r="E75" t="str">
            <v>云南省红河哈尼族彝族自治州河口瑶族自治县南溪镇124县道南溪镇中心卫生院北232米</v>
          </cell>
        </row>
      </sheetData>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云G78968</v>
          </cell>
          <cell r="C4" t="str">
            <v>2019-07-19 23:40:45</v>
          </cell>
          <cell r="D4">
            <v>0</v>
          </cell>
          <cell r="E4" t="str">
            <v>云南省玉溪市红塔区研和街道319省道古城村南120米</v>
          </cell>
        </row>
        <row r="5">
          <cell r="B5" t="str">
            <v>云G74297</v>
          </cell>
          <cell r="C5" t="str">
            <v>2019-07-19 23:29:36</v>
          </cell>
          <cell r="D5">
            <v>32</v>
          </cell>
          <cell r="E5" t="str">
            <v>云南省玉溪市红塔区北城街道荣昌街30号北城街阳光起点艺术培训中心(荣昌街)西90米</v>
          </cell>
        </row>
        <row r="6">
          <cell r="B6" t="str">
            <v>云G68817</v>
          </cell>
          <cell r="C6" t="str">
            <v>2019-07-19 20:06:17</v>
          </cell>
          <cell r="D6">
            <v>0</v>
          </cell>
          <cell r="E6" t="str">
            <v>云南省红河哈尼族彝族自治州建水县临安镇祥琦汽车销售有限公司西57米</v>
          </cell>
        </row>
        <row r="7">
          <cell r="B7" t="str">
            <v>云G68819</v>
          </cell>
          <cell r="C7" t="str">
            <v>2019-07-19 16:56:48</v>
          </cell>
          <cell r="D7">
            <v>0</v>
          </cell>
          <cell r="E7" t="str">
            <v>云南省怒江傈僳族自治州泸水市称杆乡228省道腊门嘎北114米</v>
          </cell>
        </row>
        <row r="8">
          <cell r="B8" t="str">
            <v>云G69360</v>
          </cell>
          <cell r="C8" t="str">
            <v>2019-07-19 12:44:44</v>
          </cell>
          <cell r="D8">
            <v>0</v>
          </cell>
          <cell r="E8" t="str">
            <v>云南省文山壮族苗族自治州砚山县平远镇H14县道五联农资商贸开发有限责任公司西北56米</v>
          </cell>
        </row>
        <row r="9">
          <cell r="B9" t="str">
            <v>云G69363</v>
          </cell>
          <cell r="C9" t="str">
            <v>2019-07-19 22:30:59</v>
          </cell>
          <cell r="D9">
            <v>0</v>
          </cell>
          <cell r="E9" t="str">
            <v>云南省迪庆藏族自治州维西傈僳族自治县保和镇225省道豪睿桌球室西南20米</v>
          </cell>
        </row>
        <row r="10">
          <cell r="B10" t="str">
            <v>云G69497</v>
          </cell>
          <cell r="C10" t="str">
            <v>2019-07-19 13:12:09</v>
          </cell>
          <cell r="D10">
            <v>0</v>
          </cell>
          <cell r="E10" t="str">
            <v>云南省红河哈尼族彝族自治州弥勒市弥阳镇双桥路82双桥路万豪园小区东南96米</v>
          </cell>
        </row>
        <row r="11">
          <cell r="B11" t="str">
            <v>云G70054</v>
          </cell>
          <cell r="C11" t="str">
            <v>2019-07-19 17:17:43</v>
          </cell>
          <cell r="D11">
            <v>0</v>
          </cell>
          <cell r="E11" t="str">
            <v>云南省红河哈尼族彝族自治州泸西县金马镇华西段大华西西北963米</v>
          </cell>
        </row>
        <row r="12">
          <cell r="B12" t="str">
            <v>云G70086</v>
          </cell>
          <cell r="C12" t="str">
            <v>2019-07-19 18:21:23</v>
          </cell>
          <cell r="D12">
            <v>0</v>
          </cell>
          <cell r="E12" t="str">
            <v>云南省红河哈尼族彝族自治州开远市乐白道街道市西北路馆驿清真饭店南44米</v>
          </cell>
        </row>
        <row r="13">
          <cell r="B13" t="str">
            <v>云G73503</v>
          </cell>
          <cell r="C13" t="str">
            <v>2019-07-19 23:18:46</v>
          </cell>
          <cell r="D13">
            <v>0</v>
          </cell>
          <cell r="E13" t="str">
            <v>云南省红河哈尼族彝族自治州红河县迤萨镇Z007水井东1115米</v>
          </cell>
        </row>
        <row r="14">
          <cell r="B14" t="str">
            <v>云G73567</v>
          </cell>
          <cell r="C14" t="str">
            <v>2019-07-19 22:03:39</v>
          </cell>
          <cell r="D14">
            <v>0</v>
          </cell>
          <cell r="E14" t="str">
            <v>云南省红河哈尼族彝族自治州金平苗族瑶族傣族自治县金水河镇Z011金水河口岸东北2836米</v>
          </cell>
        </row>
        <row r="15">
          <cell r="B15" t="str">
            <v>云G73584</v>
          </cell>
          <cell r="C15" t="str">
            <v>2019-07-19 23:44:30</v>
          </cell>
          <cell r="D15">
            <v>0</v>
          </cell>
          <cell r="E15" t="str">
            <v>云南省西双版纳傣族自治州景洪市允景洪街道澜沧江路5号澜沧江路兴豪门东北604米</v>
          </cell>
        </row>
        <row r="16">
          <cell r="B16" t="str">
            <v>云G73881</v>
          </cell>
          <cell r="C16" t="str">
            <v>2019-07-19 18:51:50</v>
          </cell>
          <cell r="D16">
            <v>0</v>
          </cell>
          <cell r="E16" t="str">
            <v>云南省昆明市宜良县北古城镇北分段马鞍山西北236米</v>
          </cell>
        </row>
        <row r="17">
          <cell r="B17" t="str">
            <v>云G73908</v>
          </cell>
          <cell r="C17" t="str">
            <v>2019-07-19 13:02:09</v>
          </cell>
          <cell r="D17">
            <v>0</v>
          </cell>
          <cell r="E17" t="str">
            <v>云南省红河哈尼族彝族自治州泸西县午街铺镇服务区南160米</v>
          </cell>
        </row>
        <row r="18">
          <cell r="B18" t="str">
            <v>云G74338</v>
          </cell>
          <cell r="C18" t="str">
            <v>2019-07-19 13:14:47</v>
          </cell>
          <cell r="D18">
            <v>0</v>
          </cell>
          <cell r="E18" t="str">
            <v>云南省红河哈尼族彝族自治州金平苗族瑶族傣族自治县金河镇河东南路金平汽车客运北站西南72米</v>
          </cell>
        </row>
        <row r="19">
          <cell r="B19" t="str">
            <v>云G74358</v>
          </cell>
          <cell r="C19" t="str">
            <v>2019-07-19 19:42:00</v>
          </cell>
          <cell r="D19">
            <v>0</v>
          </cell>
          <cell r="E19" t="str">
            <v>云南省昆明市西山区海口街道Z007云南省农村信用社(西山中宝分社)东南1370米</v>
          </cell>
        </row>
        <row r="20">
          <cell r="B20" t="str">
            <v>云G74663</v>
          </cell>
          <cell r="C20" t="str">
            <v>2019-07-19 23:47:24</v>
          </cell>
          <cell r="D20">
            <v>0</v>
          </cell>
          <cell r="E20" t="str">
            <v>云南省红河哈尼族彝族自治州个旧市蔓耗镇102县道蛮板大桥东北334米</v>
          </cell>
        </row>
        <row r="21">
          <cell r="B21" t="str">
            <v>云G74732</v>
          </cell>
          <cell r="C21" t="str">
            <v>2019-07-19 23:05:22</v>
          </cell>
          <cell r="D21">
            <v>0</v>
          </cell>
          <cell r="E21" t="str">
            <v>云南省红河哈尼族彝族自治州个旧市大屯镇个大段小屯西北161米</v>
          </cell>
        </row>
        <row r="22">
          <cell r="B22" t="str">
            <v>云G74741</v>
          </cell>
          <cell r="C22" t="str">
            <v>2019-07-19 20:03:31</v>
          </cell>
          <cell r="D22">
            <v>0</v>
          </cell>
          <cell r="E22" t="str">
            <v>云南省红河哈尼族彝族自治州元阳县南沙镇102县道元阳县公安局北158米</v>
          </cell>
        </row>
        <row r="23">
          <cell r="B23" t="str">
            <v>云G74743</v>
          </cell>
          <cell r="C23" t="str">
            <v>2019-07-19 09:49:27</v>
          </cell>
          <cell r="D23">
            <v>0</v>
          </cell>
          <cell r="E23" t="str">
            <v>云南省大理白族自治州洱源县右所镇214国道洱源公路管理段下山口站东北40米</v>
          </cell>
        </row>
        <row r="24">
          <cell r="B24" t="str">
            <v>云G75018</v>
          </cell>
          <cell r="C24" t="str">
            <v>2019-07-19 23:51:53</v>
          </cell>
          <cell r="D24">
            <v>0</v>
          </cell>
          <cell r="E24" t="str">
            <v>云南省红河哈尼族彝族自治州河口瑶族自治县河口镇326国道曼漆西北235米</v>
          </cell>
        </row>
        <row r="25">
          <cell r="B25" t="str">
            <v>云G75191</v>
          </cell>
          <cell r="C25" t="str">
            <v>2019-07-19 21:08:10</v>
          </cell>
          <cell r="D25">
            <v>0</v>
          </cell>
          <cell r="E25" t="str">
            <v>云南省红河哈尼族彝族自治州建水县坡头乡白显段大箐小学东北1785米</v>
          </cell>
        </row>
        <row r="26">
          <cell r="B26" t="str">
            <v>云G75199</v>
          </cell>
          <cell r="C26" t="str">
            <v>2019-07-19 11:55:46</v>
          </cell>
          <cell r="D26">
            <v>0</v>
          </cell>
          <cell r="E26" t="str">
            <v>云南省红河哈尼族彝族自治州建水县坡头乡白显段大石洞小学西南295米</v>
          </cell>
        </row>
        <row r="27">
          <cell r="B27" t="str">
            <v>云G76029</v>
          </cell>
          <cell r="C27" t="str">
            <v>2019-07-19 20:57:45</v>
          </cell>
          <cell r="D27">
            <v>0</v>
          </cell>
          <cell r="E27" t="str">
            <v>云南省玉溪市峨山彝族自治县岔河乡213省道怀珠桥南251米</v>
          </cell>
        </row>
        <row r="28">
          <cell r="B28" t="str">
            <v>云G76051</v>
          </cell>
          <cell r="C28" t="str">
            <v>2019-07-19 22:31:43</v>
          </cell>
          <cell r="D28">
            <v>0</v>
          </cell>
        </row>
        <row r="29">
          <cell r="B29" t="str">
            <v>云G76531</v>
          </cell>
          <cell r="C29" t="str">
            <v>2019-07-19 23:36:50</v>
          </cell>
          <cell r="D29">
            <v>0</v>
          </cell>
          <cell r="E29" t="str">
            <v>云南省昆明市嵩明县牛栏江镇207省道石板沟西521米</v>
          </cell>
        </row>
        <row r="30">
          <cell r="B30" t="str">
            <v>云G77465</v>
          </cell>
          <cell r="C30" t="str">
            <v>2019-07-19 09:16:48</v>
          </cell>
          <cell r="D30">
            <v>0</v>
          </cell>
          <cell r="E30" t="str">
            <v>云南省红河哈尼族彝族自治州金平苗族瑶族傣族自治县金水河镇滨河路金水河乡劳动保障局东南98米</v>
          </cell>
        </row>
        <row r="31">
          <cell r="B31" t="str">
            <v>云G78483</v>
          </cell>
          <cell r="C31" t="str">
            <v>2019-07-19 23:27:04</v>
          </cell>
          <cell r="D31">
            <v>0</v>
          </cell>
          <cell r="E31" t="str">
            <v>云南省大理白族自治州宾川县金牛镇全球通大道二对咖啡东南40米</v>
          </cell>
        </row>
        <row r="32">
          <cell r="B32" t="str">
            <v>云G78570</v>
          </cell>
          <cell r="C32" t="str">
            <v>2019-07-19 23:55:32</v>
          </cell>
          <cell r="D32">
            <v>0</v>
          </cell>
          <cell r="E32" t="str">
            <v>云南省文山壮族苗族自治州广南县莲城镇那忠东488米</v>
          </cell>
        </row>
        <row r="33">
          <cell r="B33" t="str">
            <v>云G79750</v>
          </cell>
          <cell r="C33" t="str">
            <v>2019-07-19 10:13:52</v>
          </cell>
          <cell r="D33">
            <v>0</v>
          </cell>
          <cell r="E33" t="str">
            <v>云南省红河哈尼族彝族自治州建水县坡头乡130县道贾沙乡科技希望小学南1494米</v>
          </cell>
        </row>
        <row r="34">
          <cell r="B34" t="str">
            <v>云G85305</v>
          </cell>
          <cell r="C34" t="str">
            <v>2019-07-19 15:53:56</v>
          </cell>
          <cell r="D34">
            <v>0</v>
          </cell>
          <cell r="E34" t="str">
            <v>云南省红河哈尼族彝族自治州开远市小龙潭镇开培线小龙潭中心幼儿园北497米</v>
          </cell>
        </row>
        <row r="35">
          <cell r="B35" t="str">
            <v>云G89767</v>
          </cell>
          <cell r="C35" t="str">
            <v>2019-07-19 23:58:37</v>
          </cell>
          <cell r="D35">
            <v>0</v>
          </cell>
          <cell r="E35" t="str">
            <v>云南省红河哈尼族彝族自治州建水县临安镇214省道红河州鸿运陶艺文化传播有限公司西391米</v>
          </cell>
        </row>
        <row r="36">
          <cell r="B36" t="str">
            <v>云G69391</v>
          </cell>
          <cell r="C36" t="str">
            <v>2019-07-19 22:46:09</v>
          </cell>
          <cell r="D36">
            <v>75</v>
          </cell>
          <cell r="E36" t="str">
            <v>广西壮族自治区来宾市兴宾区三五镇S52武平高速来宾市兴宾区三五镇大桥小学南645米</v>
          </cell>
        </row>
        <row r="37">
          <cell r="B37" t="str">
            <v>云G75010</v>
          </cell>
          <cell r="C37" t="str">
            <v>2019-07-19 23:56:40</v>
          </cell>
          <cell r="D37">
            <v>0</v>
          </cell>
          <cell r="E37" t="str">
            <v>云南省红河哈尼族彝族自治州建水县临安镇214省道草本养生馆南62米</v>
          </cell>
        </row>
        <row r="38">
          <cell r="B38" t="str">
            <v>云G70788</v>
          </cell>
          <cell r="C38" t="str">
            <v>2019-07-19 21:43:05</v>
          </cell>
          <cell r="D38">
            <v>0</v>
          </cell>
          <cell r="E38" t="str">
            <v>云南省红河哈尼族彝族自治州个旧市蔓耗镇蛮板大桥蛮板大桥北202米</v>
          </cell>
        </row>
        <row r="39">
          <cell r="B39" t="str">
            <v>云G79769</v>
          </cell>
          <cell r="C39" t="str">
            <v>2019-07-19 23:02:51</v>
          </cell>
          <cell r="D39">
            <v>0</v>
          </cell>
          <cell r="E39" t="str">
            <v>云南省红河哈尼族彝族自治州建水县南庄镇新房北160米</v>
          </cell>
        </row>
        <row r="40">
          <cell r="B40" t="str">
            <v>云G87927</v>
          </cell>
          <cell r="C40" t="str">
            <v>2019-07-19 13:42:46</v>
          </cell>
          <cell r="D40">
            <v>0</v>
          </cell>
          <cell r="E40" t="str">
            <v>云南省红河哈尼族彝族自治州河口瑶族自治县南溪镇124县道南溪镇中心卫生院北232米</v>
          </cell>
        </row>
        <row r="41">
          <cell r="B41" t="str">
            <v>云G75885</v>
          </cell>
          <cell r="C41" t="str">
            <v>2019-07-19 19:56:52</v>
          </cell>
          <cell r="D41">
            <v>0</v>
          </cell>
          <cell r="E41" t="str">
            <v>云南省红河哈尼族彝族自治州元阳县南沙镇慢腊公路102县102县道桃园村卫生所东1240米</v>
          </cell>
        </row>
        <row r="42">
          <cell r="B42" t="str">
            <v>云G66361</v>
          </cell>
          <cell r="C42" t="str">
            <v>2019-07-19 18:36:33</v>
          </cell>
          <cell r="D42">
            <v>0</v>
          </cell>
          <cell r="E42" t="str">
            <v>云南省红河哈尼族彝族自治州石屏县异龙镇216省道石屏县汽车驾驶员培训学校东96米</v>
          </cell>
        </row>
        <row r="43">
          <cell r="B43" t="str">
            <v>云G74339</v>
          </cell>
          <cell r="C43" t="str">
            <v>2019-07-19 20:48:25</v>
          </cell>
          <cell r="D43">
            <v>0</v>
          </cell>
          <cell r="E43" t="str">
            <v>云南省昆明市石林彝族自治县长湖镇石新汽专豆黑客运站西北1547米</v>
          </cell>
        </row>
        <row r="44">
          <cell r="B44" t="str">
            <v>云G79211</v>
          </cell>
          <cell r="C44" t="str">
            <v>2019-07-19 23:33:39</v>
          </cell>
          <cell r="D44">
            <v>0</v>
          </cell>
          <cell r="E44" t="str">
            <v>云南省昆明市晋宁区昆阳街道213国道乌龙小学(老新段)西北99米</v>
          </cell>
        </row>
        <row r="45">
          <cell r="B45" t="str">
            <v>云G79546</v>
          </cell>
          <cell r="C45" t="str">
            <v>2019-07-19 23:31:09</v>
          </cell>
          <cell r="D45">
            <v>0</v>
          </cell>
          <cell r="E45" t="str">
            <v>云南省红河哈尼族彝族自治州个旧市蔓耗镇102县道庆隆饭庄西63米</v>
          </cell>
        </row>
        <row r="46">
          <cell r="B46" t="str">
            <v>云G68811</v>
          </cell>
          <cell r="C46" t="str">
            <v>2019-07-19 12:13:54</v>
          </cell>
          <cell r="D46">
            <v>0</v>
          </cell>
          <cell r="E46" t="str">
            <v>云南省昭通市绥江县中城镇三大坝南170米</v>
          </cell>
        </row>
        <row r="47">
          <cell r="B47" t="str">
            <v>云G65155</v>
          </cell>
          <cell r="C47" t="str">
            <v>2019-07-19 17:22:08</v>
          </cell>
          <cell r="D47">
            <v>0</v>
          </cell>
          <cell r="E47" t="str">
            <v>云南省昆明市寻甸回族彝族自治县倘甸镇马大段山杂西386米</v>
          </cell>
        </row>
        <row r="48">
          <cell r="B48" t="str">
            <v>云G79229</v>
          </cell>
          <cell r="C48" t="str">
            <v>2019-07-19 19:54:31</v>
          </cell>
          <cell r="D48">
            <v>0</v>
          </cell>
          <cell r="E48" t="str">
            <v>云南省昭通市镇雄县坪上镇背牛段湾子东南159米</v>
          </cell>
        </row>
        <row r="49">
          <cell r="B49" t="str">
            <v>云G68941</v>
          </cell>
          <cell r="C49" t="str">
            <v>2019-07-19 20:58:48</v>
          </cell>
          <cell r="D49">
            <v>0</v>
          </cell>
          <cell r="E49" t="str">
            <v>云南省红河哈尼族彝族自治州弥勒市弥阳镇王炽路45号友信教育培训学校东96米</v>
          </cell>
        </row>
        <row r="50">
          <cell r="B50" t="str">
            <v>云G89057</v>
          </cell>
          <cell r="C50" t="str">
            <v>2019-07-19 22:14:11</v>
          </cell>
          <cell r="D50">
            <v>0</v>
          </cell>
          <cell r="E50" t="str">
            <v>云南省红河哈尼族彝族自治州建水县岔科镇阿初段建水县岔科镇小河边小学西南225米</v>
          </cell>
        </row>
        <row r="51">
          <cell r="B51" t="str">
            <v>云G78128</v>
          </cell>
          <cell r="C51" t="str">
            <v>2019-07-19 20:44:04</v>
          </cell>
          <cell r="D51">
            <v>0</v>
          </cell>
          <cell r="E51" t="str">
            <v>云南省红河哈尼族彝族自治州个旧市沙甸镇穆斯林大街56号昆河路北郊化验室东北35米</v>
          </cell>
        </row>
        <row r="52">
          <cell r="B52" t="str">
            <v>云G72097</v>
          </cell>
          <cell r="C52" t="str">
            <v>2019-07-19 22:34:10</v>
          </cell>
          <cell r="D52">
            <v>0</v>
          </cell>
          <cell r="E52" t="str">
            <v>云南省昆明市石林彝族自治县鹿阜街道腾立兴工贸东109米</v>
          </cell>
        </row>
        <row r="53">
          <cell r="B53" t="str">
            <v>云G70588</v>
          </cell>
          <cell r="C53" t="str">
            <v>2019-07-19 21:31:16</v>
          </cell>
          <cell r="D53">
            <v>0</v>
          </cell>
          <cell r="E53" t="str">
            <v>云南省红河哈尼族彝族自治州元阳县南沙镇102县道元红双飞粉东北222米</v>
          </cell>
        </row>
        <row r="54">
          <cell r="B54" t="str">
            <v>云G76758</v>
          </cell>
          <cell r="C54" t="str">
            <v>2019-07-19 17:50:10</v>
          </cell>
          <cell r="D54">
            <v>0</v>
          </cell>
          <cell r="E54" t="str">
            <v>云南省西双版纳傣族自治州勐腊县关累镇关累港西159米</v>
          </cell>
        </row>
        <row r="55">
          <cell r="B55" t="str">
            <v>云G84638</v>
          </cell>
          <cell r="C55" t="str">
            <v>2019-07-19 19:06:23</v>
          </cell>
          <cell r="D55">
            <v>0</v>
          </cell>
          <cell r="E55" t="str">
            <v>云南省红河哈尼族彝族自治州开远市羊街乡羊街集镇段g8011开河王丫段宽寨小学东650米</v>
          </cell>
        </row>
        <row r="56">
          <cell r="B56" t="str">
            <v>云G70932</v>
          </cell>
          <cell r="C56" t="str">
            <v>2019-07-19 21:59:11</v>
          </cell>
          <cell r="D56">
            <v>0</v>
          </cell>
          <cell r="E56" t="str">
            <v>云南省红河哈尼族彝族自治州建水县临安镇214省道建水县临安镇东村村民委员会西南593米</v>
          </cell>
        </row>
        <row r="57">
          <cell r="B57" t="str">
            <v>云G70424</v>
          </cell>
          <cell r="C57" t="str">
            <v>2019-07-19 15:44:25</v>
          </cell>
          <cell r="D57">
            <v>0</v>
          </cell>
          <cell r="E57" t="str">
            <v>云南省昆明市石林彝族自治县鹿阜街道工业大道二亚通西北180米</v>
          </cell>
        </row>
        <row r="58">
          <cell r="B58" t="str">
            <v>云G70053</v>
          </cell>
          <cell r="C58" t="str">
            <v>2019-07-19 14:30:36</v>
          </cell>
          <cell r="D58">
            <v>0</v>
          </cell>
          <cell r="E58" t="str">
            <v>云南省玉溪市通海县秀山街道秀山西路237号214省道时代花园东98米</v>
          </cell>
        </row>
        <row r="59">
          <cell r="B59" t="str">
            <v>云G89259</v>
          </cell>
          <cell r="C59" t="str">
            <v>2019-07-19 22:26:24</v>
          </cell>
          <cell r="D59">
            <v>0</v>
          </cell>
          <cell r="E59" t="str">
            <v>云南省红河哈尼族彝族自治州红河县阿扎河乡喝咪北1577米</v>
          </cell>
        </row>
        <row r="60">
          <cell r="B60" t="str">
            <v>云G78266</v>
          </cell>
          <cell r="C60" t="str">
            <v>2019-07-19 21:04:00</v>
          </cell>
          <cell r="D60">
            <v>0</v>
          </cell>
          <cell r="E60" t="str">
            <v>云南省文山壮族苗族自治州马关县马白镇佳宏凯旋城小区东南206米</v>
          </cell>
        </row>
        <row r="61">
          <cell r="B61" t="str">
            <v>云G79701</v>
          </cell>
          <cell r="C61" t="str">
            <v>2019-07-19 23:48:40</v>
          </cell>
          <cell r="D61">
            <v>0</v>
          </cell>
          <cell r="E61" t="str">
            <v>云南省红河哈尼族彝族自治州建水县坡头乡130县道贾沙乡科技希望小学东北108米</v>
          </cell>
        </row>
        <row r="62">
          <cell r="B62" t="str">
            <v>云G76546</v>
          </cell>
          <cell r="C62" t="str">
            <v>2019-07-19 23:45:08</v>
          </cell>
          <cell r="D62">
            <v>0</v>
          </cell>
          <cell r="E62" t="str">
            <v>云南省红河哈尼族彝族自治州建水县坡头乡白显段大石洞小学东北156米</v>
          </cell>
        </row>
        <row r="63">
          <cell r="B63" t="str">
            <v>云G74660</v>
          </cell>
          <cell r="C63" t="str">
            <v>2019-07-19 23:13:59</v>
          </cell>
          <cell r="D63">
            <v>0</v>
          </cell>
          <cell r="E63" t="str">
            <v>云南省红河哈尼族彝族自治州建水县临安镇214省道王桥头西325米</v>
          </cell>
        </row>
        <row r="64">
          <cell r="B64" t="str">
            <v>云G70391</v>
          </cell>
          <cell r="C64" t="str">
            <v>2019-07-19 17:31:30</v>
          </cell>
          <cell r="D64">
            <v>0</v>
          </cell>
          <cell r="E64" t="str">
            <v>云南省昆明市呈贡区洛羊街道中泉公司北90米</v>
          </cell>
        </row>
        <row r="65">
          <cell r="B65" t="str">
            <v>云G68655</v>
          </cell>
          <cell r="C65" t="str">
            <v>2019-07-19 22:56:35</v>
          </cell>
          <cell r="D65">
            <v>0</v>
          </cell>
          <cell r="E65" t="str">
            <v>云南省红河哈尼族彝族自治州建水县临安镇214省道鸿达驾校西南278米</v>
          </cell>
        </row>
        <row r="66">
          <cell r="B66" t="str">
            <v>云G74730</v>
          </cell>
          <cell r="C66" t="str">
            <v>2019-07-19 23:29:44</v>
          </cell>
          <cell r="D66">
            <v>0</v>
          </cell>
          <cell r="E66" t="str">
            <v>云南省红河哈尼族彝族自治州建水县坡头乡214省道红河大桥东北312米</v>
          </cell>
        </row>
        <row r="67">
          <cell r="B67" t="str">
            <v>云G79926</v>
          </cell>
          <cell r="C67" t="str">
            <v>2019-07-19 19:23:26</v>
          </cell>
          <cell r="D67">
            <v>0</v>
          </cell>
          <cell r="E67" t="str">
            <v>云南省红河哈尼族彝族自治州建水县临安镇沙马段g10县建水县洪宁食品有限公司北59米</v>
          </cell>
        </row>
        <row r="68">
          <cell r="B68" t="str">
            <v>云G66002</v>
          </cell>
          <cell r="C68" t="str">
            <v>2019-07-19 23:44:15</v>
          </cell>
          <cell r="D68">
            <v>0</v>
          </cell>
          <cell r="E68" t="str">
            <v>云南省红河哈尼族彝族自治州个旧市锡城镇水箐段水箐小学南49米</v>
          </cell>
        </row>
        <row r="69">
          <cell r="B69" t="str">
            <v>云G76116</v>
          </cell>
          <cell r="C69" t="str">
            <v>2019-07-19 23:43:47</v>
          </cell>
          <cell r="D69">
            <v>0</v>
          </cell>
          <cell r="E69" t="str">
            <v>云南省红河哈尼族彝族自治州元阳县上新城乡元蔓高速芒铁西439米</v>
          </cell>
        </row>
        <row r="70">
          <cell r="B70" t="str">
            <v>云G78528</v>
          </cell>
          <cell r="C70" t="str">
            <v>2019-07-19 23:42:52</v>
          </cell>
          <cell r="D70">
            <v>0</v>
          </cell>
          <cell r="E70" t="str">
            <v>云南省红河哈尼族彝族自治州建水县临安镇青他线建水文笔塔西南912米</v>
          </cell>
        </row>
        <row r="71">
          <cell r="B71" t="str">
            <v>云G69406</v>
          </cell>
          <cell r="C71" t="str">
            <v>2019-07-19 23:56:25</v>
          </cell>
          <cell r="D71">
            <v>0</v>
          </cell>
          <cell r="E71" t="str">
            <v>云南省红河哈尼族彝族自治州建水县临安镇214省道中国石化加油站(培德段)西北37米</v>
          </cell>
        </row>
        <row r="72">
          <cell r="B72" t="str">
            <v>云G72281</v>
          </cell>
          <cell r="C72" t="str">
            <v>2019-07-19 09:04:57</v>
          </cell>
          <cell r="D72">
            <v>0</v>
          </cell>
          <cell r="E72" t="str">
            <v>云南省红河哈尼族彝族自治州元阳县上新城乡南芒公路风口山卫生院西南141米</v>
          </cell>
        </row>
        <row r="73">
          <cell r="B73" t="str">
            <v>云G75117</v>
          </cell>
          <cell r="C73" t="str">
            <v>2019-07-19 23:31:56</v>
          </cell>
          <cell r="D73">
            <v>0</v>
          </cell>
          <cell r="E73" t="str">
            <v>云南省红河哈尼族彝族自治州石屏县坝心镇323国道大龙井鱼庄东281米</v>
          </cell>
        </row>
        <row r="74">
          <cell r="B74" t="str">
            <v>云G78769</v>
          </cell>
          <cell r="C74" t="str">
            <v>2019-07-19 23:13:48</v>
          </cell>
          <cell r="D74">
            <v>0</v>
          </cell>
          <cell r="E74" t="str">
            <v>云南省红河哈尼族彝族自治州建水县临安镇迎晖路346号阿春饭店西南88米</v>
          </cell>
        </row>
      </sheetData>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云G72097</v>
          </cell>
          <cell r="C4" t="str">
            <v>2019-07-20 23:11:28</v>
          </cell>
          <cell r="D4">
            <v>82</v>
          </cell>
          <cell r="E4" t="str">
            <v>云南省红河哈尼族彝族自治州蒙自市新安所镇G8011开河高速新安所收费站入口(昆明方向)东北236米</v>
          </cell>
        </row>
        <row r="5">
          <cell r="B5" t="str">
            <v>云G69391</v>
          </cell>
          <cell r="C5" t="str">
            <v>2019-07-20 23:37:03</v>
          </cell>
          <cell r="D5">
            <v>85</v>
          </cell>
          <cell r="E5" t="str">
            <v>广西壮族自治区南宁市青秀区伶俐镇G72泉南高速邕宁县国营鱼种场西261米</v>
          </cell>
        </row>
        <row r="6">
          <cell r="B6" t="str">
            <v>云G84638</v>
          </cell>
          <cell r="C6" t="str">
            <v>2019-07-20 23:48:25</v>
          </cell>
          <cell r="D6">
            <v>0</v>
          </cell>
          <cell r="E6" t="str">
            <v>云南省红河哈尼族彝族自治州弥勒市弥阳镇S18易弥高速久益村东南1556米</v>
          </cell>
        </row>
        <row r="7">
          <cell r="B7" t="str">
            <v>云G68819</v>
          </cell>
          <cell r="C7" t="str">
            <v>2019-07-20 16:24:05</v>
          </cell>
          <cell r="D7">
            <v>0</v>
          </cell>
          <cell r="E7" t="str">
            <v>云南省怒江傈僳族自治州泸水市称杆乡228省道腊门嘎东南183米</v>
          </cell>
        </row>
        <row r="8">
          <cell r="B8" t="str">
            <v>云G69363</v>
          </cell>
          <cell r="C8" t="str">
            <v>2019-07-20 11:21:35</v>
          </cell>
          <cell r="D8">
            <v>0</v>
          </cell>
          <cell r="E8" t="str">
            <v>云南省迪庆藏族自治州维西傈僳族自治县永春乡维通线草坝南360米</v>
          </cell>
        </row>
        <row r="9">
          <cell r="B9" t="str">
            <v>云G69497</v>
          </cell>
          <cell r="C9" t="str">
            <v>2019-07-20 20:11:53</v>
          </cell>
          <cell r="D9">
            <v>0</v>
          </cell>
          <cell r="E9" t="str">
            <v>云南省红河哈尼族彝族自治州弥勒市弥阳镇双桥路82双桥路弥勒汽车客运站北119米</v>
          </cell>
        </row>
        <row r="10">
          <cell r="B10" t="str">
            <v>云G70788</v>
          </cell>
          <cell r="C10" t="str">
            <v>2019-07-20 21:12:24</v>
          </cell>
          <cell r="D10">
            <v>0</v>
          </cell>
          <cell r="E10" t="str">
            <v>云南省红河哈尼族彝族自治州元阳县上新城乡南芒公路芒杏河西1542米</v>
          </cell>
        </row>
        <row r="11">
          <cell r="B11" t="str">
            <v>云G73503</v>
          </cell>
          <cell r="C11" t="str">
            <v>2019-07-20 20:30:27</v>
          </cell>
          <cell r="D11">
            <v>0</v>
          </cell>
          <cell r="E11" t="str">
            <v>云南省红河哈尼族彝族自治州红河县迤萨镇Z007水井东1115米</v>
          </cell>
        </row>
        <row r="12">
          <cell r="B12" t="str">
            <v>云G73567</v>
          </cell>
          <cell r="C12" t="str">
            <v>2019-07-20 17:47:00</v>
          </cell>
          <cell r="D12">
            <v>0</v>
          </cell>
          <cell r="E12" t="str">
            <v>云南省红河哈尼族彝族自治州金平苗族瑶族傣族自治县金水河镇Z011金水河口岸东北2873米</v>
          </cell>
        </row>
        <row r="13">
          <cell r="B13" t="str">
            <v>云G73584</v>
          </cell>
          <cell r="C13" t="str">
            <v>2019-07-20 22:56:47</v>
          </cell>
          <cell r="D13">
            <v>0</v>
          </cell>
          <cell r="E13" t="str">
            <v>云南省西双版纳傣族自治州景洪市允景洪街道澜沧江路5号澜沧江路西双版纳傣族自治州质量技术监督景洪社会公证计量称重站东北664米</v>
          </cell>
        </row>
        <row r="14">
          <cell r="B14" t="str">
            <v>云G73908</v>
          </cell>
          <cell r="C14" t="str">
            <v>2019-07-20 17:51:42</v>
          </cell>
          <cell r="D14">
            <v>0</v>
          </cell>
          <cell r="E14" t="str">
            <v>云南省红河哈尼族彝族自治州泸西县午街铺镇服务区南177米</v>
          </cell>
        </row>
        <row r="15">
          <cell r="B15" t="str">
            <v>云G74338</v>
          </cell>
          <cell r="C15" t="str">
            <v>2019-07-20 11:49:26</v>
          </cell>
          <cell r="D15">
            <v>0</v>
          </cell>
          <cell r="E15" t="str">
            <v>云南省红河哈尼族彝族自治州金平苗族瑶族傣族自治县金河镇永平段009乡永平段金平职业高级中学西39米</v>
          </cell>
        </row>
        <row r="16">
          <cell r="B16" t="str">
            <v>云G74358</v>
          </cell>
          <cell r="C16" t="str">
            <v>2019-07-20 19:03:22</v>
          </cell>
          <cell r="D16">
            <v>0</v>
          </cell>
          <cell r="E16" t="str">
            <v>云南省昆明市西山区海口街道Z007云南省农村信用社(西山中宝分社)东南1388米</v>
          </cell>
        </row>
        <row r="17">
          <cell r="B17" t="str">
            <v>云G74660</v>
          </cell>
          <cell r="C17" t="str">
            <v>2019-07-20 19:52:21</v>
          </cell>
          <cell r="D17">
            <v>0</v>
          </cell>
          <cell r="E17" t="str">
            <v>云南省红河哈尼族彝族自治州元阳县南沙镇102县道元红双飞粉东北258米</v>
          </cell>
        </row>
        <row r="18">
          <cell r="B18" t="str">
            <v>云G74730</v>
          </cell>
          <cell r="C18" t="str">
            <v>2019-07-20 23:29:43</v>
          </cell>
          <cell r="D18">
            <v>0</v>
          </cell>
          <cell r="E18" t="str">
            <v>云南省红河哈尼族彝族自治州建水县坡头乡214省道红河大桥东北312米</v>
          </cell>
        </row>
        <row r="19">
          <cell r="B19" t="str">
            <v>云G74741</v>
          </cell>
          <cell r="C19" t="str">
            <v>2019-07-20 10:35:52</v>
          </cell>
          <cell r="D19">
            <v>0</v>
          </cell>
          <cell r="E19" t="str">
            <v>云南省红河哈尼族彝族自治州元阳县南沙镇102县道元红双飞粉北205米</v>
          </cell>
        </row>
        <row r="20">
          <cell r="B20" t="str">
            <v>云G75010</v>
          </cell>
          <cell r="C20" t="str">
            <v>2019-07-20 18:10:58</v>
          </cell>
          <cell r="D20">
            <v>0</v>
          </cell>
          <cell r="E20" t="str">
            <v>云南省红河哈尼族彝族自治州建水县临安镇G5615天猴高速建水收费站入口(通建高速东北向)西北34米</v>
          </cell>
        </row>
        <row r="21">
          <cell r="B21" t="str">
            <v>云G76116</v>
          </cell>
          <cell r="C21" t="str">
            <v>2019-07-20 23:25:24</v>
          </cell>
          <cell r="D21">
            <v>0</v>
          </cell>
          <cell r="E21" t="str">
            <v>云南省红河哈尼族彝族自治州元阳县上新城乡元蔓高速芒铁西438米</v>
          </cell>
        </row>
        <row r="22">
          <cell r="B22" t="str">
            <v>云G76531</v>
          </cell>
          <cell r="C22" t="str">
            <v>2019-07-20 23:12:12</v>
          </cell>
          <cell r="D22">
            <v>0</v>
          </cell>
          <cell r="E22" t="str">
            <v>云南省昆明市宜良县匡远街道学府路宜良县第一中学西南252米</v>
          </cell>
        </row>
        <row r="23">
          <cell r="B23" t="str">
            <v>云G76546</v>
          </cell>
          <cell r="C23" t="str">
            <v>2019-07-20 19:45:12</v>
          </cell>
          <cell r="D23">
            <v>0</v>
          </cell>
          <cell r="E23" t="str">
            <v>云南省红河哈尼族彝族自治州建水县坡头乡白显段大石洞小学东北156米</v>
          </cell>
        </row>
        <row r="24">
          <cell r="B24" t="str">
            <v>云G78266</v>
          </cell>
          <cell r="C24" t="str">
            <v>2019-07-20 23:57:41</v>
          </cell>
          <cell r="D24">
            <v>0</v>
          </cell>
          <cell r="E24" t="str">
            <v>云南省文山壮族苗族自治州马关县马白镇佳宏凯旋城小区东南206米</v>
          </cell>
        </row>
        <row r="25">
          <cell r="B25" t="str">
            <v>云G78570</v>
          </cell>
          <cell r="C25" t="str">
            <v>2019-07-20 23:39:52</v>
          </cell>
          <cell r="D25">
            <v>0</v>
          </cell>
          <cell r="E25" t="str">
            <v>云南省文山壮族苗族自治州广南县莲城镇那忠东397米</v>
          </cell>
        </row>
        <row r="26">
          <cell r="B26" t="str">
            <v>云G78769</v>
          </cell>
          <cell r="C26" t="str">
            <v>2019-07-20 23:41:54</v>
          </cell>
          <cell r="D26">
            <v>0</v>
          </cell>
          <cell r="E26" t="str">
            <v>云南省红河哈尼族彝族自治州建水县临安镇迎晖路346号阿春饭店西南88米</v>
          </cell>
        </row>
        <row r="27">
          <cell r="B27" t="str">
            <v>云G78968</v>
          </cell>
          <cell r="C27" t="str">
            <v>2019-07-20 23:26:18</v>
          </cell>
          <cell r="D27">
            <v>0</v>
          </cell>
          <cell r="E27" t="str">
            <v>云南省红河哈尼族彝族自治州建水县南庄镇214省道南庄客运站东北63米</v>
          </cell>
        </row>
        <row r="28">
          <cell r="B28" t="str">
            <v>云G79211</v>
          </cell>
          <cell r="C28" t="str">
            <v>2019-07-20 22:59:25</v>
          </cell>
          <cell r="D28">
            <v>0</v>
          </cell>
          <cell r="E28" t="str">
            <v>云南省红河哈尼族彝族自治州建水县临安镇G5615天猴高速中共建水公路分局建水所支部委员会西北80米</v>
          </cell>
        </row>
        <row r="29">
          <cell r="B29" t="str">
            <v>云G79701</v>
          </cell>
          <cell r="C29" t="str">
            <v>2019-07-20 22:55:15</v>
          </cell>
          <cell r="D29">
            <v>0</v>
          </cell>
          <cell r="E29" t="str">
            <v>云南省红河哈尼族彝族自治州个旧市贾沙乡芦柴冲西436米</v>
          </cell>
        </row>
        <row r="30">
          <cell r="B30" t="str">
            <v>云G85305</v>
          </cell>
          <cell r="C30" t="str">
            <v>2019-07-20 14:25:42</v>
          </cell>
          <cell r="D30">
            <v>0</v>
          </cell>
          <cell r="E30" t="str">
            <v>云南省红河哈尼族彝族自治州开远市小龙潭镇二城段安桶寨西269米</v>
          </cell>
        </row>
        <row r="31">
          <cell r="B31" t="str">
            <v>云G68941</v>
          </cell>
          <cell r="C31" t="str">
            <v>2019-07-20 20:57:20</v>
          </cell>
          <cell r="D31">
            <v>0</v>
          </cell>
          <cell r="E31" t="str">
            <v>云南省红河哈尼族彝族自治州弥勒市新哨镇石新汽专云南省东风例保检查站北65米</v>
          </cell>
        </row>
        <row r="32">
          <cell r="B32" t="str">
            <v>云G89259</v>
          </cell>
          <cell r="C32" t="str">
            <v>2019-07-20 19:27:56</v>
          </cell>
          <cell r="D32">
            <v>0</v>
          </cell>
          <cell r="E32" t="str">
            <v>云南省红河哈尼族彝族自治州建水县南庄镇南庄大道建水县南庄镇水管站东南177米</v>
          </cell>
        </row>
        <row r="33">
          <cell r="B33" t="str">
            <v>云G78483</v>
          </cell>
          <cell r="C33" t="str">
            <v>2019-07-20 20:41:05</v>
          </cell>
          <cell r="D33">
            <v>0</v>
          </cell>
          <cell r="E33" t="str">
            <v>云南省大理白族自治州宾川县鸡足山镇王氏海稍鱼西南40米</v>
          </cell>
        </row>
        <row r="34">
          <cell r="B34" t="str">
            <v>云G89767</v>
          </cell>
          <cell r="C34" t="str">
            <v>2019-07-20 21:10:34</v>
          </cell>
          <cell r="D34">
            <v>0</v>
          </cell>
          <cell r="E34" t="str">
            <v>云南省红河哈尼族彝族自治州建水县临安镇214省道红河州鸿运陶艺文化传播有限公司西391米</v>
          </cell>
        </row>
        <row r="35">
          <cell r="B35" t="str">
            <v>云G66002</v>
          </cell>
          <cell r="C35" t="str">
            <v>2019-07-20 22:40:28</v>
          </cell>
          <cell r="D35">
            <v>0</v>
          </cell>
          <cell r="E35" t="str">
            <v>云南省红河哈尼族彝族自治州个旧市锡城镇水箐段水箐小学南49米</v>
          </cell>
        </row>
        <row r="36">
          <cell r="B36" t="str">
            <v>云G75117</v>
          </cell>
          <cell r="C36" t="str">
            <v>2019-07-20 21:31:56</v>
          </cell>
          <cell r="D36">
            <v>0</v>
          </cell>
          <cell r="E36" t="str">
            <v>云南省红河哈尼族彝族自治州石屏县坝心镇323国道大龙井鱼庄东281米</v>
          </cell>
        </row>
        <row r="37">
          <cell r="B37" t="str">
            <v>云G74663</v>
          </cell>
          <cell r="C37" t="str">
            <v>2019-07-20 23:47:24</v>
          </cell>
          <cell r="D37">
            <v>0</v>
          </cell>
          <cell r="E37" t="str">
            <v>云南省红河哈尼族彝族自治州个旧市蔓耗镇102县道蛮板大桥东北334米</v>
          </cell>
        </row>
        <row r="38">
          <cell r="B38" t="str">
            <v>云G74339</v>
          </cell>
          <cell r="C38" t="str">
            <v>2019-07-20 22:16:58</v>
          </cell>
          <cell r="D38">
            <v>0</v>
          </cell>
          <cell r="E38" t="str">
            <v>云南省曲靖市沾益区花山街道天生桥收费站(G60沪昆高速入口)东北64米</v>
          </cell>
        </row>
        <row r="39">
          <cell r="B39" t="str">
            <v>云G76051</v>
          </cell>
          <cell r="C39" t="str">
            <v>2019-07-20 22:07:12</v>
          </cell>
          <cell r="D39">
            <v>0</v>
          </cell>
        </row>
        <row r="40">
          <cell r="B40" t="str">
            <v>云G79769</v>
          </cell>
          <cell r="C40" t="str">
            <v>2019-07-20 23:49:05</v>
          </cell>
          <cell r="D40">
            <v>0</v>
          </cell>
          <cell r="E40" t="str">
            <v>云南省红河哈尼族彝族自治州建水县南庄镇新房北173米</v>
          </cell>
        </row>
        <row r="41">
          <cell r="B41" t="str">
            <v>云G68333</v>
          </cell>
          <cell r="C41" t="str">
            <v>2019-07-20 16:54:07</v>
          </cell>
          <cell r="D41">
            <v>0</v>
          </cell>
          <cell r="E41" t="str">
            <v>云南省红河哈尼族彝族自治州建水县曲江镇东山坝线加油站(东山坝派出所东)北57米</v>
          </cell>
        </row>
        <row r="42">
          <cell r="B42" t="str">
            <v>云G79546</v>
          </cell>
          <cell r="C42" t="str">
            <v>2019-07-20 21:14:06</v>
          </cell>
          <cell r="D42">
            <v>0</v>
          </cell>
          <cell r="E42" t="str">
            <v>云南省红河哈尼族彝族自治州金平苗族瑶族傣族自治县沙依坡乡蛮金公路期里寨西北1220米</v>
          </cell>
        </row>
        <row r="43">
          <cell r="B43" t="str">
            <v>云G65155</v>
          </cell>
          <cell r="C43" t="str">
            <v>2019-07-20 20:37:07</v>
          </cell>
          <cell r="D43">
            <v>0</v>
          </cell>
          <cell r="E43" t="str">
            <v>云南省昆明市寻甸回族彝族自治县倘甸镇马大段山杂西308米</v>
          </cell>
        </row>
        <row r="44">
          <cell r="B44" t="str">
            <v>云G79926</v>
          </cell>
          <cell r="C44" t="str">
            <v>2019-07-20 18:58:22</v>
          </cell>
          <cell r="D44">
            <v>0</v>
          </cell>
          <cell r="E44" t="str">
            <v>云南省昆明市官渡区矣六街道彩云北路11159号彩云中路小古城社区居委会卫生室西南160米</v>
          </cell>
        </row>
        <row r="45">
          <cell r="B45" t="str">
            <v>云G79229</v>
          </cell>
          <cell r="C45" t="str">
            <v>2019-07-20 14:16:44</v>
          </cell>
          <cell r="D45">
            <v>0</v>
          </cell>
          <cell r="E45" t="str">
            <v>云南省昭通市镇雄县坪上镇背牛段湾子东南194米</v>
          </cell>
        </row>
        <row r="46">
          <cell r="B46" t="str">
            <v>云G75885</v>
          </cell>
          <cell r="C46" t="str">
            <v>2019-07-20 15:08:55</v>
          </cell>
          <cell r="D46">
            <v>0</v>
          </cell>
          <cell r="E46" t="str">
            <v>云南省红河哈尼族彝族自治州元阳县南沙镇慢腊公路102县102县道桃园村卫生所东1239米</v>
          </cell>
        </row>
        <row r="47">
          <cell r="B47" t="str">
            <v>云G76029</v>
          </cell>
          <cell r="C47" t="str">
            <v>2019-07-20 19:32:00</v>
          </cell>
          <cell r="D47">
            <v>0</v>
          </cell>
          <cell r="E47" t="str">
            <v>云南省红河哈尼族彝族自治州个旧市鸡街镇212省道舘驿清真餐厅北29米</v>
          </cell>
        </row>
        <row r="48">
          <cell r="B48" t="str">
            <v>云G70391</v>
          </cell>
          <cell r="C48" t="str">
            <v>2019-07-20 18:55:05</v>
          </cell>
          <cell r="D48">
            <v>0</v>
          </cell>
          <cell r="E48" t="str">
            <v>云南省玉溪市红塔区研和街道玉通路刺桐关老牌绍华饭店东56米</v>
          </cell>
        </row>
        <row r="49">
          <cell r="B49" t="str">
            <v>云G76758</v>
          </cell>
          <cell r="C49" t="str">
            <v>2019-07-20 18:42:26</v>
          </cell>
          <cell r="D49">
            <v>0</v>
          </cell>
          <cell r="E49" t="str">
            <v>云南省西双版纳傣族自治州勐腊县关累镇关累公路红塔宾馆西南119米</v>
          </cell>
        </row>
        <row r="50">
          <cell r="B50" t="str">
            <v>云G74297</v>
          </cell>
          <cell r="C50" t="str">
            <v>2019-07-20 20:03:02</v>
          </cell>
          <cell r="D50">
            <v>0</v>
          </cell>
          <cell r="E50" t="str">
            <v>云南省红河哈尼族彝族自治州建水县曲江镇214省道王和营摩配西74米</v>
          </cell>
        </row>
        <row r="51">
          <cell r="B51" t="str">
            <v>云G70932</v>
          </cell>
          <cell r="C51" t="str">
            <v>2019-07-20 22:30:17</v>
          </cell>
          <cell r="D51">
            <v>0</v>
          </cell>
          <cell r="E51" t="str">
            <v>云南省红河哈尼族彝族自治州建水县临安镇214省道神仙洞黑狗饭庄南359米</v>
          </cell>
        </row>
        <row r="52">
          <cell r="B52" t="str">
            <v>云G89057</v>
          </cell>
          <cell r="C52" t="str">
            <v>2019-07-20 21:54:50</v>
          </cell>
          <cell r="D52">
            <v>0</v>
          </cell>
          <cell r="E52" t="str">
            <v>云南省红河哈尼族彝族自治州弥勒市巡检司镇巡小路舍山西南1047米</v>
          </cell>
        </row>
        <row r="53">
          <cell r="B53" t="str">
            <v>云G78128</v>
          </cell>
          <cell r="C53" t="str">
            <v>2019-07-20 17:16:08</v>
          </cell>
          <cell r="D53">
            <v>0</v>
          </cell>
          <cell r="E53" t="str">
            <v>云南省红河哈尼族彝族自治州红河县浪堤镇浪堤加油站东南39米</v>
          </cell>
        </row>
        <row r="54">
          <cell r="B54" t="str">
            <v>云G68655</v>
          </cell>
          <cell r="C54" t="str">
            <v>2019-07-20 22:52:29</v>
          </cell>
          <cell r="D54">
            <v>0</v>
          </cell>
          <cell r="E54" t="str">
            <v>云南省红河哈尼族彝族自治州建水县临安镇214省道鸿达驾校西南278米</v>
          </cell>
        </row>
        <row r="55">
          <cell r="B55" t="str">
            <v>云G74732</v>
          </cell>
          <cell r="C55" t="str">
            <v>2019-07-20 23:05:24</v>
          </cell>
          <cell r="D55">
            <v>0</v>
          </cell>
          <cell r="E55" t="str">
            <v>云南省红河哈尼族彝族自治州个旧市大屯镇个大段小屯西北161米</v>
          </cell>
        </row>
        <row r="56">
          <cell r="B56" t="str">
            <v>云G79750</v>
          </cell>
          <cell r="C56" t="str">
            <v>2019-07-20 23:24:56</v>
          </cell>
          <cell r="D56">
            <v>0</v>
          </cell>
          <cell r="E56" t="str">
            <v>云南省红河哈尼族彝族自治州个旧市贾沙乡芦柴冲西北422米</v>
          </cell>
        </row>
        <row r="57">
          <cell r="B57" t="str">
            <v>云G69406</v>
          </cell>
          <cell r="C57" t="str">
            <v>2019-07-20 19:52:58</v>
          </cell>
          <cell r="D57">
            <v>0</v>
          </cell>
          <cell r="E57" t="str">
            <v>云南省红河哈尼族彝族自治州建水县临安镇214省道中国石化加油站(培德段)西北37米</v>
          </cell>
        </row>
        <row r="58">
          <cell r="B58" t="str">
            <v>云G75018</v>
          </cell>
          <cell r="C58" t="str">
            <v>2019-07-20 23:40:59</v>
          </cell>
          <cell r="D58">
            <v>0</v>
          </cell>
          <cell r="E58" t="str">
            <v>云南省红河哈尼族彝族自治州河口瑶族自治县河口镇326国道曼漆西北235米</v>
          </cell>
        </row>
      </sheetData>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云G79894</v>
          </cell>
          <cell r="C4" t="str">
            <v>2019-07-21 21:50:01</v>
          </cell>
          <cell r="D4">
            <v>49</v>
          </cell>
          <cell r="E4" t="str">
            <v>云南省文山壮族苗族自治州砚山县维末彝族乡323国道长岭街南356米</v>
          </cell>
        </row>
        <row r="5">
          <cell r="B5" t="str">
            <v>云G76758</v>
          </cell>
          <cell r="C5" t="str">
            <v>2019-07-21 23:44:04</v>
          </cell>
          <cell r="D5">
            <v>52</v>
          </cell>
          <cell r="E5" t="str">
            <v>云南省普洱市墨江哈尼族自治县联珠镇G8511昆磨高速下布龙阱东北368米</v>
          </cell>
        </row>
        <row r="6">
          <cell r="B6" t="str">
            <v>云G68819</v>
          </cell>
          <cell r="C6" t="str">
            <v>2019-07-21 23:08:37</v>
          </cell>
          <cell r="D6">
            <v>0</v>
          </cell>
          <cell r="E6" t="str">
            <v>云南省怒江傈僳族自治州泸水市称杆乡228省道腊门嘎东南176米</v>
          </cell>
        </row>
        <row r="7">
          <cell r="B7" t="str">
            <v>云G69360</v>
          </cell>
          <cell r="C7" t="str">
            <v>2019-07-21 20:41:17</v>
          </cell>
          <cell r="D7">
            <v>0</v>
          </cell>
          <cell r="E7" t="str">
            <v>云南省文山壮族苗族自治州砚山县平远镇商贸大街159商贸大街阳光钢铝门窗东北45米</v>
          </cell>
        </row>
        <row r="8">
          <cell r="B8" t="str">
            <v>云G69497</v>
          </cell>
          <cell r="C8" t="str">
            <v>2019-07-21 20:58:31</v>
          </cell>
          <cell r="D8">
            <v>0</v>
          </cell>
          <cell r="E8" t="str">
            <v>云南省红河哈尼族彝族自治州弥勒市竹园镇326国道大法车北473米</v>
          </cell>
        </row>
        <row r="9">
          <cell r="B9" t="str">
            <v>云G70086</v>
          </cell>
          <cell r="C9" t="str">
            <v>2019-07-21 15:46:40</v>
          </cell>
          <cell r="D9">
            <v>0</v>
          </cell>
          <cell r="E9" t="str">
            <v>云南省红河哈尼族彝族自治州开远市乐白道街道市西北路馆驿清真饭店东100米</v>
          </cell>
        </row>
        <row r="10">
          <cell r="B10" t="str">
            <v>云G70788</v>
          </cell>
          <cell r="C10" t="str">
            <v>2019-07-21 23:30:26</v>
          </cell>
          <cell r="D10">
            <v>0</v>
          </cell>
          <cell r="E10" t="str">
            <v>云南省红河哈尼族彝族自治州个旧市蔓耗镇212省道开远公路管理总段黄草坝管理所东南411米</v>
          </cell>
        </row>
        <row r="11">
          <cell r="B11" t="str">
            <v>云G73503</v>
          </cell>
          <cell r="C11" t="str">
            <v>2019-07-21 18:20:27</v>
          </cell>
          <cell r="D11">
            <v>0</v>
          </cell>
          <cell r="E11" t="str">
            <v>云南省红河哈尼族彝族自治州红河县迤萨镇Z007水井东1115米</v>
          </cell>
        </row>
        <row r="12">
          <cell r="B12" t="str">
            <v>云G73567</v>
          </cell>
          <cell r="C12" t="str">
            <v>2019-07-21 16:41:30</v>
          </cell>
          <cell r="D12">
            <v>0</v>
          </cell>
          <cell r="E12" t="str">
            <v>云南省红河哈尼族彝族自治州金平苗族瑶族傣族自治县金水河镇Z011金水河大队橡胶场东北2949米</v>
          </cell>
        </row>
        <row r="13">
          <cell r="B13" t="str">
            <v>云G73584</v>
          </cell>
          <cell r="C13" t="str">
            <v>2019-07-21 11:50:59</v>
          </cell>
          <cell r="D13">
            <v>0</v>
          </cell>
          <cell r="E13" t="str">
            <v>云南省西双版纳傣族自治州景洪市允景洪街道澜沧江路5号澜沧江路景洪市文化馆东北1052米</v>
          </cell>
        </row>
        <row r="14">
          <cell r="B14" t="str">
            <v>云G74358</v>
          </cell>
          <cell r="C14" t="str">
            <v>2019-07-21 22:37:39</v>
          </cell>
          <cell r="D14">
            <v>0</v>
          </cell>
          <cell r="E14" t="str">
            <v>云南省昆明市西山区海口街道Z007云南省农村信用社(西山中宝分社)东南1379米</v>
          </cell>
        </row>
        <row r="15">
          <cell r="B15" t="str">
            <v>云G75010</v>
          </cell>
          <cell r="C15" t="str">
            <v>2019-07-21 13:53:42</v>
          </cell>
          <cell r="D15">
            <v>0</v>
          </cell>
          <cell r="E15" t="str">
            <v>云南省红河哈尼族彝族自治州建水县临安镇214省道中共建水公路分局建水所支部委员会西33米</v>
          </cell>
        </row>
        <row r="16">
          <cell r="B16" t="str">
            <v>云G76051</v>
          </cell>
          <cell r="C16" t="str">
            <v>2019-07-21 19:58:47</v>
          </cell>
          <cell r="D16">
            <v>0</v>
          </cell>
        </row>
        <row r="17">
          <cell r="B17" t="str">
            <v>云G76116</v>
          </cell>
          <cell r="C17" t="str">
            <v>2019-07-21 23:13:03</v>
          </cell>
          <cell r="D17">
            <v>0</v>
          </cell>
          <cell r="E17" t="str">
            <v>云南省红河哈尼族彝族自治州元阳县上新城乡元蔓高速芒铁西436米</v>
          </cell>
        </row>
        <row r="18">
          <cell r="B18" t="str">
            <v>云G76531</v>
          </cell>
          <cell r="C18" t="str">
            <v>2019-07-21 11:12:16</v>
          </cell>
          <cell r="D18">
            <v>0</v>
          </cell>
          <cell r="E18" t="str">
            <v>云南省昆明市宜良县匡远街道学府路宜良县第一中学西南252米</v>
          </cell>
        </row>
        <row r="19">
          <cell r="B19" t="str">
            <v>云G78483</v>
          </cell>
          <cell r="C19" t="str">
            <v>2019-07-21 23:12:56</v>
          </cell>
          <cell r="D19">
            <v>0</v>
          </cell>
          <cell r="E19" t="str">
            <v>云南省红河哈尼族彝族自治州河口瑶族自治县河口镇G8011开河高速出口东宇停车场西132米</v>
          </cell>
        </row>
        <row r="20">
          <cell r="B20" t="str">
            <v>云G78570</v>
          </cell>
          <cell r="C20" t="str">
            <v>2019-07-21 23:19:11</v>
          </cell>
          <cell r="D20">
            <v>0</v>
          </cell>
          <cell r="E20" t="str">
            <v>云南省文山壮族苗族自治州广南县莲城镇那忠东393米</v>
          </cell>
        </row>
        <row r="21">
          <cell r="B21" t="str">
            <v>云G78769</v>
          </cell>
          <cell r="C21" t="str">
            <v>2019-07-21 23:26:40</v>
          </cell>
          <cell r="D21">
            <v>0</v>
          </cell>
          <cell r="E21" t="str">
            <v>云南省红河哈尼族彝族自治州建水县南庄镇214省道建水县南庄镇水管站东南124米</v>
          </cell>
        </row>
        <row r="22">
          <cell r="B22" t="str">
            <v>云G85305</v>
          </cell>
          <cell r="C22" t="str">
            <v>2019-07-21 14:32:47</v>
          </cell>
          <cell r="D22">
            <v>0</v>
          </cell>
          <cell r="E22" t="str">
            <v>云南省红河哈尼族彝族自治州开远市小龙潭镇二城段安桶寨西282米</v>
          </cell>
        </row>
        <row r="23">
          <cell r="B23" t="str">
            <v>云G73881</v>
          </cell>
          <cell r="C23" t="str">
            <v>2019-07-21 08:12:59</v>
          </cell>
          <cell r="D23">
            <v>0</v>
          </cell>
          <cell r="E23" t="str">
            <v>云南省昆明市宜良县北古城镇北分段马鞍山西北236米</v>
          </cell>
        </row>
        <row r="24">
          <cell r="B24" t="str">
            <v>云G78528</v>
          </cell>
          <cell r="C24" t="str">
            <v>2019-07-21 23:53:02</v>
          </cell>
          <cell r="D24">
            <v>0</v>
          </cell>
          <cell r="E24" t="str">
            <v>云南省红河哈尼族彝族自治州建水县临安镇青他线建水文笔塔西南911米</v>
          </cell>
        </row>
        <row r="25">
          <cell r="B25" t="str">
            <v>云G68333</v>
          </cell>
          <cell r="C25" t="str">
            <v>2019-07-21 06:21:05</v>
          </cell>
          <cell r="D25">
            <v>0</v>
          </cell>
          <cell r="E25" t="str">
            <v>云南省红河哈尼族彝族自治州建水县曲江镇东山坝线加油站(东山坝派出所东)北57米</v>
          </cell>
        </row>
        <row r="26">
          <cell r="B26" t="str">
            <v>云G79211</v>
          </cell>
          <cell r="C26" t="str">
            <v>2019-07-21 22:26:17</v>
          </cell>
          <cell r="D26">
            <v>0</v>
          </cell>
          <cell r="E26" t="str">
            <v>云南省玉溪市红塔区研和街道319省道青山饭庄(138乡道店)西南58米</v>
          </cell>
        </row>
        <row r="27">
          <cell r="B27" t="str">
            <v>云G79750</v>
          </cell>
          <cell r="C27" t="str">
            <v>2019-07-21 22:59:21</v>
          </cell>
          <cell r="D27">
            <v>0</v>
          </cell>
          <cell r="E27" t="str">
            <v>云南省红河哈尼族彝族自治州个旧市贾沙乡130县道贾沙乡科技希望小学北1900米</v>
          </cell>
        </row>
        <row r="28">
          <cell r="B28" t="str">
            <v>云G70424</v>
          </cell>
          <cell r="C28" t="str">
            <v>2019-07-21 05:09:17</v>
          </cell>
          <cell r="D28">
            <v>0</v>
          </cell>
          <cell r="E28" t="str">
            <v>云南省昆明市石林彝族自治县鹿阜街道麦堡段云南昆明润达形象设计职业学校东南356米</v>
          </cell>
        </row>
        <row r="29">
          <cell r="B29" t="str">
            <v>云G78266</v>
          </cell>
          <cell r="C29" t="str">
            <v>2019-07-21 14:18:48</v>
          </cell>
          <cell r="D29">
            <v>0</v>
          </cell>
          <cell r="E29" t="str">
            <v>云南省文山壮族苗族自治州马关县马白镇佳宏凯旋城小区东南206米</v>
          </cell>
        </row>
        <row r="30">
          <cell r="B30" t="str">
            <v>云G75885</v>
          </cell>
          <cell r="C30" t="str">
            <v>2019-07-21 22:13:02</v>
          </cell>
          <cell r="D30">
            <v>0</v>
          </cell>
          <cell r="E30" t="str">
            <v>云南省红河哈尼族彝族自治州元阳县南沙镇慢腊公路102县102县道桃园村卫生所东1319米</v>
          </cell>
        </row>
        <row r="31">
          <cell r="B31" t="str">
            <v>云G79701</v>
          </cell>
          <cell r="C31" t="str">
            <v>2019-07-21 23:27:16</v>
          </cell>
          <cell r="D31">
            <v>0</v>
          </cell>
          <cell r="E31" t="str">
            <v>云南省红河哈尼族彝族自治州个旧市贾沙乡130县道贾沙乡科技希望小学东北1550米</v>
          </cell>
        </row>
        <row r="32">
          <cell r="B32" t="str">
            <v>云G79769</v>
          </cell>
          <cell r="C32" t="str">
            <v>2019-07-21 12:49:00</v>
          </cell>
          <cell r="D32">
            <v>0</v>
          </cell>
          <cell r="E32" t="str">
            <v>云南省红河哈尼族彝族自治州建水县南庄镇新房北173米</v>
          </cell>
        </row>
        <row r="33">
          <cell r="B33" t="str">
            <v>云G66002</v>
          </cell>
          <cell r="C33" t="str">
            <v>2019-07-21 21:56:40</v>
          </cell>
          <cell r="D33">
            <v>0</v>
          </cell>
          <cell r="E33" t="str">
            <v>云南省红河哈尼族彝族自治州个旧市锡城镇水箐段水箐小学南49米</v>
          </cell>
        </row>
        <row r="34">
          <cell r="B34" t="str">
            <v>云G89767</v>
          </cell>
          <cell r="C34" t="str">
            <v>2019-07-21 23:49:34</v>
          </cell>
          <cell r="D34">
            <v>0</v>
          </cell>
          <cell r="E34" t="str">
            <v>云南省红河哈尼族彝族自治州建水县临安镇214省道红河州鸿运陶艺文化传播有限公司西391米</v>
          </cell>
        </row>
        <row r="35">
          <cell r="B35" t="str">
            <v>云G78968</v>
          </cell>
          <cell r="C35" t="str">
            <v>2019-07-21 21:21:29</v>
          </cell>
          <cell r="D35">
            <v>0</v>
          </cell>
          <cell r="E35" t="str">
            <v>云南省红河哈尼族彝族自治州石屏县异龙镇肖家海南468米</v>
          </cell>
        </row>
        <row r="36">
          <cell r="B36" t="str">
            <v>云G74732</v>
          </cell>
          <cell r="C36" t="str">
            <v>2019-07-21 21:44:16</v>
          </cell>
          <cell r="D36">
            <v>0</v>
          </cell>
          <cell r="E36" t="str">
            <v>云南省红河哈尼族彝族自治州个旧市大屯镇个大段小屯西南242米</v>
          </cell>
        </row>
        <row r="37">
          <cell r="B37" t="str">
            <v>云G74339</v>
          </cell>
          <cell r="C37" t="str">
            <v>2019-07-21 14:36:02</v>
          </cell>
          <cell r="D37">
            <v>0</v>
          </cell>
          <cell r="E37" t="str">
            <v>云南省曲靖市麒麟区益宁街道金宝路23路金宝路公安小区东392米</v>
          </cell>
        </row>
        <row r="38">
          <cell r="B38" t="str">
            <v>云G65155</v>
          </cell>
          <cell r="C38" t="str">
            <v>2019-07-21 23:02:14</v>
          </cell>
          <cell r="D38">
            <v>0</v>
          </cell>
          <cell r="E38" t="str">
            <v>云南省昆明市寻甸回族彝族自治县倘甸镇马大段山杂西372米</v>
          </cell>
        </row>
        <row r="39">
          <cell r="B39" t="str">
            <v>云G79229</v>
          </cell>
          <cell r="C39" t="str">
            <v>2019-07-21 19:29:34</v>
          </cell>
          <cell r="D39">
            <v>0</v>
          </cell>
          <cell r="E39" t="str">
            <v>云南省昭通市镇雄县坪上镇背牛段湾子东南175米</v>
          </cell>
        </row>
        <row r="40">
          <cell r="B40" t="str">
            <v>云G74893</v>
          </cell>
          <cell r="C40" t="str">
            <v>2019-07-21 22:41:01</v>
          </cell>
          <cell r="D40">
            <v>0</v>
          </cell>
          <cell r="E40" t="str">
            <v>云南省红河哈尼族彝族自治州泸西县旧城镇132县道旧城客运站西340米</v>
          </cell>
        </row>
        <row r="41">
          <cell r="B41" t="str">
            <v>云G76029</v>
          </cell>
          <cell r="C41" t="str">
            <v>2019-07-21 20:31:29</v>
          </cell>
          <cell r="D41">
            <v>0</v>
          </cell>
          <cell r="E41" t="str">
            <v>云南省红河哈尼族彝族自治州个旧市鸡街镇323国道天和鱼庄东北56米</v>
          </cell>
        </row>
        <row r="42">
          <cell r="B42" t="str">
            <v>云G70932</v>
          </cell>
          <cell r="C42" t="str">
            <v>2019-07-21 23:04:38</v>
          </cell>
          <cell r="D42">
            <v>0</v>
          </cell>
          <cell r="E42" t="str">
            <v>云南省红河哈尼族彝族自治州建水县坡头乡214省道下白沙水北1014米</v>
          </cell>
        </row>
        <row r="43">
          <cell r="B43" t="str">
            <v>云G70053</v>
          </cell>
          <cell r="C43" t="str">
            <v>2019-07-21 21:22:53</v>
          </cell>
          <cell r="D43">
            <v>0</v>
          </cell>
          <cell r="E43" t="str">
            <v>云南省玉溪市通海县河西镇319省道云南雨燕教育设备有限公司(东北门)东南81米</v>
          </cell>
        </row>
        <row r="44">
          <cell r="B44" t="str">
            <v>云G79926</v>
          </cell>
          <cell r="C44" t="str">
            <v>2019-07-21 23:03:01</v>
          </cell>
          <cell r="D44">
            <v>0</v>
          </cell>
          <cell r="E44" t="str">
            <v>云南省玉溪市红塔区研和街道可官路g8511号可官路鹿铭春老饭店北18米</v>
          </cell>
        </row>
        <row r="45">
          <cell r="B45" t="str">
            <v>云G84638</v>
          </cell>
          <cell r="C45" t="str">
            <v>2019-07-21 17:56:50</v>
          </cell>
          <cell r="D45">
            <v>0</v>
          </cell>
          <cell r="E45" t="str">
            <v>云南省红河哈尼族彝族自治州开远市羊街乡羊街集镇段g8011开河王丫段宽寨小学东652米</v>
          </cell>
        </row>
        <row r="46">
          <cell r="B46" t="str">
            <v>云G70391</v>
          </cell>
          <cell r="C46" t="str">
            <v>2019-07-21 21:16:00</v>
          </cell>
          <cell r="D46">
            <v>0</v>
          </cell>
          <cell r="E46" t="str">
            <v>云南省玉溪市通海县纳古镇忠爱大街126号忠爱大街洁雅饭庄南40米</v>
          </cell>
        </row>
        <row r="47">
          <cell r="B47" t="str">
            <v>云G70588</v>
          </cell>
          <cell r="C47" t="str">
            <v>2019-07-21 18:48:39</v>
          </cell>
          <cell r="D47">
            <v>0</v>
          </cell>
          <cell r="E47" t="str">
            <v>云南省红河哈尼族彝族自治州元阳县南沙镇102县道元红双飞粉东北258米</v>
          </cell>
        </row>
        <row r="48">
          <cell r="B48" t="str">
            <v>云G89057</v>
          </cell>
          <cell r="C48" t="str">
            <v>2019-07-21 11:22:21</v>
          </cell>
          <cell r="D48">
            <v>0</v>
          </cell>
          <cell r="E48" t="str">
            <v>云南省红河哈尼族彝族自治州建水县岔科镇阿初段建水县岔科镇小河边小学西南223米</v>
          </cell>
        </row>
        <row r="49">
          <cell r="B49" t="str">
            <v>云G89259</v>
          </cell>
          <cell r="C49" t="str">
            <v>2019-07-21 23:46:53</v>
          </cell>
          <cell r="D49">
            <v>0</v>
          </cell>
          <cell r="E49" t="str">
            <v>云南省红河哈尼族彝族自治州蒙自市新安所镇G8011开河高速蒙自服务区宿舍区东194米</v>
          </cell>
        </row>
        <row r="50">
          <cell r="B50" t="str">
            <v>云G79546</v>
          </cell>
          <cell r="C50" t="str">
            <v>2019-07-21 14:48:23</v>
          </cell>
          <cell r="D50">
            <v>0</v>
          </cell>
          <cell r="E50" t="str">
            <v>云南省红河哈尼族彝族自治州个旧市鸡街镇212省道绿洲大型停车住宿南70米</v>
          </cell>
        </row>
        <row r="51">
          <cell r="B51" t="str">
            <v>云G72097</v>
          </cell>
          <cell r="C51" t="str">
            <v>2019-07-21 10:09:36</v>
          </cell>
          <cell r="D51">
            <v>0</v>
          </cell>
          <cell r="E51" t="str">
            <v>福生路河口华夏医院西南378米</v>
          </cell>
        </row>
        <row r="52">
          <cell r="B52" t="str">
            <v>云G69391</v>
          </cell>
          <cell r="C52" t="str">
            <v>2019-07-21 18:48:22</v>
          </cell>
          <cell r="D52">
            <v>0</v>
          </cell>
          <cell r="E52" t="str">
            <v>云南省红河哈尼族彝族自治州建水县临安镇迎晖路350鑫苑家常菜西120米</v>
          </cell>
        </row>
        <row r="53">
          <cell r="B53" t="str">
            <v>云G69957</v>
          </cell>
          <cell r="C53" t="str">
            <v>2019-07-21 12:59:05</v>
          </cell>
          <cell r="D53">
            <v>0</v>
          </cell>
          <cell r="E53" t="str">
            <v>云南省红河哈尼族彝族自治州开远市小龙潭镇城子东北80米</v>
          </cell>
        </row>
        <row r="54">
          <cell r="B54" t="str">
            <v>云G74297</v>
          </cell>
          <cell r="C54" t="str">
            <v>2019-07-21 09:52:17</v>
          </cell>
          <cell r="D54">
            <v>0</v>
          </cell>
          <cell r="E54" t="str">
            <v>云南省红河哈尼族彝族自治州个旧市鸡街镇212省道舘驿清真餐厅北79米</v>
          </cell>
        </row>
        <row r="55">
          <cell r="B55" t="str">
            <v>云G74663</v>
          </cell>
          <cell r="C55" t="str">
            <v>2019-07-21 23:03:09</v>
          </cell>
          <cell r="D55">
            <v>0</v>
          </cell>
          <cell r="E55" t="str">
            <v>云南省红河哈尼族彝族自治州个旧市蔓耗镇102县道蛮板大桥东北331米</v>
          </cell>
        </row>
        <row r="56">
          <cell r="B56" t="str">
            <v>云G68655</v>
          </cell>
          <cell r="C56" t="str">
            <v>2019-07-21 21:53:04</v>
          </cell>
          <cell r="D56">
            <v>0</v>
          </cell>
          <cell r="E56" t="str">
            <v>云南省红河哈尼族彝族自治州建水县临安镇214省道鸿达驾校西南278米</v>
          </cell>
        </row>
        <row r="57">
          <cell r="B57" t="str">
            <v>云G74730</v>
          </cell>
          <cell r="C57" t="str">
            <v>2019-07-21 23:29:40</v>
          </cell>
          <cell r="D57">
            <v>0</v>
          </cell>
          <cell r="E57" t="str">
            <v>云南省红河哈尼族彝族自治州建水县坡头乡214省道红河大桥东北312米</v>
          </cell>
        </row>
        <row r="58">
          <cell r="B58" t="str">
            <v>云G75018</v>
          </cell>
          <cell r="C58" t="str">
            <v>2019-07-21 23:23:14</v>
          </cell>
          <cell r="D58">
            <v>0</v>
          </cell>
          <cell r="E58" t="str">
            <v>云南省红河哈尼族彝族自治州河口瑶族自治县河口镇326国道曼漆西北235米</v>
          </cell>
        </row>
        <row r="59">
          <cell r="B59" t="str">
            <v>云G69406</v>
          </cell>
          <cell r="C59" t="str">
            <v>2019-07-21 22:56:35</v>
          </cell>
          <cell r="D59">
            <v>0</v>
          </cell>
          <cell r="E59" t="str">
            <v>云南省红河哈尼族彝族自治州建水县临安镇214省道中国石化加油站(培德段)西北37米</v>
          </cell>
        </row>
      </sheetData>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云G74741</v>
          </cell>
          <cell r="C4" t="str">
            <v>2019-07-22 23:54:29</v>
          </cell>
          <cell r="D4">
            <v>0</v>
          </cell>
          <cell r="E4" t="str">
            <v>云南省红河哈尼族彝族自治州元阳县南沙镇102县道红河谷食家庄东南314米</v>
          </cell>
        </row>
        <row r="5">
          <cell r="B5" t="str">
            <v>云G79894</v>
          </cell>
          <cell r="C5" t="str">
            <v>2019-07-22 22:53:42</v>
          </cell>
          <cell r="D5">
            <v>45</v>
          </cell>
          <cell r="E5" t="str">
            <v>广西壮族自治区崇左市江州区江南街道213省道罐头厂生活区东北377米</v>
          </cell>
        </row>
        <row r="6">
          <cell r="B6" t="str">
            <v>云G68333</v>
          </cell>
          <cell r="C6" t="str">
            <v>2019-07-22 22:54:01</v>
          </cell>
          <cell r="D6">
            <v>0</v>
          </cell>
          <cell r="E6" t="str">
            <v>云南省玉溪市红塔区北城街道213国道刺桐关小学东南1132米</v>
          </cell>
        </row>
        <row r="7">
          <cell r="B7" t="str">
            <v>云G69360</v>
          </cell>
          <cell r="C7" t="str">
            <v>2019-07-22 18:51:03</v>
          </cell>
          <cell r="D7">
            <v>0</v>
          </cell>
          <cell r="E7" t="str">
            <v>云南省文山壮族苗族自治州砚山县平远镇商贸大街五联农资商贸开发有限责任公司东77米</v>
          </cell>
        </row>
        <row r="8">
          <cell r="B8" t="str">
            <v>云G69363</v>
          </cell>
          <cell r="C8" t="str">
            <v>2019-07-22 22:03:49</v>
          </cell>
          <cell r="D8">
            <v>0</v>
          </cell>
          <cell r="E8" t="str">
            <v>云南省迪庆藏族自治州维西傈僳族自治县永春乡维通公路岩房东南574米</v>
          </cell>
        </row>
        <row r="9">
          <cell r="B9" t="str">
            <v>云G69497</v>
          </cell>
          <cell r="C9" t="str">
            <v>2019-07-22 23:49:53</v>
          </cell>
          <cell r="D9">
            <v>0</v>
          </cell>
          <cell r="E9" t="str">
            <v>云南省文山壮族苗族自治州文山市马塘镇210省道马塘工业园区派出所西北311米</v>
          </cell>
        </row>
        <row r="10">
          <cell r="B10" t="str">
            <v>云G70054</v>
          </cell>
          <cell r="C10" t="str">
            <v>2019-07-22 19:46:01</v>
          </cell>
          <cell r="D10">
            <v>0</v>
          </cell>
          <cell r="E10" t="str">
            <v>云南省红河哈尼族彝族自治州泸西县金马镇华西段大华西西北956米</v>
          </cell>
        </row>
        <row r="11">
          <cell r="B11" t="str">
            <v>云G70086</v>
          </cell>
          <cell r="C11" t="str">
            <v>2019-07-22 17:55:59</v>
          </cell>
          <cell r="D11">
            <v>0</v>
          </cell>
          <cell r="E11" t="str">
            <v>云南省红河哈尼族彝族自治州开远市乐白道街道市西北路馆驿清真饭店东南50米</v>
          </cell>
        </row>
        <row r="12">
          <cell r="B12" t="str">
            <v>云G70788</v>
          </cell>
          <cell r="C12" t="str">
            <v>2019-07-22 15:57:10</v>
          </cell>
          <cell r="D12">
            <v>0</v>
          </cell>
          <cell r="E12" t="str">
            <v>云南省红河哈尼族彝族自治州个旧市城区街道个金公路延康诊所北16米</v>
          </cell>
        </row>
        <row r="13">
          <cell r="B13" t="str">
            <v>云G73567</v>
          </cell>
          <cell r="C13" t="str">
            <v>2019-07-22 19:06:49</v>
          </cell>
          <cell r="D13">
            <v>0</v>
          </cell>
          <cell r="E13" t="str">
            <v>云南省红河哈尼族彝族自治州金平苗族瑶族傣族自治县金水河镇Z011金水河口岸东北2876米</v>
          </cell>
        </row>
        <row r="14">
          <cell r="B14" t="str">
            <v>云G73584</v>
          </cell>
          <cell r="C14" t="str">
            <v>2019-07-22 16:46:13</v>
          </cell>
          <cell r="D14">
            <v>0</v>
          </cell>
          <cell r="E14" t="str">
            <v>云南省西双版纳傣族自治州景洪市允景洪街道回播箐东147米</v>
          </cell>
        </row>
        <row r="15">
          <cell r="B15" t="str">
            <v>云G73881</v>
          </cell>
          <cell r="C15" t="str">
            <v>2019-07-22 22:26:51</v>
          </cell>
          <cell r="D15">
            <v>0</v>
          </cell>
          <cell r="E15" t="str">
            <v>云南省昆明市宜良县北古城镇北分段马鞍山北304米</v>
          </cell>
        </row>
        <row r="16">
          <cell r="B16" t="str">
            <v>云G73908</v>
          </cell>
          <cell r="C16" t="str">
            <v>2019-07-22 18:03:47</v>
          </cell>
          <cell r="D16">
            <v>0</v>
          </cell>
          <cell r="E16" t="str">
            <v>云南省红河哈尼族彝族自治州泸西县午街铺镇服务区南132米</v>
          </cell>
        </row>
        <row r="17">
          <cell r="B17" t="str">
            <v>云G74338</v>
          </cell>
          <cell r="C17" t="str">
            <v>2019-07-22 11:38:43</v>
          </cell>
          <cell r="D17">
            <v>0</v>
          </cell>
          <cell r="E17" t="str">
            <v>云南省红河哈尼族彝族自治州金平苗族瑶族傣族自治县金河镇Z006大保寨南389米</v>
          </cell>
        </row>
        <row r="18">
          <cell r="B18" t="str">
            <v>云G74358</v>
          </cell>
          <cell r="C18" t="str">
            <v>2019-07-22 21:38:00</v>
          </cell>
          <cell r="D18">
            <v>0</v>
          </cell>
          <cell r="E18" t="str">
            <v>云南省昆明市安宁市连然街道昆畹西路安宁西(温泉)收费站(G56杭瑞高速出口)北168米</v>
          </cell>
        </row>
        <row r="19">
          <cell r="B19" t="str">
            <v>云G74663</v>
          </cell>
          <cell r="C19" t="str">
            <v>2019-07-22 23:38:50</v>
          </cell>
          <cell r="D19">
            <v>0</v>
          </cell>
          <cell r="E19" t="str">
            <v>云南省红河哈尼族彝族自治州个旧市蔓耗镇102县道蛮板大桥东北335米</v>
          </cell>
        </row>
        <row r="20">
          <cell r="B20" t="str">
            <v>云G74732</v>
          </cell>
          <cell r="C20" t="str">
            <v>2019-07-22 23:38:31</v>
          </cell>
          <cell r="D20">
            <v>0</v>
          </cell>
          <cell r="E20" t="str">
            <v>云南省红河哈尼族彝族自治州个旧市大屯镇个大段小屯西136米</v>
          </cell>
        </row>
        <row r="21">
          <cell r="B21" t="str">
            <v>云G75191</v>
          </cell>
          <cell r="C21" t="str">
            <v>2019-07-22 23:12:53</v>
          </cell>
          <cell r="D21">
            <v>0</v>
          </cell>
          <cell r="E21" t="str">
            <v>云南省红河哈尼族彝族自治州建水县坡头乡大石洞段大石洞小学南1327米</v>
          </cell>
        </row>
        <row r="22">
          <cell r="B22" t="str">
            <v>云G76051</v>
          </cell>
          <cell r="C22" t="str">
            <v>2019-07-22 22:04:09</v>
          </cell>
          <cell r="D22">
            <v>0</v>
          </cell>
        </row>
        <row r="23">
          <cell r="B23" t="str">
            <v>云G76116</v>
          </cell>
          <cell r="C23" t="str">
            <v>2019-07-22 23:51:16</v>
          </cell>
          <cell r="D23">
            <v>0</v>
          </cell>
          <cell r="E23" t="str">
            <v>云南省红河哈尼族彝族自治州元阳县上新城乡元蔓高速芒铁西南374米</v>
          </cell>
        </row>
        <row r="24">
          <cell r="B24" t="str">
            <v>云G78483</v>
          </cell>
          <cell r="C24" t="str">
            <v>2019-07-22 23:51:37</v>
          </cell>
          <cell r="D24">
            <v>0</v>
          </cell>
          <cell r="E24" t="str">
            <v>云南省红河哈尼族彝族自治州建水县曲江镇通建高速曲江站南296米</v>
          </cell>
        </row>
        <row r="25">
          <cell r="B25" t="str">
            <v>云G78570</v>
          </cell>
          <cell r="C25" t="str">
            <v>2019-07-22 10:19:05</v>
          </cell>
          <cell r="D25">
            <v>0</v>
          </cell>
          <cell r="E25" t="str">
            <v>云南省文山壮族苗族自治州广南县莲城镇那忠东393米</v>
          </cell>
        </row>
        <row r="26">
          <cell r="B26" t="str">
            <v>云G79211</v>
          </cell>
          <cell r="C26" t="str">
            <v>2019-07-22 23:14:23</v>
          </cell>
          <cell r="D26">
            <v>0</v>
          </cell>
          <cell r="E26" t="str">
            <v>云南省昆明市安宁市草铺街道昆畹西路安宁草铺洪良钢模板厂东46米</v>
          </cell>
        </row>
        <row r="27">
          <cell r="B27" t="str">
            <v>云G79750</v>
          </cell>
          <cell r="C27" t="str">
            <v>2019-07-22 23:58:05</v>
          </cell>
          <cell r="D27">
            <v>0</v>
          </cell>
          <cell r="E27" t="str">
            <v>云南省红河哈尼族彝族自治州个旧市贾沙乡芦柴冲西北274米</v>
          </cell>
        </row>
        <row r="28">
          <cell r="B28" t="str">
            <v>云G85305</v>
          </cell>
          <cell r="C28" t="str">
            <v>2019-07-22 12:37:18</v>
          </cell>
          <cell r="D28">
            <v>0</v>
          </cell>
          <cell r="E28" t="str">
            <v>云南省红河哈尼族彝族自治州开远市小龙潭镇二城段安桶寨西256米</v>
          </cell>
        </row>
        <row r="29">
          <cell r="B29" t="str">
            <v>云G68819</v>
          </cell>
          <cell r="C29" t="str">
            <v>2019-07-22 20:46:38</v>
          </cell>
          <cell r="D29">
            <v>0</v>
          </cell>
          <cell r="E29" t="str">
            <v>云南省怒江傈僳族自治州泸水市称杆乡228省道腊门嘎东南184米</v>
          </cell>
        </row>
        <row r="30">
          <cell r="B30" t="str">
            <v>云G70449</v>
          </cell>
          <cell r="C30" t="str">
            <v>2019-07-22 23:45:24</v>
          </cell>
          <cell r="D30">
            <v>0</v>
          </cell>
          <cell r="E30" t="str">
            <v>云南省红河哈尼族彝族自治州河口瑶族自治县莲花滩乡326国道郑格如希望小学南1608米</v>
          </cell>
        </row>
        <row r="31">
          <cell r="B31" t="str">
            <v>云G89767</v>
          </cell>
          <cell r="C31" t="str">
            <v>2019-07-22 22:56:52</v>
          </cell>
          <cell r="D31">
            <v>0</v>
          </cell>
          <cell r="E31" t="str">
            <v>云南省玉溪市易门县龙泉街道易兴路易门工业园区管理服务中心东112米</v>
          </cell>
        </row>
        <row r="32">
          <cell r="B32" t="str">
            <v>云G66002</v>
          </cell>
          <cell r="C32" t="str">
            <v>2019-07-22 12:54:02</v>
          </cell>
          <cell r="D32">
            <v>0</v>
          </cell>
          <cell r="E32" t="str">
            <v>云南省红河哈尼族彝族自治州个旧市锡城镇水箐段水箐小学南49米</v>
          </cell>
        </row>
        <row r="33">
          <cell r="B33" t="str">
            <v>云G75010</v>
          </cell>
          <cell r="C33" t="str">
            <v>2019-07-22 21:25:41</v>
          </cell>
          <cell r="D33">
            <v>0</v>
          </cell>
          <cell r="E33" t="str">
            <v>云南省红河哈尼族彝族自治州建水县临安镇214省道中共建水公路分局建水所支部委员会西33米</v>
          </cell>
        </row>
        <row r="34">
          <cell r="B34" t="str">
            <v>云G78968</v>
          </cell>
          <cell r="C34" t="str">
            <v>2019-07-22 23:35:44</v>
          </cell>
          <cell r="D34">
            <v>0</v>
          </cell>
          <cell r="E34" t="str">
            <v>云南省昆明市安宁市太平新城街道Z011昆明正大有限公司东北129米</v>
          </cell>
        </row>
        <row r="35">
          <cell r="B35" t="str">
            <v>云G78528</v>
          </cell>
          <cell r="C35" t="str">
            <v>2019-07-22 15:53:04</v>
          </cell>
          <cell r="D35">
            <v>0</v>
          </cell>
          <cell r="E35" t="str">
            <v>云南省红河哈尼族彝族自治州建水县临安镇青他线西湖小学南579米</v>
          </cell>
        </row>
        <row r="36">
          <cell r="B36" t="str">
            <v>云G65155</v>
          </cell>
          <cell r="C36" t="str">
            <v>2019-07-22 21:37:56</v>
          </cell>
          <cell r="D36">
            <v>0</v>
          </cell>
          <cell r="E36" t="str">
            <v>云南省昆明市寻甸回族彝族自治县倘甸镇马大段山杂西262米</v>
          </cell>
        </row>
        <row r="37">
          <cell r="B37" t="str">
            <v>云G74893</v>
          </cell>
          <cell r="C37" t="str">
            <v>2019-07-22 21:27:03</v>
          </cell>
          <cell r="D37">
            <v>0</v>
          </cell>
          <cell r="E37" t="str">
            <v>云南省红河哈尼族彝族自治州蒙自市新安所镇326国道沙坝东162米</v>
          </cell>
        </row>
        <row r="38">
          <cell r="B38" t="str">
            <v>云G79229</v>
          </cell>
          <cell r="C38" t="str">
            <v>2019-07-22 19:19:08</v>
          </cell>
          <cell r="D38">
            <v>0</v>
          </cell>
          <cell r="E38" t="str">
            <v>云南省昭通市镇雄县坪上镇背牛段湾子东南163米</v>
          </cell>
        </row>
        <row r="39">
          <cell r="B39" t="str">
            <v>云G76758</v>
          </cell>
          <cell r="C39" t="str">
            <v>2019-07-22 17:58:21</v>
          </cell>
          <cell r="D39">
            <v>0</v>
          </cell>
          <cell r="E39" t="str">
            <v>云南省红河哈尼族彝族自治州建水县南庄镇214省道建水县南庄镇水管站东南68米</v>
          </cell>
        </row>
        <row r="40">
          <cell r="B40" t="str">
            <v>云G72097</v>
          </cell>
          <cell r="C40" t="str">
            <v>2019-07-22 23:57:24</v>
          </cell>
          <cell r="D40">
            <v>0</v>
          </cell>
          <cell r="E40" t="str">
            <v>云南省红河哈尼族彝族自治州弥勒市朋普镇G80广昆高速大普特西北323米</v>
          </cell>
        </row>
        <row r="41">
          <cell r="B41" t="str">
            <v>云G69391</v>
          </cell>
          <cell r="C41" t="str">
            <v>2019-07-22 19:12:42</v>
          </cell>
          <cell r="D41">
            <v>0</v>
          </cell>
          <cell r="E41" t="str">
            <v>云南省红河哈尼族彝族自治州绿春县大兴镇老庙巷78号214省道中国农业银行(绿春县支行营业室)北1605米</v>
          </cell>
        </row>
        <row r="42">
          <cell r="B42" t="str">
            <v>云G70053</v>
          </cell>
          <cell r="C42" t="str">
            <v>2019-07-22 20:58:32</v>
          </cell>
          <cell r="D42">
            <v>0</v>
          </cell>
          <cell r="E42" t="str">
            <v>云南省玉溪市通海县河西镇319省道李丽琼诊所东57米</v>
          </cell>
        </row>
        <row r="43">
          <cell r="B43" t="str">
            <v>云G70391</v>
          </cell>
          <cell r="C43" t="str">
            <v>2019-07-22 18:23:06</v>
          </cell>
          <cell r="D43">
            <v>0</v>
          </cell>
          <cell r="E43" t="str">
            <v>云南省玉溪市红塔区研和街道玉通路彩钢瓦复合瓦钢结构卷帘门西南144米</v>
          </cell>
        </row>
        <row r="44">
          <cell r="B44" t="str">
            <v>云G76029</v>
          </cell>
          <cell r="C44" t="str">
            <v>2019-07-22 23:17:00</v>
          </cell>
          <cell r="D44">
            <v>0</v>
          </cell>
          <cell r="E44" t="str">
            <v>云南省昆明市嵩明县杨桥街道崧灵路110崧灵路朝朝门业西30米</v>
          </cell>
        </row>
        <row r="45">
          <cell r="B45" t="str">
            <v>云G89057</v>
          </cell>
          <cell r="C45" t="str">
            <v>2019-07-22 21:14:44</v>
          </cell>
          <cell r="D45">
            <v>0</v>
          </cell>
          <cell r="E45" t="str">
            <v>云南省红河哈尼族彝族自治州建水县岔科镇阿初段建水县岔科镇小河边小学西南214米</v>
          </cell>
        </row>
        <row r="46">
          <cell r="B46" t="str">
            <v>云G70424</v>
          </cell>
          <cell r="C46" t="str">
            <v>2019-07-22 22:42:09</v>
          </cell>
          <cell r="D46">
            <v>0</v>
          </cell>
          <cell r="E46" t="str">
            <v>云南省玉溪市元江哈尼族彝族傣族自治县甘庄街道G8511昆磨高速甘庄服务区西95米</v>
          </cell>
        </row>
        <row r="47">
          <cell r="B47" t="str">
            <v>云G70932</v>
          </cell>
          <cell r="C47" t="str">
            <v>2019-07-22 21:08:51</v>
          </cell>
          <cell r="D47">
            <v>0</v>
          </cell>
          <cell r="E47" t="str">
            <v>云南省红河哈尼族彝族自治州建水县坡头乡214省道加油站(官厅线)东南509米</v>
          </cell>
        </row>
        <row r="48">
          <cell r="B48" t="str">
            <v>云G79926</v>
          </cell>
          <cell r="C48" t="str">
            <v>2019-07-22 21:58:35</v>
          </cell>
          <cell r="D48">
            <v>0</v>
          </cell>
          <cell r="E48" t="str">
            <v>云南省红河哈尼族彝族自治州绿春县大兴镇214省道规东新寨西南482米</v>
          </cell>
        </row>
        <row r="49">
          <cell r="B49" t="str">
            <v>云G69957</v>
          </cell>
          <cell r="C49" t="str">
            <v>2019-07-22 12:59:21</v>
          </cell>
          <cell r="D49">
            <v>0</v>
          </cell>
          <cell r="E49" t="str">
            <v>云南省红河哈尼族彝族自治州开远市小龙潭镇城子东北80米</v>
          </cell>
        </row>
        <row r="50">
          <cell r="B50" t="str">
            <v>云G78769</v>
          </cell>
          <cell r="C50" t="str">
            <v>2019-07-22 23:25:38</v>
          </cell>
          <cell r="D50">
            <v>0</v>
          </cell>
          <cell r="E50" t="str">
            <v>云南省红河哈尼族彝族自治州建水县临安镇G5615天猴高速中共建水公路分局建水所支部委员会西79米</v>
          </cell>
        </row>
        <row r="51">
          <cell r="B51" t="str">
            <v>云G70588</v>
          </cell>
          <cell r="C51" t="str">
            <v>2019-07-22 20:46:48</v>
          </cell>
          <cell r="D51">
            <v>0</v>
          </cell>
          <cell r="E51" t="str">
            <v>云南省红河哈尼族彝族自治州元阳县南沙镇南沙西路元红双飞粉东北213米</v>
          </cell>
        </row>
        <row r="52">
          <cell r="B52" t="str">
            <v>云G74339</v>
          </cell>
          <cell r="C52" t="str">
            <v>2019-07-22 19:40:09</v>
          </cell>
          <cell r="D52">
            <v>0</v>
          </cell>
          <cell r="E52" t="str">
            <v>云南省文山壮族苗族自治州砚山县平远镇323国道文山海螺水泥有限责任公司西164米</v>
          </cell>
        </row>
        <row r="53">
          <cell r="B53" t="str">
            <v>云G79701</v>
          </cell>
          <cell r="C53" t="str">
            <v>2019-07-22 23:50:28</v>
          </cell>
          <cell r="D53">
            <v>0</v>
          </cell>
          <cell r="E53" t="str">
            <v>云南省红河哈尼族彝族自治州个旧市贾沙乡芦柴冲西北420米</v>
          </cell>
        </row>
        <row r="54">
          <cell r="B54" t="str">
            <v>云G89259</v>
          </cell>
          <cell r="C54" t="str">
            <v>2019-07-22 23:22:42</v>
          </cell>
          <cell r="D54">
            <v>0</v>
          </cell>
          <cell r="E54" t="str">
            <v>云南省红河哈尼族彝族自治州建水县临安镇214省道天第冷库西北305米</v>
          </cell>
        </row>
        <row r="55">
          <cell r="B55" t="str">
            <v>云G75885</v>
          </cell>
          <cell r="C55" t="str">
            <v>2019-07-22 23:10:12</v>
          </cell>
          <cell r="D55">
            <v>0</v>
          </cell>
          <cell r="E55" t="str">
            <v>云南省红河哈尼族彝族自治州元阳县南沙镇102县道五贾东北461米</v>
          </cell>
        </row>
        <row r="56">
          <cell r="B56" t="str">
            <v>云G68655</v>
          </cell>
          <cell r="C56" t="str">
            <v>2019-07-22 22:48:48</v>
          </cell>
          <cell r="D56">
            <v>0</v>
          </cell>
          <cell r="E56" t="str">
            <v>云南省红河哈尼族彝族自治州建水县临安镇214省道鸿达驾校西南278米</v>
          </cell>
        </row>
        <row r="57">
          <cell r="B57" t="str">
            <v>云G74730</v>
          </cell>
          <cell r="C57" t="str">
            <v>2019-07-22 23:29:36</v>
          </cell>
          <cell r="D57">
            <v>0</v>
          </cell>
          <cell r="E57" t="str">
            <v>云南省红河哈尼族彝族自治州建水县坡头乡214省道红河大桥东北312米</v>
          </cell>
        </row>
        <row r="58">
          <cell r="B58" t="str">
            <v>云G75018</v>
          </cell>
          <cell r="C58" t="str">
            <v>2019-07-22 23:55:25</v>
          </cell>
          <cell r="D58">
            <v>0</v>
          </cell>
          <cell r="E58" t="str">
            <v>云南省红河哈尼族彝族自治州河口瑶族自治县河口镇326国道曼漆西北235米</v>
          </cell>
        </row>
        <row r="59">
          <cell r="B59" t="str">
            <v>云G69406</v>
          </cell>
          <cell r="C59" t="str">
            <v>2019-07-22 22:52:30</v>
          </cell>
          <cell r="D59">
            <v>0</v>
          </cell>
          <cell r="E59" t="str">
            <v>云南省红河哈尼族彝族自治州建水县临安镇214省道中国石化加油站(培德段)西北37米</v>
          </cell>
        </row>
      </sheetData>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云G75010</v>
          </cell>
          <cell r="C4" t="str">
            <v>2019-07-23 23:35:07</v>
          </cell>
          <cell r="D4">
            <v>42</v>
          </cell>
          <cell r="E4" t="str">
            <v>云南省红河哈尼族彝族自治州蒙自市文澜镇玉屏路109号红河大道珀酩小区东南220米</v>
          </cell>
        </row>
        <row r="5">
          <cell r="B5" t="str">
            <v>云G68333</v>
          </cell>
          <cell r="C5" t="str">
            <v>2019-07-23 21:29:07</v>
          </cell>
          <cell r="D5">
            <v>0</v>
          </cell>
          <cell r="E5" t="str">
            <v>云南省大理白族自治州大理市大理创新工业园区满江街道祥云路索菲亚全屋定制(大理店)东北76米</v>
          </cell>
        </row>
        <row r="6">
          <cell r="B6" t="str">
            <v>云G68819</v>
          </cell>
          <cell r="C6" t="str">
            <v>2019-07-23 19:08:56</v>
          </cell>
          <cell r="D6">
            <v>0</v>
          </cell>
          <cell r="E6" t="str">
            <v>云南省怒江傈僳族自治州泸水市称杆乡228省道腊门嘎东南499米</v>
          </cell>
        </row>
        <row r="7">
          <cell r="B7" t="str">
            <v>云G68897</v>
          </cell>
          <cell r="C7" t="str">
            <v>2019-07-23 18:05:45</v>
          </cell>
          <cell r="D7">
            <v>0</v>
          </cell>
          <cell r="E7" t="str">
            <v>云南省红河哈尼族彝族自治州蒙自市文澜镇护国路22号护国路红建广场西88米</v>
          </cell>
        </row>
        <row r="8">
          <cell r="B8" t="str">
            <v>云G69360</v>
          </cell>
          <cell r="C8" t="str">
            <v>2019-07-23 14:40:17</v>
          </cell>
          <cell r="D8">
            <v>0</v>
          </cell>
          <cell r="E8" t="str">
            <v>云南省文山壮族苗族自治州砚山县平远镇国宏大酒店东116米</v>
          </cell>
        </row>
        <row r="9">
          <cell r="B9" t="str">
            <v>云G69497</v>
          </cell>
          <cell r="C9" t="str">
            <v>2019-07-23 14:54:55</v>
          </cell>
          <cell r="D9">
            <v>0</v>
          </cell>
          <cell r="E9" t="str">
            <v>云南省红河哈尼族彝族自治州弥勒市弥阳镇拖白路塘子心小区西南139米</v>
          </cell>
        </row>
        <row r="10">
          <cell r="B10" t="str">
            <v>云G70053</v>
          </cell>
          <cell r="C10" t="str">
            <v>2019-07-23 23:54:05</v>
          </cell>
          <cell r="D10">
            <v>0</v>
          </cell>
          <cell r="E10" t="str">
            <v>云南省玉溪市通海县河西镇141乡道老河西餐馆北29米</v>
          </cell>
        </row>
        <row r="11">
          <cell r="B11" t="str">
            <v>云G70424</v>
          </cell>
          <cell r="C11" t="str">
            <v>2019-07-23 07:17:33</v>
          </cell>
          <cell r="D11">
            <v>0</v>
          </cell>
          <cell r="E11" t="str">
            <v>云南省红河哈尼族彝族自治州建水县西庄镇G5615天猴高速黄龙寺收费站入口(石屏方向)西南64米</v>
          </cell>
        </row>
        <row r="12">
          <cell r="B12" t="str">
            <v>云G70449</v>
          </cell>
          <cell r="C12" t="str">
            <v>2019-07-23 23:45:14</v>
          </cell>
          <cell r="D12">
            <v>0</v>
          </cell>
          <cell r="E12" t="str">
            <v>云南省红河哈尼族彝族自治州河口瑶族自治县莲花滩乡326国道郑格如希望小学南1608米</v>
          </cell>
        </row>
        <row r="13">
          <cell r="B13" t="str">
            <v>云G70588</v>
          </cell>
          <cell r="C13" t="str">
            <v>2019-07-23 09:36:56</v>
          </cell>
          <cell r="D13">
            <v>0</v>
          </cell>
          <cell r="E13" t="str">
            <v>云南省红河哈尼族彝族自治州元阳县南沙镇慢腊公路102县102县道桃园村卫生所东1249米</v>
          </cell>
        </row>
        <row r="14">
          <cell r="B14" t="str">
            <v>云G70788</v>
          </cell>
          <cell r="C14" t="str">
            <v>2019-07-23 10:01:18</v>
          </cell>
          <cell r="D14">
            <v>0</v>
          </cell>
          <cell r="E14" t="str">
            <v>云南省红河哈尼族彝族自治州元阳县上新城乡南芒公路芒杏河西1610米</v>
          </cell>
        </row>
        <row r="15">
          <cell r="B15" t="str">
            <v>云G73503</v>
          </cell>
          <cell r="C15" t="str">
            <v>2019-07-23 10:31:02</v>
          </cell>
          <cell r="D15">
            <v>0</v>
          </cell>
          <cell r="E15" t="str">
            <v>云南省红河哈尼族彝族自治州红河县迤萨镇Z007水井东1115米</v>
          </cell>
        </row>
        <row r="16">
          <cell r="B16" t="str">
            <v>云G73567</v>
          </cell>
          <cell r="C16" t="str">
            <v>2019-07-23 20:26:00</v>
          </cell>
          <cell r="D16">
            <v>0</v>
          </cell>
          <cell r="E16" t="str">
            <v>云南省红河哈尼族彝族自治州金平苗族瑶族傣族自治县金水河镇Z011金水河大队橡胶场东北2917米</v>
          </cell>
        </row>
        <row r="17">
          <cell r="B17" t="str">
            <v>云G73881</v>
          </cell>
          <cell r="C17" t="str">
            <v>2019-07-23 20:21:11</v>
          </cell>
          <cell r="D17">
            <v>0</v>
          </cell>
          <cell r="E17" t="str">
            <v>云南省昆明市嵩明县牛栏江镇320国道大塘房北108米</v>
          </cell>
        </row>
        <row r="18">
          <cell r="B18" t="str">
            <v>云G73908</v>
          </cell>
          <cell r="C18" t="str">
            <v>2019-07-23 17:10:46</v>
          </cell>
          <cell r="D18">
            <v>0</v>
          </cell>
          <cell r="E18" t="str">
            <v>云南省红河哈尼族彝族自治州泸西县午街铺镇服务区南168米</v>
          </cell>
        </row>
        <row r="19">
          <cell r="B19" t="str">
            <v>云G74358</v>
          </cell>
          <cell r="C19" t="str">
            <v>2019-07-23 14:56:09</v>
          </cell>
          <cell r="D19">
            <v>0</v>
          </cell>
          <cell r="E19" t="str">
            <v>云南省昆明市西山区海口街道Z007小虎清真烧烤西北45米</v>
          </cell>
        </row>
        <row r="20">
          <cell r="B20" t="str">
            <v>云G74741</v>
          </cell>
          <cell r="C20" t="str">
            <v>2019-07-23 00:20:56</v>
          </cell>
          <cell r="D20">
            <v>0</v>
          </cell>
          <cell r="E20" t="str">
            <v>云南省红河哈尼族彝族自治州元阳县南沙镇102县道元红双飞粉北212米</v>
          </cell>
        </row>
        <row r="21">
          <cell r="B21" t="str">
            <v>云G75191</v>
          </cell>
          <cell r="C21" t="str">
            <v>2019-07-23 14:40:40</v>
          </cell>
          <cell r="D21">
            <v>0</v>
          </cell>
          <cell r="E21" t="str">
            <v>云南省红河哈尼族彝族自治州建水县坡头乡锰矿段大石洞小学南337米</v>
          </cell>
        </row>
        <row r="22">
          <cell r="B22" t="str">
            <v>云G76116</v>
          </cell>
          <cell r="C22" t="str">
            <v>2019-07-23 23:54:17</v>
          </cell>
          <cell r="D22">
            <v>0</v>
          </cell>
          <cell r="E22" t="str">
            <v>云南省红河哈尼族彝族自治州元阳县上新城乡元蔓高速芒铁西南374米</v>
          </cell>
        </row>
        <row r="23">
          <cell r="B23" t="str">
            <v>云G77285</v>
          </cell>
          <cell r="C23" t="str">
            <v>2019-07-23 20:31:03</v>
          </cell>
          <cell r="D23">
            <v>0</v>
          </cell>
          <cell r="E23" t="str">
            <v>云南省红河哈尼族彝族自治州河口瑶族自治县河口镇G8011开河高速南屏停车区东南91米</v>
          </cell>
        </row>
        <row r="24">
          <cell r="B24" t="str">
            <v>云G78483</v>
          </cell>
          <cell r="C24" t="str">
            <v>2019-07-23 23:33:26</v>
          </cell>
          <cell r="D24">
            <v>0</v>
          </cell>
          <cell r="E24" t="str">
            <v>云南省玉溪市通海县秀山街道秀山西路10秀山西路途腾小吃东北75米</v>
          </cell>
        </row>
        <row r="25">
          <cell r="B25" t="str">
            <v>云G78570</v>
          </cell>
          <cell r="C25" t="str">
            <v>2019-07-23 23:02:54</v>
          </cell>
          <cell r="D25">
            <v>0</v>
          </cell>
          <cell r="E25" t="str">
            <v>云南省文山壮族苗族自治州广南县莲城镇350县道瑞通汽车维修中心西南52米</v>
          </cell>
        </row>
        <row r="26">
          <cell r="B26" t="str">
            <v>云G78769</v>
          </cell>
          <cell r="C26" t="str">
            <v>2019-07-23 23:54:49</v>
          </cell>
          <cell r="D26">
            <v>0</v>
          </cell>
          <cell r="E26" t="str">
            <v>云南省玉溪市华宁县青龙镇162乡道中国石化青龙加油站西258米</v>
          </cell>
        </row>
        <row r="27">
          <cell r="B27" t="str">
            <v>云G78968</v>
          </cell>
          <cell r="C27" t="str">
            <v>2019-07-23 20:09:15</v>
          </cell>
          <cell r="D27">
            <v>0</v>
          </cell>
          <cell r="E27" t="str">
            <v>云南省红河哈尼族彝族自治州建水县南庄镇安康路南庄客运站</v>
          </cell>
        </row>
        <row r="28">
          <cell r="B28" t="str">
            <v>云G84638</v>
          </cell>
          <cell r="C28" t="str">
            <v>2019-07-23 12:51:47</v>
          </cell>
          <cell r="D28">
            <v>0</v>
          </cell>
          <cell r="E28" t="str">
            <v>云南省红河哈尼族彝族自治州开远市羊街乡王丫段宽寨东南499米</v>
          </cell>
        </row>
        <row r="29">
          <cell r="B29" t="str">
            <v>云G85305</v>
          </cell>
          <cell r="C29" t="str">
            <v>2019-07-23 18:31:08</v>
          </cell>
          <cell r="D29">
            <v>0</v>
          </cell>
          <cell r="E29" t="str">
            <v>云南省红河哈尼族彝族自治州开远市小龙潭镇二城段安桶寨西263米</v>
          </cell>
        </row>
        <row r="30">
          <cell r="B30" t="str">
            <v>云G89767</v>
          </cell>
          <cell r="C30" t="str">
            <v>2019-07-23 21:45:18</v>
          </cell>
          <cell r="D30">
            <v>0</v>
          </cell>
          <cell r="E30" t="str">
            <v>云南省红河哈尼族彝族自治州建水县李浩寨乡214省道白坡西424米</v>
          </cell>
        </row>
        <row r="31">
          <cell r="B31" t="str">
            <v>云G72097</v>
          </cell>
          <cell r="C31" t="str">
            <v>2019-07-23 23:18:01</v>
          </cell>
          <cell r="D31">
            <v>0</v>
          </cell>
          <cell r="E31" t="str">
            <v>云南省红河哈尼族彝族自治州河口瑶族自治县河口镇G8011开河高速河口坝洒小河口三队综合服务社东1342米</v>
          </cell>
        </row>
        <row r="32">
          <cell r="B32" t="str">
            <v>云G74297</v>
          </cell>
          <cell r="C32" t="str">
            <v>2019-07-23 23:21:26</v>
          </cell>
          <cell r="D32">
            <v>0</v>
          </cell>
          <cell r="E32" t="str">
            <v>云南省玉溪市红塔区北城街道213国道泰达石业北70米</v>
          </cell>
        </row>
        <row r="33">
          <cell r="B33" t="str">
            <v>云G70054</v>
          </cell>
          <cell r="C33" t="str">
            <v>2019-07-23 15:26:26</v>
          </cell>
          <cell r="D33">
            <v>0</v>
          </cell>
          <cell r="E33" t="str">
            <v>云南省红河哈尼族彝族自治州泸西县金马镇华西段大华西西北968米</v>
          </cell>
        </row>
        <row r="34">
          <cell r="B34" t="str">
            <v>云G69406</v>
          </cell>
          <cell r="C34" t="str">
            <v>2019-07-23 23:56:27</v>
          </cell>
          <cell r="D34">
            <v>0</v>
          </cell>
          <cell r="E34" t="str">
            <v>云南省红河哈尼族彝族自治州建水县临安镇214省道中国石化加油站(培德段)西北37米</v>
          </cell>
        </row>
        <row r="35">
          <cell r="B35" t="str">
            <v>云G74732</v>
          </cell>
          <cell r="C35" t="str">
            <v>2019-07-23 23:34:14</v>
          </cell>
          <cell r="D35">
            <v>0</v>
          </cell>
          <cell r="E35" t="str">
            <v>云南省红河哈尼族彝族自治州个旧市大屯镇个大段小屯西133米</v>
          </cell>
        </row>
        <row r="36">
          <cell r="B36" t="str">
            <v>云G78266</v>
          </cell>
          <cell r="C36" t="str">
            <v>2019-07-23 23:46:16</v>
          </cell>
          <cell r="D36">
            <v>0</v>
          </cell>
          <cell r="E36" t="str">
            <v>云南省文山壮族苗族自治州砚山县江那镇通广路56H13县道蒙宇汽车快修南138米</v>
          </cell>
        </row>
        <row r="37">
          <cell r="B37" t="str">
            <v>云G79926</v>
          </cell>
          <cell r="C37" t="str">
            <v>2019-07-23 21:59:54</v>
          </cell>
          <cell r="D37">
            <v>0</v>
          </cell>
          <cell r="E37" t="str">
            <v>云南省红河哈尼族彝族自治州绿春县大兴镇214省道规东新寨西南482米</v>
          </cell>
        </row>
        <row r="38">
          <cell r="B38" t="str">
            <v>云G79546</v>
          </cell>
          <cell r="C38" t="str">
            <v>2019-07-23 10:12:55</v>
          </cell>
          <cell r="D38">
            <v>0</v>
          </cell>
          <cell r="E38" t="str">
            <v>云南省红河哈尼族彝族自治州个旧市鸡街镇212省道绿洲大型停车住宿南123米</v>
          </cell>
        </row>
        <row r="39">
          <cell r="B39" t="str">
            <v>云G89259</v>
          </cell>
          <cell r="C39" t="str">
            <v>2019-07-23 22:18:39</v>
          </cell>
          <cell r="D39">
            <v>0</v>
          </cell>
          <cell r="E39" t="str">
            <v>云南省红河哈尼族彝族自治州建水县临安镇214省道天第冷库西北305米</v>
          </cell>
        </row>
        <row r="40">
          <cell r="B40" t="str">
            <v>云G74663</v>
          </cell>
          <cell r="C40" t="str">
            <v>2019-07-23 23:41:07</v>
          </cell>
          <cell r="D40">
            <v>0</v>
          </cell>
          <cell r="E40" t="str">
            <v>云南省红河哈尼族彝族自治州个旧市蔓耗镇102县道蛮板大桥东北335米</v>
          </cell>
        </row>
        <row r="41">
          <cell r="B41" t="str">
            <v>云G78528</v>
          </cell>
          <cell r="C41" t="str">
            <v>2019-07-23 10:10:22</v>
          </cell>
          <cell r="D41">
            <v>0</v>
          </cell>
          <cell r="E41" t="str">
            <v>云南省红河哈尼族彝族自治州建水县临安镇青他线建水文笔塔西南901米</v>
          </cell>
        </row>
        <row r="42">
          <cell r="B42" t="str">
            <v>云G72281</v>
          </cell>
          <cell r="C42" t="str">
            <v>2019-07-23 14:22:38</v>
          </cell>
          <cell r="D42">
            <v>0</v>
          </cell>
          <cell r="E42" t="str">
            <v>云南省红河哈尼族彝族自治州蒙自市鸣鹫镇107县道鸣鹫收费站(G5615天猴高速出口)西北226米</v>
          </cell>
        </row>
        <row r="43">
          <cell r="B43" t="str">
            <v>云G79211</v>
          </cell>
          <cell r="C43" t="str">
            <v>2019-07-23 22:19:33</v>
          </cell>
          <cell r="D43">
            <v>0</v>
          </cell>
          <cell r="E43" t="str">
            <v>云南省红河哈尼族彝族自治州建水县临安镇214省道草本养生馆南123米</v>
          </cell>
        </row>
        <row r="44">
          <cell r="B44" t="str">
            <v>云G74339</v>
          </cell>
          <cell r="C44" t="str">
            <v>2019-07-23 17:39:28</v>
          </cell>
          <cell r="D44">
            <v>0</v>
          </cell>
          <cell r="E44" t="str">
            <v>云南省红河哈尼族彝族自治州个旧市鸡街镇212省道红春苗圃东北55米</v>
          </cell>
        </row>
        <row r="45">
          <cell r="B45" t="str">
            <v>云G65155</v>
          </cell>
          <cell r="C45" t="str">
            <v>2019-07-23 19:00:38</v>
          </cell>
          <cell r="D45">
            <v>0</v>
          </cell>
          <cell r="E45" t="str">
            <v>云南省昆明市寻甸回族彝族自治县倘甸镇马大段山杂西333米</v>
          </cell>
        </row>
        <row r="46">
          <cell r="B46" t="str">
            <v>云G52048</v>
          </cell>
          <cell r="C46" t="str">
            <v>2019-07-23 21:31:12</v>
          </cell>
          <cell r="D46">
            <v>0</v>
          </cell>
          <cell r="E46" t="str">
            <v>云南省红河哈尼族彝族自治州建水县南庄镇仁和药店(南庄卫生院西南)东南132米</v>
          </cell>
        </row>
        <row r="47">
          <cell r="B47" t="str">
            <v>云G68809</v>
          </cell>
          <cell r="C47" t="str">
            <v>2019-07-23 16:45:30</v>
          </cell>
          <cell r="D47">
            <v>0</v>
          </cell>
          <cell r="E47" t="str">
            <v>云南省红河哈尼族彝族自治州个旧市老厂镇个麒段中国邮政储蓄银行(老厂支行)西北131米</v>
          </cell>
        </row>
        <row r="48">
          <cell r="B48" t="str">
            <v>云G68941</v>
          </cell>
          <cell r="C48" t="str">
            <v>2019-07-23 10:16:47</v>
          </cell>
          <cell r="D48">
            <v>0</v>
          </cell>
          <cell r="E48" t="str">
            <v>云南省昆明市石林彝族自治县西街口镇绿寨段大塘子北562米</v>
          </cell>
        </row>
        <row r="49">
          <cell r="B49" t="str">
            <v>云G76029</v>
          </cell>
          <cell r="C49" t="str">
            <v>2019-07-23 22:37:35</v>
          </cell>
          <cell r="D49">
            <v>0</v>
          </cell>
          <cell r="E49" t="str">
            <v>云南省昆明市嵩明县嵩阳街道彩云路257环城西路南上大路北197米</v>
          </cell>
        </row>
        <row r="50">
          <cell r="B50" t="str">
            <v>云G68811</v>
          </cell>
          <cell r="C50" t="str">
            <v>2019-07-23 14:50:47</v>
          </cell>
          <cell r="D50">
            <v>0</v>
          </cell>
          <cell r="E50" t="str">
            <v>云南省昭通市绥江县中城镇三大坝南153米</v>
          </cell>
        </row>
        <row r="51">
          <cell r="B51" t="str">
            <v>云G69391</v>
          </cell>
          <cell r="C51" t="str">
            <v>2019-07-23 07:03:06</v>
          </cell>
          <cell r="D51">
            <v>0</v>
          </cell>
          <cell r="E51" t="str">
            <v>云南省红河哈尼族彝族自治州绿春县大兴镇老庙巷78号214省道中国农业银行(绿春县支行营业室)北1582米</v>
          </cell>
        </row>
        <row r="52">
          <cell r="B52" t="str">
            <v>云G70932</v>
          </cell>
          <cell r="C52" t="str">
            <v>2019-07-23 13:34:01</v>
          </cell>
          <cell r="D52">
            <v>0</v>
          </cell>
          <cell r="E52" t="str">
            <v>云南省红河哈尼族彝族自治州建水县曲江镇东山坝线建水县农村信用社(东山坝信用社)西北196米</v>
          </cell>
        </row>
        <row r="53">
          <cell r="B53" t="str">
            <v>云G79894</v>
          </cell>
          <cell r="C53" t="str">
            <v>2019-07-23 16:16:57</v>
          </cell>
          <cell r="D53">
            <v>0</v>
          </cell>
          <cell r="E53" t="str">
            <v>广西壮族自治区钦州市钦南区钦州港经济技术开发区正元大酒店东南41米</v>
          </cell>
        </row>
        <row r="54">
          <cell r="B54" t="str">
            <v>云G69957</v>
          </cell>
          <cell r="C54" t="str">
            <v>2019-07-23 14:06:22</v>
          </cell>
          <cell r="D54">
            <v>0</v>
          </cell>
          <cell r="E54" t="str">
            <v>云南省红河哈尼族彝族自治州开远市小龙潭镇城子东北80米</v>
          </cell>
        </row>
        <row r="55">
          <cell r="B55" t="str">
            <v>云G66361</v>
          </cell>
          <cell r="C55" t="str">
            <v>2019-07-23 18:31:47</v>
          </cell>
          <cell r="D55">
            <v>0</v>
          </cell>
          <cell r="E55" t="str">
            <v>云南省红河哈尼族彝族自治州石屏县异龙镇216省道石屏县辣云红食品有限公司南45米</v>
          </cell>
        </row>
        <row r="56">
          <cell r="B56" t="str">
            <v>云G79701</v>
          </cell>
          <cell r="C56" t="str">
            <v>2019-07-23 23:32:01</v>
          </cell>
          <cell r="D56">
            <v>0</v>
          </cell>
          <cell r="E56" t="str">
            <v>云南省红河哈尼族彝族自治州个旧市贾沙乡芦柴冲西442米</v>
          </cell>
        </row>
        <row r="57">
          <cell r="B57" t="str">
            <v>云G66002</v>
          </cell>
          <cell r="C57" t="str">
            <v>2019-07-23 21:56:38</v>
          </cell>
          <cell r="D57">
            <v>0</v>
          </cell>
          <cell r="E57" t="str">
            <v>云南省红河哈尼族彝族自治州个旧市锡城镇水箐段水箐小学南49米</v>
          </cell>
        </row>
        <row r="58">
          <cell r="B58" t="str">
            <v>云G89057</v>
          </cell>
          <cell r="C58" t="str">
            <v>2019-07-23 22:54:23</v>
          </cell>
          <cell r="D58">
            <v>0</v>
          </cell>
          <cell r="E58" t="str">
            <v>云南省红河哈尼族彝族自治州建水县临安镇214省道万达修理厂东南56米</v>
          </cell>
        </row>
        <row r="59">
          <cell r="B59" t="str">
            <v>云G79750</v>
          </cell>
          <cell r="C59" t="str">
            <v>2019-07-23 23:18:25</v>
          </cell>
          <cell r="D59">
            <v>0</v>
          </cell>
          <cell r="E59" t="str">
            <v>云南省红河哈尼族彝族自治州个旧市贾沙乡芦柴冲西北437米</v>
          </cell>
        </row>
        <row r="60">
          <cell r="B60" t="str">
            <v>云G75018</v>
          </cell>
          <cell r="C60" t="str">
            <v>2019-07-23 23:31:20</v>
          </cell>
          <cell r="D60">
            <v>0</v>
          </cell>
          <cell r="E60" t="str">
            <v>云南省红河哈尼族彝族自治州河口瑶族自治县河口镇326国道曼漆西北235米</v>
          </cell>
        </row>
        <row r="61">
          <cell r="B61" t="str">
            <v>云G68655</v>
          </cell>
          <cell r="C61" t="str">
            <v>2019-07-23 23:56:17</v>
          </cell>
          <cell r="D61">
            <v>0</v>
          </cell>
          <cell r="E61" t="str">
            <v>云南省红河哈尼族彝族自治州建水县临安镇214省道鸿达驾校西南278米</v>
          </cell>
        </row>
        <row r="62">
          <cell r="B62" t="str">
            <v>云G74730</v>
          </cell>
          <cell r="C62" t="str">
            <v>2019-07-23 23:29:52</v>
          </cell>
          <cell r="D62">
            <v>0</v>
          </cell>
          <cell r="E62" t="str">
            <v>云南省红河哈尼族彝族自治州建水县坡头乡214省道红河大桥东北312米</v>
          </cell>
        </row>
        <row r="63">
          <cell r="B63" t="str">
            <v>云G68245</v>
          </cell>
          <cell r="C63" t="str">
            <v>2019-07-23 18:03:53</v>
          </cell>
          <cell r="D63">
            <v>0</v>
          </cell>
          <cell r="E63" t="str">
            <v>广东省珠海市金湾区,格瑞夫(珠海)包装容器公司,西南方向,38.0米</v>
          </cell>
        </row>
        <row r="64">
          <cell r="B64" t="str">
            <v>云G68279</v>
          </cell>
          <cell r="C64" t="str">
            <v>2019-07-23 18:04:10</v>
          </cell>
          <cell r="D64" t="str">
            <v>29.0</v>
          </cell>
          <cell r="E64" t="str">
            <v>云南省红河哈尼族彝族自治州建水县,顺风加油站,西北方向,27.5米</v>
          </cell>
        </row>
        <row r="65">
          <cell r="B65" t="str">
            <v>云G70058</v>
          </cell>
          <cell r="C65" t="str">
            <v>2019-07-23 18:01:53</v>
          </cell>
          <cell r="D65">
            <v>0</v>
          </cell>
          <cell r="E65" t="str">
            <v>云南省文山壮族苗族自治州砚山县,伊豪清真回味餐厅,东北方向,29.7米</v>
          </cell>
        </row>
        <row r="66">
          <cell r="B66" t="str">
            <v>云G70784</v>
          </cell>
          <cell r="C66" t="str">
            <v>2019-07-23 16:36:20</v>
          </cell>
          <cell r="D66">
            <v>0</v>
          </cell>
          <cell r="E66" t="str">
            <v>云南省红河哈尼族彝族自治州建水县面甸镇梭罗村,建水县面甸镇梭罗小学,东方向,1201.1米</v>
          </cell>
        </row>
        <row r="67">
          <cell r="B67" t="str">
            <v>云G72784</v>
          </cell>
          <cell r="C67" t="str">
            <v>2019-07-23 18:02:57</v>
          </cell>
          <cell r="D67">
            <v>0</v>
          </cell>
          <cell r="E67" t="str">
            <v>云南省红河哈尼族彝族自治州建水县,吧士玛超市,西方向,159.8米</v>
          </cell>
        </row>
        <row r="68">
          <cell r="B68" t="str">
            <v>云G72798</v>
          </cell>
          <cell r="C68" t="str">
            <v>2019-07-23 17:57:12</v>
          </cell>
          <cell r="D68">
            <v>0</v>
          </cell>
          <cell r="E68" t="str">
            <v>云南省红河哈尼族彝族自治州建水县,上寨,西南方向,563.9米</v>
          </cell>
        </row>
        <row r="69">
          <cell r="B69" t="str">
            <v>云G73001</v>
          </cell>
          <cell r="C69" t="str">
            <v>2019-07-19 11:45:18</v>
          </cell>
          <cell r="D69">
            <v>0</v>
          </cell>
          <cell r="E69" t="str">
            <v>云南省红河哈尼族彝族自治州个旧市,松树寨,西南方向,1224.1米</v>
          </cell>
        </row>
        <row r="70">
          <cell r="B70" t="str">
            <v>云G73011</v>
          </cell>
          <cell r="C70" t="str">
            <v>2019-07-22 18:10:48</v>
          </cell>
          <cell r="D70">
            <v>0</v>
          </cell>
          <cell r="E70" t="str">
            <v>云南省红河哈尼族彝族自治州蒙自市,停车场,西南方向,11.1米</v>
          </cell>
        </row>
        <row r="71">
          <cell r="B71" t="str">
            <v>云G74311</v>
          </cell>
          <cell r="C71" t="str">
            <v>2019-07-23 17:48:52</v>
          </cell>
          <cell r="D71">
            <v>0</v>
          </cell>
          <cell r="E71" t="str">
            <v>云南省红河哈尼族彝族自治州建水县,吧士玛超市,西方向,94.9米</v>
          </cell>
        </row>
        <row r="72">
          <cell r="B72" t="str">
            <v>云G75662</v>
          </cell>
          <cell r="C72" t="str">
            <v>2019-07-23 17:48:07</v>
          </cell>
          <cell r="D72">
            <v>0</v>
          </cell>
          <cell r="E72" t="str">
            <v>云南省,西双版纳傣族自治州,勐腊县</v>
          </cell>
        </row>
        <row r="73">
          <cell r="B73" t="str">
            <v>云G78261</v>
          </cell>
          <cell r="C73" t="str">
            <v>2019-07-23 18:03:50</v>
          </cell>
          <cell r="D73">
            <v>0</v>
          </cell>
          <cell r="E73" t="str">
            <v>云南省红河哈尼族彝族自治州开远市市西北路302号,北城汽修厂,东方向,66.2米</v>
          </cell>
        </row>
        <row r="74">
          <cell r="B74" t="str">
            <v>云G78656</v>
          </cell>
          <cell r="C74" t="str">
            <v>2019-07-23 17:16:22</v>
          </cell>
          <cell r="D74">
            <v>0</v>
          </cell>
          <cell r="E74" t="str">
            <v>云南省红河哈尼族彝族自治州蒙自市,灰土寨,西南方向,378.7米</v>
          </cell>
        </row>
        <row r="75">
          <cell r="B75" t="str">
            <v>云G79799</v>
          </cell>
          <cell r="C75" t="str">
            <v>2019-07-23 18:02:01</v>
          </cell>
          <cell r="D75">
            <v>0</v>
          </cell>
          <cell r="E75" t="str">
            <v>云南省红河哈尼族彝族自治州建水县,木头寨,东南方向,546.7米</v>
          </cell>
        </row>
        <row r="76">
          <cell r="B76" t="str">
            <v>云G84638</v>
          </cell>
          <cell r="C76" t="str">
            <v>2019-07-23 18:01:44</v>
          </cell>
          <cell r="D76">
            <v>0</v>
          </cell>
          <cell r="E76" t="str">
            <v>云南省红河哈尼族彝族自治州开远市,克金寨,西南方向,544.0米</v>
          </cell>
        </row>
        <row r="77">
          <cell r="B77" t="str">
            <v>云G85142</v>
          </cell>
          <cell r="C77" t="str">
            <v>2019-07-23 17:54:15</v>
          </cell>
          <cell r="D77">
            <v>0</v>
          </cell>
          <cell r="E77" t="str">
            <v>云南省红河哈尼族彝族自治州建水县,建水县曲燃工业燃气输配有限公司,西北方向,887.4米</v>
          </cell>
        </row>
      </sheetData>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云G79894</v>
          </cell>
          <cell r="C4" t="str">
            <v>2019-07-24 23:54:56</v>
          </cell>
          <cell r="D4">
            <v>43</v>
          </cell>
          <cell r="E4" t="str">
            <v>广西壮族自治区百色市那坡县城厢镇320省道那江东北209米</v>
          </cell>
        </row>
        <row r="5">
          <cell r="B5" t="str">
            <v>云G78968</v>
          </cell>
          <cell r="C5" t="str">
            <v>2019-07-24 23:26:38</v>
          </cell>
          <cell r="D5">
            <v>0</v>
          </cell>
          <cell r="E5" t="str">
            <v>云南省红河哈尼族彝族自治州建水县西庄镇G5615天猴高速黄龙寺服务区西140米</v>
          </cell>
        </row>
        <row r="6">
          <cell r="B6" t="str">
            <v>云G52488</v>
          </cell>
          <cell r="C6" t="str">
            <v>2019-07-24 06:25:25</v>
          </cell>
          <cell r="D6">
            <v>0</v>
          </cell>
          <cell r="E6" t="str">
            <v>云南省红河哈尼族彝族自治州河口瑶族自治县南溪镇124县道南溪汽车客运站东北1520米</v>
          </cell>
        </row>
        <row r="7">
          <cell r="B7" t="str">
            <v>云G68819</v>
          </cell>
          <cell r="C7" t="str">
            <v>2019-07-24 23:52:11</v>
          </cell>
          <cell r="D7">
            <v>0</v>
          </cell>
          <cell r="E7" t="str">
            <v>云南省怒江傈僳族自治州泸水市称杆乡228省道腊门嘎东南194米</v>
          </cell>
        </row>
        <row r="8">
          <cell r="B8" t="str">
            <v>云G68897</v>
          </cell>
          <cell r="C8" t="str">
            <v>2019-07-24 09:38:19</v>
          </cell>
          <cell r="D8">
            <v>0</v>
          </cell>
          <cell r="E8" t="str">
            <v>云南省红河哈尼族彝族自治州蒙自市文澜镇护国路22号护国路红建广场西88米</v>
          </cell>
        </row>
        <row r="9">
          <cell r="B9" t="str">
            <v>云G69360</v>
          </cell>
          <cell r="C9" t="str">
            <v>2019-07-24 15:39:32</v>
          </cell>
          <cell r="D9">
            <v>0</v>
          </cell>
          <cell r="E9" t="str">
            <v>云南省文山壮族苗族自治州砚山县平远镇商贸大街五联农资商贸开发有限责任公司西北53米</v>
          </cell>
        </row>
        <row r="10">
          <cell r="B10" t="str">
            <v>云G69497</v>
          </cell>
          <cell r="C10" t="str">
            <v>2019-07-24 21:15:11</v>
          </cell>
          <cell r="D10">
            <v>0</v>
          </cell>
          <cell r="E10" t="str">
            <v>云南省曲靖市沾益区白水镇037乡道白水客运站东1636米</v>
          </cell>
        </row>
        <row r="11">
          <cell r="B11" t="str">
            <v>云G70449</v>
          </cell>
          <cell r="C11" t="str">
            <v>2019-07-24 23:45:06</v>
          </cell>
          <cell r="D11">
            <v>0</v>
          </cell>
          <cell r="E11" t="str">
            <v>云南省红河哈尼族彝族自治州河口瑶族自治县莲花滩乡326国道郑格如希望小学南1608米</v>
          </cell>
        </row>
        <row r="12">
          <cell r="B12" t="str">
            <v>云G73567</v>
          </cell>
          <cell r="C12" t="str">
            <v>2019-07-24 13:00:45</v>
          </cell>
          <cell r="D12">
            <v>0</v>
          </cell>
          <cell r="E12" t="str">
            <v>云南省红河哈尼族彝族自治州金平苗族瑶族傣族自治县金水河镇Z011金水河口岸东北2932米</v>
          </cell>
        </row>
        <row r="13">
          <cell r="B13" t="str">
            <v>云G73881</v>
          </cell>
          <cell r="C13" t="str">
            <v>2019-07-24 19:15:02</v>
          </cell>
          <cell r="D13">
            <v>0</v>
          </cell>
          <cell r="E13" t="str">
            <v>云南省昆明市嵩明县牛栏江镇320国道大塘房东北117米</v>
          </cell>
        </row>
        <row r="14">
          <cell r="B14" t="str">
            <v>云G74358</v>
          </cell>
          <cell r="C14" t="str">
            <v>2019-07-24 13:13:54</v>
          </cell>
          <cell r="D14">
            <v>0</v>
          </cell>
          <cell r="E14" t="str">
            <v>云南省昆明市西山区海口街道Z007小虎清真烧烤北118米</v>
          </cell>
        </row>
        <row r="15">
          <cell r="B15" t="str">
            <v>云G75010</v>
          </cell>
          <cell r="C15" t="str">
            <v>2019-07-24 16:31:28</v>
          </cell>
          <cell r="D15">
            <v>0</v>
          </cell>
          <cell r="E15" t="str">
            <v>云南省红河哈尼族彝族自治州个旧市沙甸镇326国道万邦汽修东北76米</v>
          </cell>
        </row>
        <row r="16">
          <cell r="B16" t="str">
            <v>云G76531</v>
          </cell>
          <cell r="C16" t="str">
            <v>2019-07-24 23:46:20</v>
          </cell>
          <cell r="D16">
            <v>0</v>
          </cell>
          <cell r="E16" t="str">
            <v>云南省昆明市宜良县匡远街道学府路宜良县第一中学西南298米</v>
          </cell>
        </row>
        <row r="17">
          <cell r="B17" t="str">
            <v>云G78483</v>
          </cell>
          <cell r="C17" t="str">
            <v>2019-07-24 23:03:12</v>
          </cell>
          <cell r="D17">
            <v>0</v>
          </cell>
          <cell r="E17" t="str">
            <v>云南省玉溪市华宁县华溪镇南华街61华盘路华溪客运站东北62米</v>
          </cell>
        </row>
        <row r="18">
          <cell r="B18" t="str">
            <v>云G78570</v>
          </cell>
          <cell r="C18" t="str">
            <v>2019-07-24 22:03:01</v>
          </cell>
          <cell r="D18">
            <v>0</v>
          </cell>
          <cell r="E18" t="str">
            <v>云南省文山壮族苗族自治州广南县莲城镇350县道瑞通汽车维修中心西南52米</v>
          </cell>
        </row>
        <row r="19">
          <cell r="B19" t="str">
            <v>云G79211</v>
          </cell>
          <cell r="C19" t="str">
            <v>2019-07-24 23:07:40</v>
          </cell>
          <cell r="D19">
            <v>0</v>
          </cell>
          <cell r="E19" t="str">
            <v>云南省红河哈尼族彝族自治州个旧市鸡街镇212省道西南有色地质勘查局三〇八队测试中心西161米</v>
          </cell>
        </row>
        <row r="20">
          <cell r="B20" t="str">
            <v>云G79701</v>
          </cell>
          <cell r="C20" t="str">
            <v>2019-07-24 11:00:49</v>
          </cell>
          <cell r="D20">
            <v>0</v>
          </cell>
          <cell r="E20" t="str">
            <v>云南省红河哈尼族彝族自治州建水县坡头乡130县道贾沙乡科技希望小学南1447米</v>
          </cell>
        </row>
        <row r="21">
          <cell r="B21" t="str">
            <v>云G85305</v>
          </cell>
          <cell r="C21" t="str">
            <v>2019-07-24 15:52:04</v>
          </cell>
          <cell r="D21">
            <v>0</v>
          </cell>
          <cell r="E21" t="str">
            <v>云南省红河哈尼族彝族自治州开远市小龙潭镇二城段安桶寨西264米</v>
          </cell>
        </row>
        <row r="22">
          <cell r="B22" t="str">
            <v>云G78769</v>
          </cell>
          <cell r="C22" t="str">
            <v>2019-07-24 22:58:49</v>
          </cell>
          <cell r="D22">
            <v>0</v>
          </cell>
          <cell r="E22" t="str">
            <v>云南省红河哈尼族彝族自治州蒙自市新安所镇红河大道滇味美食园西北126米</v>
          </cell>
        </row>
        <row r="23">
          <cell r="B23" t="str">
            <v>云G89259</v>
          </cell>
          <cell r="C23" t="str">
            <v>2019-07-24 20:20:30</v>
          </cell>
          <cell r="D23">
            <v>0</v>
          </cell>
          <cell r="E23" t="str">
            <v>云南省红河哈尼族彝族自治州元阳县新街镇元绿二级公路中冲西北115米</v>
          </cell>
        </row>
        <row r="24">
          <cell r="B24" t="str">
            <v>云G70054</v>
          </cell>
          <cell r="C24" t="str">
            <v>2019-07-24 23:20:19</v>
          </cell>
          <cell r="D24">
            <v>0</v>
          </cell>
          <cell r="E24" t="str">
            <v>云南省红河哈尼族彝族自治州泸西县中枢镇203省道兰盾防火门西165米</v>
          </cell>
        </row>
        <row r="25">
          <cell r="B25" t="str">
            <v>云G69406</v>
          </cell>
          <cell r="C25" t="str">
            <v>2019-07-24 23:52:25</v>
          </cell>
          <cell r="D25">
            <v>0</v>
          </cell>
          <cell r="E25" t="str">
            <v>云南省红河哈尼族彝族自治州建水县临安镇214省道中国石化加油站(培德段)西北37米</v>
          </cell>
        </row>
        <row r="26">
          <cell r="B26" t="str">
            <v>云G75117</v>
          </cell>
          <cell r="C26" t="str">
            <v>2019-07-24 23:47:53</v>
          </cell>
          <cell r="D26">
            <v>0</v>
          </cell>
          <cell r="E26" t="str">
            <v>云南省红河哈尼族彝族自治州建水县西庄镇323国道下坡处站东南681米</v>
          </cell>
        </row>
        <row r="27">
          <cell r="B27" t="str">
            <v>云G79750</v>
          </cell>
          <cell r="C27" t="str">
            <v>2019-07-24 19:52:42</v>
          </cell>
          <cell r="D27">
            <v>0</v>
          </cell>
          <cell r="E27" t="str">
            <v>云南省红河哈尼族彝族自治州个旧市贾沙乡芦柴冲西434米</v>
          </cell>
        </row>
        <row r="28">
          <cell r="B28" t="str">
            <v>云G75885</v>
          </cell>
          <cell r="C28" t="str">
            <v>2019-07-24 18:55:12</v>
          </cell>
          <cell r="D28">
            <v>0</v>
          </cell>
          <cell r="E28" t="str">
            <v>云南省红河哈尼族彝族自治州元阳县南沙镇慢腊公路102县102县道桃园村卫生所东1480米</v>
          </cell>
        </row>
        <row r="29">
          <cell r="B29" t="str">
            <v>云G74732</v>
          </cell>
          <cell r="C29" t="str">
            <v>2019-07-24 23:34:10</v>
          </cell>
          <cell r="D29">
            <v>0</v>
          </cell>
          <cell r="E29" t="str">
            <v>云南省红河哈尼族彝族自治州个旧市大屯镇个大段小屯西133米</v>
          </cell>
        </row>
        <row r="30">
          <cell r="B30" t="str">
            <v>云G76758</v>
          </cell>
          <cell r="C30" t="str">
            <v>2019-07-24 12:40:57</v>
          </cell>
          <cell r="D30">
            <v>0</v>
          </cell>
          <cell r="E30" t="str">
            <v>云南省红河哈尼族彝族自治州建水县南庄镇214省道建水县南庄镇水管站东南63米</v>
          </cell>
        </row>
        <row r="31">
          <cell r="B31" t="str">
            <v>云G74663</v>
          </cell>
          <cell r="C31" t="str">
            <v>2019-07-24 22:54:03</v>
          </cell>
          <cell r="D31">
            <v>0</v>
          </cell>
          <cell r="E31" t="str">
            <v>云南省红河哈尼族彝族自治州个旧市蔓耗镇102县道蛮板大桥东北335米</v>
          </cell>
        </row>
        <row r="32">
          <cell r="B32" t="str">
            <v>云G76116</v>
          </cell>
          <cell r="C32" t="str">
            <v>2019-07-24 23:54:13</v>
          </cell>
          <cell r="D32">
            <v>0</v>
          </cell>
          <cell r="E32" t="str">
            <v>云南省红河哈尼族彝族自治州元阳县上新城乡元蔓高速芒铁西南374米</v>
          </cell>
        </row>
        <row r="33">
          <cell r="B33" t="str">
            <v>云G68333</v>
          </cell>
          <cell r="C33" t="str">
            <v>2019-07-24 20:09:55</v>
          </cell>
          <cell r="D33">
            <v>0</v>
          </cell>
          <cell r="E33" t="str">
            <v>云南省大理白族自治州大理市大理镇双鹤路45214国道亚星大饭店北97米</v>
          </cell>
        </row>
        <row r="34">
          <cell r="B34" t="str">
            <v>云G74339</v>
          </cell>
          <cell r="C34" t="str">
            <v>2019-07-24 21:40:58</v>
          </cell>
          <cell r="D34">
            <v>0</v>
          </cell>
          <cell r="E34" t="str">
            <v>云南省红河哈尼族彝族自治州个旧市鸡街镇212省道红春苗圃东北88米</v>
          </cell>
        </row>
        <row r="35">
          <cell r="B35" t="str">
            <v>云G78528</v>
          </cell>
          <cell r="C35" t="str">
            <v>2019-07-24 17:08:56</v>
          </cell>
          <cell r="D35">
            <v>0</v>
          </cell>
          <cell r="E35" t="str">
            <v>云南省红河哈尼族彝族自治州建水县临安镇青他线建水文笔塔西南834米</v>
          </cell>
        </row>
        <row r="36">
          <cell r="B36" t="str">
            <v>云G65155</v>
          </cell>
          <cell r="C36" t="str">
            <v>2019-07-24 19:44:19</v>
          </cell>
          <cell r="D36">
            <v>0</v>
          </cell>
          <cell r="E36" t="str">
            <v>云南省昆明市寻甸回族彝族自治县倘甸镇马大段山杂西397米</v>
          </cell>
        </row>
        <row r="37">
          <cell r="B37" t="str">
            <v>云G76029</v>
          </cell>
          <cell r="C37" t="str">
            <v>2019-07-24 20:54:56</v>
          </cell>
          <cell r="D37">
            <v>0</v>
          </cell>
          <cell r="E37" t="str">
            <v>云南省玉溪市红塔区北城街道213国道慧兴食馆西北89米</v>
          </cell>
        </row>
        <row r="38">
          <cell r="B38" t="str">
            <v>云G68811</v>
          </cell>
          <cell r="C38" t="str">
            <v>2019-07-24 21:20:15</v>
          </cell>
          <cell r="D38">
            <v>0</v>
          </cell>
          <cell r="E38" t="str">
            <v>云南省昭通市绥江县中城镇三大坝南157米</v>
          </cell>
        </row>
        <row r="39">
          <cell r="B39" t="str">
            <v>云G68941</v>
          </cell>
          <cell r="C39" t="str">
            <v>2019-07-24 22:29:10</v>
          </cell>
          <cell r="D39">
            <v>0</v>
          </cell>
          <cell r="E39" t="str">
            <v>云南省红河哈尼族彝族自治州个旧市大屯镇星河路小寨村</v>
          </cell>
        </row>
        <row r="40">
          <cell r="B40" t="str">
            <v>云G74893</v>
          </cell>
          <cell r="C40" t="str">
            <v>2019-07-24 23:08:29</v>
          </cell>
          <cell r="D40">
            <v>0</v>
          </cell>
          <cell r="E40" t="str">
            <v>云南省红河哈尼族彝族自治州泸西县旧城镇两黑段旧城客运站南187米</v>
          </cell>
        </row>
        <row r="41">
          <cell r="B41" t="str">
            <v>云G89057</v>
          </cell>
          <cell r="C41" t="str">
            <v>2019-07-24 22:40:55</v>
          </cell>
          <cell r="D41">
            <v>0</v>
          </cell>
          <cell r="E41" t="str">
            <v>云南省红河哈尼族彝族自治州建水县临安镇214省道王桥头西296米</v>
          </cell>
        </row>
        <row r="42">
          <cell r="B42" t="str">
            <v>云G78266</v>
          </cell>
          <cell r="C42" t="str">
            <v>2019-07-24 22:45:07</v>
          </cell>
          <cell r="D42">
            <v>0</v>
          </cell>
          <cell r="E42" t="str">
            <v>云南省文山壮族苗族自治州马关县篾厂乡凉小段岔河西北154米</v>
          </cell>
        </row>
        <row r="43">
          <cell r="B43" t="str">
            <v>云G70391</v>
          </cell>
          <cell r="C43" t="str">
            <v>2019-07-24 23:30:26</v>
          </cell>
          <cell r="D43">
            <v>0</v>
          </cell>
          <cell r="E43" t="str">
            <v>云南省昆明市呈贡区洛羊街道春漫大道苏鑫东184米</v>
          </cell>
        </row>
        <row r="44">
          <cell r="B44" t="str">
            <v>云G79229</v>
          </cell>
          <cell r="C44" t="str">
            <v>2019-07-24 19:03:28</v>
          </cell>
          <cell r="D44">
            <v>0</v>
          </cell>
          <cell r="E44" t="str">
            <v>云南省昭通市镇雄县坪上镇背牛段湾子东南210米</v>
          </cell>
        </row>
        <row r="45">
          <cell r="B45" t="str">
            <v>云G70053</v>
          </cell>
          <cell r="C45" t="str">
            <v>2019-07-24 23:25:43</v>
          </cell>
          <cell r="D45">
            <v>0</v>
          </cell>
          <cell r="E45" t="str">
            <v>云南省玉溪市通海县河西镇319省道百源冷库(东北门)东南93米</v>
          </cell>
        </row>
        <row r="46">
          <cell r="B46" t="str">
            <v>云G72097</v>
          </cell>
          <cell r="C46" t="str">
            <v>2019-07-24 10:04:17</v>
          </cell>
          <cell r="D46">
            <v>0</v>
          </cell>
          <cell r="E46" t="str">
            <v>326国道130滨河中路中国农业银行(滨河路分理处)西南741米</v>
          </cell>
        </row>
        <row r="47">
          <cell r="B47" t="str">
            <v>云G89767</v>
          </cell>
          <cell r="C47" t="str">
            <v>2019-07-24 22:17:46</v>
          </cell>
          <cell r="D47">
            <v>0</v>
          </cell>
          <cell r="E47" t="str">
            <v>云南省红河哈尼族彝族自治州蒙自市文澜镇G14县道马站停停车场北23米</v>
          </cell>
        </row>
        <row r="48">
          <cell r="B48" t="str">
            <v>云G74297</v>
          </cell>
          <cell r="C48" t="str">
            <v>2019-07-24 14:35:41</v>
          </cell>
          <cell r="D48">
            <v>0</v>
          </cell>
          <cell r="E48" t="str">
            <v>云南省昆明市安宁市连然街道和平大道83号和平大道中国信合东北190米</v>
          </cell>
        </row>
        <row r="49">
          <cell r="B49" t="str">
            <v>云G69957</v>
          </cell>
          <cell r="C49" t="str">
            <v>2019-07-24 16:11:58</v>
          </cell>
          <cell r="D49">
            <v>0</v>
          </cell>
          <cell r="E49" t="str">
            <v>云南省红河哈尼族彝族自治州开远市小龙潭镇城子东北80米</v>
          </cell>
        </row>
        <row r="50">
          <cell r="B50" t="str">
            <v>云G66002</v>
          </cell>
          <cell r="C50" t="str">
            <v>2019-07-24 13:53:56</v>
          </cell>
          <cell r="D50">
            <v>0</v>
          </cell>
          <cell r="E50" t="str">
            <v>云南省红河哈尼族彝族自治州个旧市锡城镇水箐段水箐小学南49米</v>
          </cell>
        </row>
        <row r="51">
          <cell r="B51" t="str">
            <v>云G75018</v>
          </cell>
          <cell r="C51" t="str">
            <v>2019-07-24 23:49:22</v>
          </cell>
          <cell r="D51">
            <v>0</v>
          </cell>
          <cell r="E51" t="str">
            <v>云南省红河哈尼族彝族自治州河口瑶族自治县河口镇326国道曼漆西北235米</v>
          </cell>
        </row>
        <row r="52">
          <cell r="B52" t="str">
            <v>云G68655</v>
          </cell>
          <cell r="C52" t="str">
            <v>2019-07-24 21:52:35</v>
          </cell>
          <cell r="D52">
            <v>0</v>
          </cell>
          <cell r="E52" t="str">
            <v>云南省红河哈尼族彝族自治州建水县临安镇214省道鸿达驾校西南278米</v>
          </cell>
        </row>
        <row r="53">
          <cell r="B53" t="str">
            <v>云G74730</v>
          </cell>
          <cell r="C53" t="str">
            <v>2019-07-24 23:32:47</v>
          </cell>
          <cell r="D53">
            <v>0</v>
          </cell>
          <cell r="E53" t="str">
            <v>云南省红河哈尼族彝族自治州建水县坡头乡214省道红河大桥东北312米</v>
          </cell>
        </row>
      </sheetData>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云G56737</v>
          </cell>
          <cell r="C4" t="str">
            <v>2019-07-25 09:52:17</v>
          </cell>
          <cell r="D4">
            <v>0</v>
          </cell>
          <cell r="E4" t="str">
            <v>云南省红河哈尼族彝族自治州建水县临安镇清远路192清远路中国信合(城郊支行)西北60米</v>
          </cell>
        </row>
        <row r="5">
          <cell r="B5" t="str">
            <v>云G61704</v>
          </cell>
          <cell r="C5" t="str">
            <v>2019-07-25 15:43:21</v>
          </cell>
          <cell r="D5">
            <v>0</v>
          </cell>
          <cell r="E5" t="str">
            <v>云南省红河哈尼族彝族自治州蒙自市文澜镇护国路22号护国路红建广场西92米</v>
          </cell>
        </row>
        <row r="6">
          <cell r="B6" t="str">
            <v>云G68897</v>
          </cell>
          <cell r="C6" t="str">
            <v>2019-07-25 14:06:30</v>
          </cell>
          <cell r="D6">
            <v>0</v>
          </cell>
          <cell r="E6" t="str">
            <v>云南省红河哈尼族彝族自治州蒙自市文澜镇护国路22号护国路红建广场西88米</v>
          </cell>
        </row>
        <row r="7">
          <cell r="B7" t="str">
            <v>云G69497</v>
          </cell>
          <cell r="C7" t="str">
            <v>2019-07-25 22:54:38</v>
          </cell>
          <cell r="D7">
            <v>0</v>
          </cell>
          <cell r="E7" t="str">
            <v>云南省曲靖市沾益区白水镇白水铝厂东南469米</v>
          </cell>
        </row>
        <row r="8">
          <cell r="B8" t="str">
            <v>云G70449</v>
          </cell>
          <cell r="C8" t="str">
            <v>2019-07-25 18:45:03</v>
          </cell>
          <cell r="D8">
            <v>0</v>
          </cell>
          <cell r="E8" t="str">
            <v>云南省红河哈尼族彝族自治州河口瑶族自治县莲花滩乡326国道郑格如希望小学南1608米</v>
          </cell>
        </row>
        <row r="9">
          <cell r="B9" t="str">
            <v>云G70788</v>
          </cell>
          <cell r="C9" t="str">
            <v>2019-07-25 23:01:55</v>
          </cell>
          <cell r="D9">
            <v>0</v>
          </cell>
          <cell r="E9" t="str">
            <v>云南省红河哈尼族彝族自治州个旧市蔓耗镇102县道蛮板大桥东959米</v>
          </cell>
        </row>
        <row r="10">
          <cell r="B10" t="str">
            <v>云G73567</v>
          </cell>
          <cell r="C10" t="str">
            <v>2019-07-25 16:41:23</v>
          </cell>
          <cell r="D10">
            <v>0</v>
          </cell>
          <cell r="E10" t="str">
            <v>云南省红河哈尼族彝族自治州金平苗族瑶族傣族自治县金水河镇Z011金水河口岸东北2873米</v>
          </cell>
        </row>
        <row r="11">
          <cell r="B11" t="str">
            <v>云G73584</v>
          </cell>
          <cell r="C11" t="str">
            <v>2019-07-25 14:26:10</v>
          </cell>
          <cell r="D11">
            <v>0</v>
          </cell>
          <cell r="E11" t="str">
            <v>云南省西双版纳傣族自治州景洪市允景洪街道澜沧江路5号澜沧江路西双版纳傣族自治州质量技术监督景洪社会公证计量称重站东北656米</v>
          </cell>
        </row>
        <row r="12">
          <cell r="B12" t="str">
            <v>云G73908</v>
          </cell>
          <cell r="C12" t="str">
            <v>2019-07-25 20:30:47</v>
          </cell>
          <cell r="D12">
            <v>0</v>
          </cell>
          <cell r="E12" t="str">
            <v>云南省红河哈尼族彝族自治州泸西县午街铺镇服务区南156米</v>
          </cell>
        </row>
        <row r="13">
          <cell r="B13" t="str">
            <v>云G74358</v>
          </cell>
          <cell r="C13" t="str">
            <v>2019-07-25 17:46:05</v>
          </cell>
          <cell r="D13">
            <v>0</v>
          </cell>
          <cell r="E13" t="str">
            <v>云南省昆明市西山区海口街道Z007云南省农村信用社(西山中宝分社)东南1368米</v>
          </cell>
        </row>
        <row r="14">
          <cell r="B14" t="str">
            <v>云G74663</v>
          </cell>
          <cell r="C14" t="str">
            <v>2019-07-25 23:37:35</v>
          </cell>
          <cell r="D14">
            <v>0</v>
          </cell>
          <cell r="E14" t="str">
            <v>云南省红河哈尼族彝族自治州个旧市贾沙乡102县道人和建材有限责任公司西南12米</v>
          </cell>
        </row>
        <row r="15">
          <cell r="B15" t="str">
            <v>云G75010</v>
          </cell>
          <cell r="C15" t="str">
            <v>2019-07-25 14:44:20</v>
          </cell>
          <cell r="D15">
            <v>0</v>
          </cell>
          <cell r="E15" t="str">
            <v>云南省红河哈尼族彝族自治州建水县临安镇G5615天猴高速中共建水公路分局建水所支部委员会西北140米</v>
          </cell>
        </row>
        <row r="16">
          <cell r="B16" t="str">
            <v>云G76051</v>
          </cell>
          <cell r="C16" t="str">
            <v>2019-07-25 20:50:26</v>
          </cell>
          <cell r="D16">
            <v>0</v>
          </cell>
          <cell r="E16" t="str">
            <v>孟勐线孟连傣族拉祜族佤族自治县口岸联检楼西南323米</v>
          </cell>
        </row>
        <row r="17">
          <cell r="B17" t="str">
            <v>云G76531</v>
          </cell>
          <cell r="C17" t="str">
            <v>2019-07-25 23:21:49</v>
          </cell>
          <cell r="D17">
            <v>0</v>
          </cell>
          <cell r="E17" t="str">
            <v>云南省昆明市宜良县匡远街道学府路宜良县第一中学西南298米</v>
          </cell>
        </row>
        <row r="18">
          <cell r="B18" t="str">
            <v>云G76758</v>
          </cell>
          <cell r="C18" t="str">
            <v>2019-07-25 00:33:00</v>
          </cell>
          <cell r="D18">
            <v>0</v>
          </cell>
          <cell r="E18" t="str">
            <v>云南省红河哈尼族彝族自治州建水县南庄镇214省道建水县南庄镇水管站东南63米</v>
          </cell>
        </row>
        <row r="19">
          <cell r="B19" t="str">
            <v>云G77285</v>
          </cell>
          <cell r="C19" t="str">
            <v>2019-07-25 23:26:38</v>
          </cell>
          <cell r="D19">
            <v>0</v>
          </cell>
          <cell r="E19" t="str">
            <v>云南省红河哈尼族彝族自治州蒙自市文澜镇北大街14号安宁街蒙自商城东91米</v>
          </cell>
        </row>
        <row r="20">
          <cell r="B20" t="str">
            <v>云G78522</v>
          </cell>
          <cell r="C20" t="str">
            <v>2019-07-25 10:26:01</v>
          </cell>
          <cell r="D20">
            <v>0</v>
          </cell>
          <cell r="E20" t="str">
            <v>云南省红河哈尼族彝族自治州金平苗族瑶族傣族自治县沙依坡乡蛮金公路那拉博南965米</v>
          </cell>
        </row>
        <row r="21">
          <cell r="B21" t="str">
            <v>云G78570</v>
          </cell>
          <cell r="C21" t="str">
            <v>2019-07-25 23:23:37</v>
          </cell>
          <cell r="D21">
            <v>0</v>
          </cell>
          <cell r="E21" t="str">
            <v>云南省文山壮族苗族自治州广南县莲城镇那忠东399米</v>
          </cell>
        </row>
        <row r="22">
          <cell r="B22" t="str">
            <v>云G78769</v>
          </cell>
          <cell r="C22" t="str">
            <v>2019-07-25 23:47:28</v>
          </cell>
          <cell r="D22">
            <v>0</v>
          </cell>
          <cell r="E22" t="str">
            <v>云南省红河哈尼族彝族自治州建水县临安镇G5615天猴高速中共建水公路分局建水所支部委员会西北130米</v>
          </cell>
        </row>
        <row r="23">
          <cell r="B23" t="str">
            <v>云G79211</v>
          </cell>
          <cell r="C23" t="str">
            <v>2019-07-25 11:07:43</v>
          </cell>
          <cell r="D23">
            <v>0</v>
          </cell>
          <cell r="E23" t="str">
            <v>云南省红河哈尼族彝族自治州个旧市鸡街镇212省道西南有色地质勘查局三〇八队测试中心西161米</v>
          </cell>
        </row>
        <row r="24">
          <cell r="B24" t="str">
            <v>云G79750</v>
          </cell>
          <cell r="C24" t="str">
            <v>2019-07-25 08:49:41</v>
          </cell>
          <cell r="D24">
            <v>0</v>
          </cell>
          <cell r="E24" t="str">
            <v>云南省红河哈尼族彝族自治州个旧市贾沙乡130县道尼格东南469米</v>
          </cell>
        </row>
        <row r="25">
          <cell r="B25" t="str">
            <v>云G85305</v>
          </cell>
          <cell r="C25" t="str">
            <v>2019-07-25 16:36:10</v>
          </cell>
          <cell r="D25">
            <v>0</v>
          </cell>
          <cell r="E25" t="str">
            <v>云南省红河哈尼族彝族自治州开远市小龙潭镇二城段安桶寨西246米</v>
          </cell>
        </row>
        <row r="26">
          <cell r="B26" t="str">
            <v>云G74297</v>
          </cell>
          <cell r="C26" t="str">
            <v>2019-07-25 22:11:08</v>
          </cell>
          <cell r="D26">
            <v>0</v>
          </cell>
          <cell r="E26" t="str">
            <v>云南省红河哈尼族彝族自治州建水县曲江镇214省道西山希望小学西北1384米</v>
          </cell>
        </row>
        <row r="27">
          <cell r="B27" t="str">
            <v>云G68819</v>
          </cell>
          <cell r="C27" t="str">
            <v>2019-07-25 22:52:19</v>
          </cell>
          <cell r="D27">
            <v>0</v>
          </cell>
          <cell r="E27" t="str">
            <v>云南省怒江傈僳族自治州泸水市称杆乡228省道腊门嘎东南176米</v>
          </cell>
        </row>
        <row r="28">
          <cell r="B28" t="str">
            <v>云G70054</v>
          </cell>
          <cell r="C28" t="str">
            <v>2019-07-25 22:25:08</v>
          </cell>
          <cell r="D28">
            <v>0</v>
          </cell>
          <cell r="E28" t="str">
            <v>云南省红河哈尼族彝族自治州泸西县旧城镇松乐段三家村东北420米</v>
          </cell>
        </row>
        <row r="29">
          <cell r="B29" t="str">
            <v>云G68655</v>
          </cell>
          <cell r="C29" t="str">
            <v>2019-07-25 23:56:58</v>
          </cell>
          <cell r="D29">
            <v>0</v>
          </cell>
          <cell r="E29" t="str">
            <v>云南省红河哈尼族彝族自治州建水县临安镇214省道鸿达驾校西南273米</v>
          </cell>
        </row>
        <row r="30">
          <cell r="B30" t="str">
            <v>云G74730</v>
          </cell>
          <cell r="C30" t="str">
            <v>2019-07-25 23:32:47</v>
          </cell>
          <cell r="D30">
            <v>0</v>
          </cell>
          <cell r="E30" t="str">
            <v>云南省红河哈尼族彝族自治州建水县坡头乡214省道红河大桥东北312米</v>
          </cell>
        </row>
        <row r="31">
          <cell r="B31" t="str">
            <v>云G73881</v>
          </cell>
          <cell r="C31" t="str">
            <v>2019-07-25 06:16:03</v>
          </cell>
          <cell r="D31">
            <v>0</v>
          </cell>
          <cell r="E31" t="str">
            <v>云南省昆明市嵩明县牛栏江镇320国道大塘房北108米</v>
          </cell>
        </row>
        <row r="32">
          <cell r="B32" t="str">
            <v>云G87740</v>
          </cell>
          <cell r="C32" t="str">
            <v>2019-07-25 15:03:33</v>
          </cell>
          <cell r="D32">
            <v>0</v>
          </cell>
          <cell r="E32" t="str">
            <v>云南省大理白族自治州祥云县祥城镇清红路1号清红路黑山羊酒店东南60米</v>
          </cell>
        </row>
        <row r="33">
          <cell r="B33" t="str">
            <v>云G69406</v>
          </cell>
          <cell r="C33" t="str">
            <v>2019-07-25 23:56:28</v>
          </cell>
          <cell r="D33">
            <v>0</v>
          </cell>
          <cell r="E33" t="str">
            <v>云南省红河哈尼族彝族自治州建水县临安镇214省道中国石化加油站(培德段)西北37米</v>
          </cell>
        </row>
        <row r="34">
          <cell r="B34" t="str">
            <v>云G76889</v>
          </cell>
          <cell r="C34" t="str">
            <v>2019-07-25 18:36:57</v>
          </cell>
          <cell r="D34">
            <v>0</v>
          </cell>
          <cell r="E34" t="str">
            <v>云南省红河哈尼族彝族自治州个旧市鸡街镇212省道舘驿清真餐厅西北65米</v>
          </cell>
        </row>
        <row r="35">
          <cell r="B35" t="str">
            <v>云G78483</v>
          </cell>
          <cell r="C35" t="str">
            <v>2019-07-25 23:33:21</v>
          </cell>
          <cell r="D35">
            <v>0</v>
          </cell>
          <cell r="E35" t="str">
            <v>云南省玉溪市华宁县华溪镇南华街63号华盘路华溪客运站东北45米</v>
          </cell>
        </row>
        <row r="36">
          <cell r="B36" t="str">
            <v>云G75885</v>
          </cell>
          <cell r="C36" t="str">
            <v>2019-07-25 19:34:52</v>
          </cell>
          <cell r="D36">
            <v>0</v>
          </cell>
          <cell r="E36" t="str">
            <v>云南省红河哈尼族彝族自治州元阳县南沙镇慢腊公路102县102县道桃园村卫生所东1480米</v>
          </cell>
        </row>
        <row r="37">
          <cell r="B37" t="str">
            <v>云G75117</v>
          </cell>
          <cell r="C37" t="str">
            <v>2019-07-25 14:47:53</v>
          </cell>
          <cell r="D37">
            <v>0</v>
          </cell>
          <cell r="E37" t="str">
            <v>云南省红河哈尼族彝族自治州建水县西庄镇323国道下坡处站东南681米</v>
          </cell>
        </row>
        <row r="38">
          <cell r="B38" t="str">
            <v>云G79926</v>
          </cell>
          <cell r="C38" t="str">
            <v>2019-07-25 20:38:50</v>
          </cell>
          <cell r="D38">
            <v>0</v>
          </cell>
          <cell r="E38" t="str">
            <v>云南省红河哈尼族彝族自治州绿春县大兴镇元绿二级公路富豪摩托超市东南37米</v>
          </cell>
        </row>
        <row r="39">
          <cell r="B39" t="str">
            <v>云G74732</v>
          </cell>
          <cell r="C39" t="str">
            <v>2019-07-25 23:34:09</v>
          </cell>
          <cell r="D39">
            <v>0</v>
          </cell>
          <cell r="E39" t="str">
            <v>云南省红河哈尼族彝族自治州个旧市大屯镇个大段小屯西133米</v>
          </cell>
        </row>
        <row r="40">
          <cell r="B40" t="str">
            <v>云G74339</v>
          </cell>
          <cell r="C40" t="str">
            <v>2019-07-25 17:44:31</v>
          </cell>
          <cell r="D40">
            <v>0</v>
          </cell>
          <cell r="E40" t="str">
            <v>云南省红河哈尼族彝族自治州个旧市鸡街镇212省道红春苗圃东23米</v>
          </cell>
        </row>
        <row r="41">
          <cell r="B41" t="str">
            <v>云G69391</v>
          </cell>
          <cell r="C41" t="str">
            <v>2019-07-25 15:17:37</v>
          </cell>
          <cell r="D41">
            <v>0</v>
          </cell>
          <cell r="E41" t="str">
            <v>云南省红河哈尼族彝族自治州元阳县新街镇芭蕉岭公路菲莫南530米</v>
          </cell>
        </row>
        <row r="42">
          <cell r="B42" t="str">
            <v>云G68333</v>
          </cell>
          <cell r="C42" t="str">
            <v>2019-07-25 18:37:58</v>
          </cell>
          <cell r="D42">
            <v>0</v>
          </cell>
          <cell r="E42" t="str">
            <v>云南省大理白族自治州宾川县金牛镇全球通大道万佳顺门业西北142米</v>
          </cell>
        </row>
        <row r="43">
          <cell r="B43" t="str">
            <v>云G78968</v>
          </cell>
          <cell r="C43" t="str">
            <v>2019-07-25 21:08:40</v>
          </cell>
          <cell r="D43">
            <v>0</v>
          </cell>
          <cell r="E43" t="str">
            <v>云南省玉溪市红塔区研和街道玉通路刺桐关老牌绍华饭店西北25米</v>
          </cell>
        </row>
        <row r="44">
          <cell r="B44" t="str">
            <v>云G89057</v>
          </cell>
          <cell r="C44" t="str">
            <v>2019-07-25 21:28:30</v>
          </cell>
          <cell r="D44">
            <v>0</v>
          </cell>
          <cell r="E44" t="str">
            <v>云南省红河哈尼族彝族自治州弥勒市巡检司镇巡小路他底北1318米</v>
          </cell>
        </row>
        <row r="45">
          <cell r="B45" t="str">
            <v>云G65155</v>
          </cell>
          <cell r="C45" t="str">
            <v>2019-07-25 23:31:26</v>
          </cell>
          <cell r="D45">
            <v>0</v>
          </cell>
          <cell r="E45" t="str">
            <v>云南省昆明市寻甸回族彝族自治县倘甸镇中庆路服务区(建设中)北267米</v>
          </cell>
        </row>
        <row r="46">
          <cell r="B46" t="str">
            <v>云G74893</v>
          </cell>
          <cell r="C46" t="str">
            <v>2019-07-25 16:46:40</v>
          </cell>
          <cell r="D46">
            <v>0</v>
          </cell>
          <cell r="E46" t="str">
            <v>云南省红河哈尼族彝族自治州蒙自市新安所镇326国道沙坝东165米</v>
          </cell>
        </row>
        <row r="47">
          <cell r="B47" t="str">
            <v>云G68941</v>
          </cell>
          <cell r="C47" t="str">
            <v>2019-07-25 19:36:43</v>
          </cell>
          <cell r="D47">
            <v>0</v>
          </cell>
          <cell r="E47" t="str">
            <v>云南省红河哈尼族彝族自治州弥勒市弥阳镇王炽路47友信教育培训学校东99米</v>
          </cell>
        </row>
        <row r="48">
          <cell r="B48" t="str">
            <v>云G68809</v>
          </cell>
          <cell r="C48" t="str">
            <v>2019-07-25 18:38:26</v>
          </cell>
          <cell r="D48">
            <v>0</v>
          </cell>
          <cell r="E48" t="str">
            <v>云南省红河哈尼族彝族自治州个旧市城区街道个金公路绿海小区北176米</v>
          </cell>
        </row>
        <row r="49">
          <cell r="B49" t="str">
            <v>云G70391</v>
          </cell>
          <cell r="C49" t="str">
            <v>2019-07-25 18:38:09</v>
          </cell>
          <cell r="D49">
            <v>0</v>
          </cell>
          <cell r="E49" t="str">
            <v>云南省玉溪市红塔区研和街道319省道彩钢瓦复合瓦钢结构卷帘门西南82米</v>
          </cell>
        </row>
        <row r="50">
          <cell r="B50" t="str">
            <v>云G79229</v>
          </cell>
          <cell r="C50" t="str">
            <v>2019-07-25 20:18:01</v>
          </cell>
          <cell r="D50">
            <v>0</v>
          </cell>
          <cell r="E50" t="str">
            <v>云南省昭通市镇雄县坪上镇背牛段朱家沟东224米</v>
          </cell>
        </row>
        <row r="51">
          <cell r="B51" t="str">
            <v>云G68811</v>
          </cell>
          <cell r="C51" t="str">
            <v>2019-07-25 16:15:39</v>
          </cell>
          <cell r="D51">
            <v>0</v>
          </cell>
          <cell r="E51" t="str">
            <v>云南省昭通市绥江县中城镇田坝村东南368米</v>
          </cell>
        </row>
        <row r="52">
          <cell r="B52" t="str">
            <v>云G76029</v>
          </cell>
          <cell r="C52" t="str">
            <v>2019-07-25 20:08:23</v>
          </cell>
          <cell r="D52">
            <v>0</v>
          </cell>
          <cell r="E52" t="str">
            <v>云南省红河哈尼族彝族自治州建水县临安镇钟灵路鑫源居东北73米</v>
          </cell>
        </row>
        <row r="53">
          <cell r="B53" t="str">
            <v>云G78266</v>
          </cell>
          <cell r="C53" t="str">
            <v>2019-07-25 23:47:55</v>
          </cell>
          <cell r="D53">
            <v>0</v>
          </cell>
          <cell r="E53" t="str">
            <v>云南省红河哈尼族彝族自治州河口瑶族自治县河口镇中国石化(北山停车区加油站)东南179米</v>
          </cell>
        </row>
        <row r="54">
          <cell r="B54" t="str">
            <v>云G72097</v>
          </cell>
          <cell r="C54" t="str">
            <v>2019-07-25 17:30:45</v>
          </cell>
          <cell r="D54">
            <v>0</v>
          </cell>
          <cell r="E54" t="str">
            <v>云南省红河哈尼族彝族自治州河口瑶族自治县河口镇中国石化(北山停车区加油站)东51米</v>
          </cell>
        </row>
        <row r="55">
          <cell r="B55" t="str">
            <v>云G89767</v>
          </cell>
          <cell r="C55" t="str">
            <v>2019-07-25 22:33:35</v>
          </cell>
          <cell r="D55">
            <v>0</v>
          </cell>
          <cell r="E55" t="str">
            <v>云南省红河哈尼族彝族自治州建水县临安镇G5615天猴高速中共建水公路分局建水所支部委员会西北69米</v>
          </cell>
        </row>
        <row r="56">
          <cell r="B56" t="str">
            <v>云G76116</v>
          </cell>
          <cell r="C56" t="str">
            <v>2019-07-25 23:33:43</v>
          </cell>
          <cell r="D56">
            <v>0</v>
          </cell>
          <cell r="E56" t="str">
            <v>云南省红河哈尼族彝族自治州元阳县上新城乡元蔓高速芒铁西南373米</v>
          </cell>
        </row>
        <row r="57">
          <cell r="B57" t="str">
            <v>云G79894</v>
          </cell>
          <cell r="C57" t="str">
            <v>2019-07-25 22:21:56</v>
          </cell>
          <cell r="D57">
            <v>0</v>
          </cell>
          <cell r="E57" t="str">
            <v>云南省红河哈尼族彝族自治州开远市乐白道街道323国道开远东客运补员站东76米</v>
          </cell>
        </row>
        <row r="58">
          <cell r="B58" t="str">
            <v>云G89259</v>
          </cell>
          <cell r="C58" t="str">
            <v>2019-07-25 19:56:06</v>
          </cell>
          <cell r="D58">
            <v>0</v>
          </cell>
          <cell r="E58" t="str">
            <v>云南省红河哈尼族彝族自治州绿春县戈奎乡哈达东西1655米</v>
          </cell>
        </row>
        <row r="59">
          <cell r="B59" t="str">
            <v>云G66002</v>
          </cell>
          <cell r="C59" t="str">
            <v>2019-07-25 10:58:33</v>
          </cell>
          <cell r="D59">
            <v>0</v>
          </cell>
          <cell r="E59" t="str">
            <v>云南省红河哈尼族彝族自治州个旧市锡城镇水箐段水箐小学南49米</v>
          </cell>
        </row>
        <row r="60">
          <cell r="B60" t="str">
            <v>云G79701</v>
          </cell>
          <cell r="C60" t="str">
            <v>2019-07-25 23:07:48</v>
          </cell>
          <cell r="D60">
            <v>0</v>
          </cell>
          <cell r="E60" t="str">
            <v>云南省红河哈尼族彝族自治州个旧市贾沙乡芦柴冲西北425米</v>
          </cell>
        </row>
        <row r="61">
          <cell r="B61" t="str">
            <v>云G78528</v>
          </cell>
          <cell r="C61" t="str">
            <v>2019-07-25 18:02:15</v>
          </cell>
          <cell r="D61">
            <v>0</v>
          </cell>
          <cell r="E61" t="str">
            <v>云南省红河哈尼族彝族自治州建水县临安镇青他线建水文笔塔西南862米</v>
          </cell>
        </row>
        <row r="62">
          <cell r="B62" t="str">
            <v>云G75018</v>
          </cell>
          <cell r="C62" t="str">
            <v>2019-07-25 23:25:01</v>
          </cell>
          <cell r="D62">
            <v>0</v>
          </cell>
          <cell r="E62" t="str">
            <v>云南省红河哈尼族彝族自治州河口瑶族自治县河口镇326国道曼漆西北235米</v>
          </cell>
        </row>
        <row r="63">
          <cell r="B63" t="str">
            <v>云G44971</v>
          </cell>
          <cell r="C63" t="str">
            <v>--</v>
          </cell>
          <cell r="D63" t="str">
            <v>--</v>
          </cell>
          <cell r="E63" t="str">
            <v>--</v>
          </cell>
        </row>
        <row r="64">
          <cell r="B64" t="str">
            <v>云G68245</v>
          </cell>
          <cell r="C64" t="str">
            <v>2019-07-25 18:01:03</v>
          </cell>
          <cell r="D64">
            <v>0</v>
          </cell>
          <cell r="E64" t="str">
            <v>云南省昆明市官渡区雨龙路1369,一心堂药店昆明雨龙路连锁店,西南方向,15.7米</v>
          </cell>
        </row>
        <row r="65">
          <cell r="B65" t="str">
            <v>云G68279</v>
          </cell>
          <cell r="C65" t="str">
            <v>2019-07-25 18:16:28</v>
          </cell>
          <cell r="D65">
            <v>0</v>
          </cell>
          <cell r="E65" t="str">
            <v>云南省红河哈尼族彝族自治州建水县,滇南曲江现代农产品物流园区,南方向,305.9米</v>
          </cell>
        </row>
        <row r="66">
          <cell r="B66" t="str">
            <v>云G70058</v>
          </cell>
          <cell r="C66" t="str">
            <v>2019-07-25 16:59:35</v>
          </cell>
          <cell r="D66">
            <v>0</v>
          </cell>
          <cell r="E66" t="str">
            <v>云南省文山壮族苗族自治州砚山县,清真伊兰爽饭店,西北方向,26.2米</v>
          </cell>
        </row>
        <row r="67">
          <cell r="B67" t="str">
            <v>云G70586</v>
          </cell>
          <cell r="C67" t="str">
            <v>--</v>
          </cell>
          <cell r="D67" t="str">
            <v>--</v>
          </cell>
          <cell r="E67" t="str">
            <v>--</v>
          </cell>
        </row>
        <row r="68">
          <cell r="B68" t="str">
            <v>云G70784</v>
          </cell>
          <cell r="C68" t="str">
            <v>2019-07-25 18:15:52</v>
          </cell>
          <cell r="D68">
            <v>0</v>
          </cell>
          <cell r="E68" t="str">
            <v>云南省红河哈尼族彝族自治州建水县,金色维也纳,西南方向,102.1米</v>
          </cell>
        </row>
        <row r="69">
          <cell r="B69" t="str">
            <v>云G72784</v>
          </cell>
          <cell r="C69" t="str">
            <v>2019-07-25 18:17:01</v>
          </cell>
          <cell r="D69">
            <v>0</v>
          </cell>
          <cell r="E69" t="str">
            <v>云南省红河哈尼族彝族自治州建水县,吧士玛超市,西方向,159.8米</v>
          </cell>
        </row>
        <row r="70">
          <cell r="B70" t="str">
            <v>云G72798</v>
          </cell>
          <cell r="C70" t="str">
            <v>2019-07-24 20:20:07</v>
          </cell>
          <cell r="D70">
            <v>0</v>
          </cell>
          <cell r="E70" t="str">
            <v>云南省红河哈尼族彝族自治州建水县,墨斗冲,东北方向,489.6米</v>
          </cell>
        </row>
        <row r="71">
          <cell r="B71" t="str">
            <v>云G73001</v>
          </cell>
          <cell r="C71" t="str">
            <v>2019-07-19 11:45:18</v>
          </cell>
          <cell r="D71">
            <v>0</v>
          </cell>
          <cell r="E71" t="str">
            <v>云南省红河哈尼族彝族自治州个旧市,松树寨,西南方向,1224.1米</v>
          </cell>
        </row>
        <row r="72">
          <cell r="B72" t="str">
            <v>云G73011</v>
          </cell>
          <cell r="C72" t="str">
            <v>2019-07-22 18:10:48</v>
          </cell>
          <cell r="D72">
            <v>0</v>
          </cell>
          <cell r="E72" t="str">
            <v>云南省红河哈尼族彝族自治州蒙自市,停车场,西南方向,11.1米</v>
          </cell>
        </row>
        <row r="73">
          <cell r="B73" t="str">
            <v>云G74311</v>
          </cell>
          <cell r="C73" t="str">
            <v>2019-07-25 18:16:16</v>
          </cell>
          <cell r="D73">
            <v>0</v>
          </cell>
          <cell r="E73" t="str">
            <v>云南省德宏傣族景颇族自治州瑞丽市,瑞丽东收费站,北方向,40.6米</v>
          </cell>
        </row>
        <row r="74">
          <cell r="B74" t="str">
            <v>云G75428</v>
          </cell>
          <cell r="C74" t="str">
            <v>2019-07-25 18:12:24</v>
          </cell>
          <cell r="D74">
            <v>0</v>
          </cell>
          <cell r="E74" t="str">
            <v>云南省,西双版纳傣族自治州,勐腊县</v>
          </cell>
        </row>
        <row r="75">
          <cell r="B75" t="str">
            <v>云G75662</v>
          </cell>
          <cell r="C75" t="str">
            <v>2019-07-25 18:09:01</v>
          </cell>
          <cell r="D75">
            <v>0</v>
          </cell>
          <cell r="E75" t="str">
            <v>云南省,西双版纳傣族自治州,勐腊县</v>
          </cell>
        </row>
        <row r="76">
          <cell r="B76" t="str">
            <v>云G76546</v>
          </cell>
          <cell r="C76" t="str">
            <v>--</v>
          </cell>
          <cell r="D76" t="str">
            <v>--</v>
          </cell>
          <cell r="E76" t="str">
            <v>--</v>
          </cell>
        </row>
        <row r="77">
          <cell r="B77" t="str">
            <v>云G78261</v>
          </cell>
          <cell r="C77" t="str">
            <v>2019-07-25 17:57:52</v>
          </cell>
          <cell r="D77">
            <v>0</v>
          </cell>
          <cell r="E77" t="str">
            <v>云南省红河哈尼族彝族自治州开远市市西北路化工高级技工学校斜对面,茜瑶清真饭店,东北方向,65.3米</v>
          </cell>
        </row>
        <row r="78">
          <cell r="B78" t="str">
            <v>云G78656</v>
          </cell>
          <cell r="C78" t="str">
            <v>2019-07-25 17:16:07</v>
          </cell>
          <cell r="D78">
            <v>0</v>
          </cell>
          <cell r="E78" t="str">
            <v>云南省红河哈尼族彝族自治州蒙自市,灰土寨,西南方向,378.7米</v>
          </cell>
        </row>
        <row r="79">
          <cell r="B79" t="str">
            <v>云G79799</v>
          </cell>
          <cell r="C79" t="str">
            <v>2019-07-25 18:15:56</v>
          </cell>
          <cell r="D79">
            <v>0</v>
          </cell>
          <cell r="E79" t="str">
            <v>云南省红河哈尼族彝族自治州建水县,木头寨,东南方向,539.7米</v>
          </cell>
        </row>
        <row r="80">
          <cell r="B80" t="str">
            <v>云G84638</v>
          </cell>
          <cell r="C80" t="str">
            <v>2019-07-25 18:16:47</v>
          </cell>
          <cell r="D80">
            <v>0</v>
          </cell>
          <cell r="E80" t="str">
            <v>云南省红河哈尼族彝族自治州蒙自市,落龙庄小学,东方向,217.0米</v>
          </cell>
        </row>
        <row r="81">
          <cell r="B81" t="str">
            <v>云G85142</v>
          </cell>
          <cell r="C81" t="str">
            <v>2019-07-25 18:16:48</v>
          </cell>
          <cell r="D81">
            <v>0</v>
          </cell>
          <cell r="E81" t="str">
            <v>云南省红河哈尼族彝族自治州建水县,建水县金氏物资商贸有限公司,东南方向,172.8米</v>
          </cell>
        </row>
      </sheetData>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云G68333</v>
          </cell>
          <cell r="C4" t="str">
            <v>2019-07-26 23:44:53</v>
          </cell>
          <cell r="D4">
            <v>87</v>
          </cell>
          <cell r="E4" t="str">
            <v>云南省楚雄彝族自治州南华县龙川镇文明路266号G56杭瑞高速南华一中西南499米</v>
          </cell>
        </row>
        <row r="5">
          <cell r="B5" t="str">
            <v>云G66002</v>
          </cell>
          <cell r="C5" t="str">
            <v>2019-07-26 19:02:26</v>
          </cell>
          <cell r="D5">
            <v>0</v>
          </cell>
          <cell r="E5" t="str">
            <v>云南省红河哈尼族彝族自治州个旧市锡城镇水箐段水箐小学东北259米</v>
          </cell>
        </row>
        <row r="6">
          <cell r="B6" t="str">
            <v>云G68817</v>
          </cell>
          <cell r="C6" t="str">
            <v>2019-07-26 12:51:58</v>
          </cell>
          <cell r="D6">
            <v>0</v>
          </cell>
          <cell r="E6" t="str">
            <v>云南省红河哈尼族彝族自治州建水县临安镇祥琦汽车销售有限公司西北76米</v>
          </cell>
        </row>
        <row r="7">
          <cell r="B7" t="str">
            <v>云G68819</v>
          </cell>
          <cell r="C7" t="str">
            <v>2019-07-26 16:16:11</v>
          </cell>
          <cell r="D7">
            <v>0</v>
          </cell>
          <cell r="E7" t="str">
            <v>云南省怒江傈僳族自治州泸水市称杆乡228省道腊门嘎东南205米</v>
          </cell>
        </row>
        <row r="8">
          <cell r="B8" t="str">
            <v>云G69497</v>
          </cell>
          <cell r="C8" t="str">
            <v>2019-07-26 21:09:53</v>
          </cell>
          <cell r="D8">
            <v>0</v>
          </cell>
          <cell r="E8" t="str">
            <v>云南省曲靖市沾益区白水镇Z069白水镇小塘卫生所南172米</v>
          </cell>
        </row>
        <row r="9">
          <cell r="B9" t="str">
            <v>云G70054</v>
          </cell>
          <cell r="C9" t="str">
            <v>2019-07-26 22:07:47</v>
          </cell>
          <cell r="D9">
            <v>0</v>
          </cell>
          <cell r="E9" t="str">
            <v>云南省红河哈尼族彝族自治州泸西县旧城镇松乐段三家村东405米</v>
          </cell>
        </row>
        <row r="10">
          <cell r="B10" t="str">
            <v>云G70788</v>
          </cell>
          <cell r="C10" t="str">
            <v>2019-07-26 12:59:36</v>
          </cell>
          <cell r="D10">
            <v>0</v>
          </cell>
          <cell r="E10" t="str">
            <v>云南省红河哈尼族彝族自治州个旧市城区街道金盆家园西北72米</v>
          </cell>
        </row>
        <row r="11">
          <cell r="B11" t="str">
            <v>云G73287</v>
          </cell>
          <cell r="C11" t="str">
            <v>2019-07-26 12:17:37</v>
          </cell>
          <cell r="D11">
            <v>0</v>
          </cell>
          <cell r="E11" t="str">
            <v>云南省红河哈尼族彝族自治州个旧市大屯镇滇南绿洲生态园东495米</v>
          </cell>
        </row>
        <row r="12">
          <cell r="B12" t="str">
            <v>云G73567</v>
          </cell>
          <cell r="C12" t="str">
            <v>2019-07-26 18:47:03</v>
          </cell>
          <cell r="D12">
            <v>0</v>
          </cell>
          <cell r="E12" t="str">
            <v>云南省红河哈尼族彝族自治州金平苗族瑶族傣族自治县金水河镇Z011金水河大队橡胶场东北2905米</v>
          </cell>
        </row>
        <row r="13">
          <cell r="B13" t="str">
            <v>云G73908</v>
          </cell>
          <cell r="C13" t="str">
            <v>2019-07-26 13:35:35</v>
          </cell>
          <cell r="D13">
            <v>0</v>
          </cell>
          <cell r="E13" t="str">
            <v>云南省红河哈尼族彝族自治州泸西县午街铺镇服务区南167米</v>
          </cell>
        </row>
        <row r="14">
          <cell r="B14" t="str">
            <v>云G74358</v>
          </cell>
          <cell r="C14" t="str">
            <v>2019-07-26 20:35:31</v>
          </cell>
          <cell r="D14">
            <v>0</v>
          </cell>
          <cell r="E14" t="str">
            <v>云南省昆明市西山区海口街道Z007小虎清真烧烤东86米</v>
          </cell>
        </row>
        <row r="15">
          <cell r="B15" t="str">
            <v>云G74730</v>
          </cell>
          <cell r="C15" t="str">
            <v>2019-07-26 23:32:46</v>
          </cell>
          <cell r="D15">
            <v>0</v>
          </cell>
          <cell r="E15" t="str">
            <v>云南省红河哈尼族彝族自治州建水县坡头乡214省道红河大桥东北312米</v>
          </cell>
        </row>
        <row r="16">
          <cell r="B16" t="str">
            <v>云G74732</v>
          </cell>
          <cell r="C16" t="str">
            <v>2019-07-26 23:14:06</v>
          </cell>
          <cell r="D16">
            <v>0</v>
          </cell>
          <cell r="E16" t="str">
            <v>云南省红河哈尼族彝族自治州个旧市大屯镇个大段小屯西249米</v>
          </cell>
        </row>
        <row r="17">
          <cell r="B17" t="str">
            <v>云G75010</v>
          </cell>
          <cell r="C17" t="str">
            <v>2019-07-26 23:45:08</v>
          </cell>
          <cell r="D17">
            <v>0</v>
          </cell>
          <cell r="E17" t="str">
            <v>云南省昆明市安宁市草铺街道安宁嘉亿建材有限公司西北416米</v>
          </cell>
        </row>
        <row r="18">
          <cell r="B18" t="str">
            <v>云G75018</v>
          </cell>
          <cell r="C18" t="str">
            <v>2019-07-26 23:27:30</v>
          </cell>
          <cell r="D18">
            <v>0</v>
          </cell>
          <cell r="E18" t="str">
            <v>云南省红河哈尼族彝族自治州河口瑶族自治县河口镇326国道曼漆西北235米</v>
          </cell>
        </row>
        <row r="19">
          <cell r="B19" t="str">
            <v>云G75117</v>
          </cell>
          <cell r="C19" t="str">
            <v>2019-07-26 23:13:38</v>
          </cell>
          <cell r="D19">
            <v>0</v>
          </cell>
          <cell r="E19" t="str">
            <v>云南省红河哈尼族彝族自治州建水县青龙镇青他线老里硐小学东北1381米</v>
          </cell>
        </row>
        <row r="20">
          <cell r="B20" t="str">
            <v>云G76531</v>
          </cell>
          <cell r="C20" t="str">
            <v>2019-07-26 23:04:58</v>
          </cell>
          <cell r="D20">
            <v>0</v>
          </cell>
          <cell r="E20" t="str">
            <v>云南省昆明市宜良县匡远街道学府路宜良县第一中学西南298米</v>
          </cell>
        </row>
        <row r="21">
          <cell r="B21" t="str">
            <v>云G77285</v>
          </cell>
          <cell r="C21" t="str">
            <v>2019-07-26 13:28:29</v>
          </cell>
          <cell r="D21">
            <v>0</v>
          </cell>
          <cell r="E21" t="str">
            <v>云南省红河哈尼族彝族自治州蒙自市新安所镇回归路161号G8011开河高速新安中学西420米</v>
          </cell>
        </row>
        <row r="22">
          <cell r="B22" t="str">
            <v>云G78483</v>
          </cell>
          <cell r="C22" t="str">
            <v>2019-07-26 23:44:08</v>
          </cell>
          <cell r="D22">
            <v>0</v>
          </cell>
          <cell r="E22" t="str">
            <v>云南省玉溪市华宁县华溪镇251乡道黄豆地西119米</v>
          </cell>
        </row>
        <row r="23">
          <cell r="B23" t="str">
            <v>云G79701</v>
          </cell>
          <cell r="C23" t="str">
            <v>2019-07-26 18:33:32</v>
          </cell>
          <cell r="D23">
            <v>0</v>
          </cell>
          <cell r="E23" t="str">
            <v>云南省红河哈尼族彝族自治州个旧市贾沙乡芦柴冲西北426米</v>
          </cell>
        </row>
        <row r="24">
          <cell r="B24" t="str">
            <v>云G79750</v>
          </cell>
          <cell r="C24" t="str">
            <v>2019-07-26 23:50:49</v>
          </cell>
          <cell r="D24">
            <v>0</v>
          </cell>
          <cell r="E24" t="str">
            <v>云南省红河哈尼族彝族自治州个旧市贾沙乡芦柴冲西438米</v>
          </cell>
        </row>
        <row r="25">
          <cell r="B25" t="str">
            <v>云G85305</v>
          </cell>
          <cell r="C25" t="str">
            <v>2019-07-26 14:09:02</v>
          </cell>
          <cell r="D25">
            <v>0</v>
          </cell>
          <cell r="E25" t="str">
            <v>云南省红河哈尼族彝族自治州开远市小龙潭镇二城段安桶寨西259米</v>
          </cell>
        </row>
        <row r="26">
          <cell r="B26" t="str">
            <v>云G89767</v>
          </cell>
          <cell r="C26" t="str">
            <v>2019-07-26 22:21:20</v>
          </cell>
          <cell r="D26">
            <v>0</v>
          </cell>
          <cell r="E26" t="str">
            <v>云南省昆明市呈贡区马金铺街道102省道云南互新通路桥工程有限公司西南311米</v>
          </cell>
        </row>
        <row r="27">
          <cell r="B27" t="str">
            <v>云G74297</v>
          </cell>
          <cell r="C27" t="str">
            <v>2019-07-26 18:08:08</v>
          </cell>
          <cell r="D27">
            <v>0</v>
          </cell>
          <cell r="E27" t="str">
            <v>云南省红河哈尼族彝族自治州个旧市鸡街镇212省道舘驿清真餐厅北77米</v>
          </cell>
        </row>
        <row r="28">
          <cell r="B28" t="str">
            <v>云G70053</v>
          </cell>
          <cell r="C28" t="str">
            <v>2019-07-26 15:49:35</v>
          </cell>
          <cell r="D28">
            <v>0</v>
          </cell>
          <cell r="E28" t="str">
            <v>云南省玉溪市红塔区北城街道G8511昆磨高速梅园小学东北1761米</v>
          </cell>
        </row>
        <row r="29">
          <cell r="B29" t="str">
            <v>云G73881</v>
          </cell>
          <cell r="C29" t="str">
            <v>2019-07-26 05:12:45</v>
          </cell>
          <cell r="D29">
            <v>0</v>
          </cell>
          <cell r="E29" t="str">
            <v>云南省昆明市宜良县北古城镇北分段马鞍山北303米</v>
          </cell>
        </row>
        <row r="30">
          <cell r="B30" t="str">
            <v>云G87740</v>
          </cell>
          <cell r="C30" t="str">
            <v>2019-07-26 23:54:16</v>
          </cell>
          <cell r="D30">
            <v>0</v>
          </cell>
          <cell r="E30" t="str">
            <v>云南省红河哈尼族彝族自治州建水县临安镇阜安路204070乡道中国信合(陈官信用社)东北92米</v>
          </cell>
        </row>
        <row r="31">
          <cell r="B31" t="str">
            <v>云G68655</v>
          </cell>
          <cell r="C31" t="str">
            <v>2019-07-26 23:52:53</v>
          </cell>
          <cell r="D31">
            <v>0</v>
          </cell>
          <cell r="E31" t="str">
            <v>云南省红河哈尼族彝族自治州建水县临安镇214省道鸿达驾校西南273米</v>
          </cell>
        </row>
        <row r="32">
          <cell r="B32" t="str">
            <v>云G69406</v>
          </cell>
          <cell r="C32" t="str">
            <v>2019-07-26 20:52:54</v>
          </cell>
          <cell r="D32">
            <v>0</v>
          </cell>
          <cell r="E32" t="str">
            <v>云南省红河哈尼族彝族自治州建水县临安镇214省道中国石化加油站(培德段)西北37米</v>
          </cell>
        </row>
        <row r="33">
          <cell r="B33" t="str">
            <v>云G74663</v>
          </cell>
          <cell r="C33" t="str">
            <v>2019-07-26 23:57:59</v>
          </cell>
          <cell r="D33">
            <v>0</v>
          </cell>
          <cell r="E33" t="str">
            <v>云南省红河哈尼族彝族自治州元阳县逢春岭乡老古底西50米</v>
          </cell>
        </row>
        <row r="34">
          <cell r="B34" t="str">
            <v>云G78570</v>
          </cell>
          <cell r="C34" t="str">
            <v>2019-07-26 23:49:33</v>
          </cell>
          <cell r="D34">
            <v>0</v>
          </cell>
          <cell r="E34" t="str">
            <v>云南省文山壮族苗族自治州广南县莲城镇那忠东399米</v>
          </cell>
        </row>
        <row r="35">
          <cell r="B35" t="str">
            <v>云G74339</v>
          </cell>
          <cell r="C35" t="str">
            <v>2019-07-26 09:31:13</v>
          </cell>
          <cell r="D35">
            <v>0</v>
          </cell>
          <cell r="E35" t="str">
            <v>云南省红河哈尼族彝族自治州个旧市鸡街镇212省道益民医院南22米</v>
          </cell>
        </row>
        <row r="36">
          <cell r="B36" t="str">
            <v>云G78528</v>
          </cell>
          <cell r="C36" t="str">
            <v>2019-07-26 12:26:43</v>
          </cell>
          <cell r="D36">
            <v>0</v>
          </cell>
          <cell r="E36" t="str">
            <v>云南省红河哈尼族彝族自治州建水县临安镇青他线建水文笔塔西南860米</v>
          </cell>
        </row>
        <row r="37">
          <cell r="B37" t="str">
            <v>云G76051</v>
          </cell>
          <cell r="C37" t="str">
            <v>2019-07-26 20:29:27</v>
          </cell>
          <cell r="D37">
            <v>0</v>
          </cell>
          <cell r="E37" t="str">
            <v>云南省普洱市澜沧拉祜族自治县勐朗镇309省道龙塘西北1186米</v>
          </cell>
        </row>
        <row r="38">
          <cell r="B38" t="str">
            <v>云G69391</v>
          </cell>
          <cell r="C38" t="str">
            <v>2019-07-26 07:23:20</v>
          </cell>
          <cell r="D38">
            <v>0</v>
          </cell>
          <cell r="E38" t="str">
            <v>云南省西双版纳傣族自治州景洪市大渡岗乡G8511昆磨高速红云希望小学东南248米</v>
          </cell>
        </row>
        <row r="39">
          <cell r="B39" t="str">
            <v>云G78968</v>
          </cell>
          <cell r="C39" t="str">
            <v>2019-07-26 20:10:58</v>
          </cell>
          <cell r="D39">
            <v>0</v>
          </cell>
          <cell r="E39" t="str">
            <v>云南省红河哈尼族彝族自治州建水县临安镇美的家具东北31米</v>
          </cell>
        </row>
        <row r="40">
          <cell r="B40" t="str">
            <v>云G65155</v>
          </cell>
          <cell r="C40" t="str">
            <v>2019-07-26 23:10:57</v>
          </cell>
          <cell r="D40">
            <v>0</v>
          </cell>
          <cell r="E40" t="str">
            <v>云南省昆明市寻甸回族彝族自治县倘甸镇马大段鲁嘎完小西北360米</v>
          </cell>
        </row>
        <row r="41">
          <cell r="B41" t="str">
            <v>云G68811</v>
          </cell>
          <cell r="C41" t="str">
            <v>2019-07-26 19:29:05</v>
          </cell>
          <cell r="D41">
            <v>0</v>
          </cell>
          <cell r="E41" t="str">
            <v>云南省昭通市绥江县中城镇田坝村东南366米</v>
          </cell>
        </row>
        <row r="42">
          <cell r="B42" t="str">
            <v>云G78769</v>
          </cell>
          <cell r="C42" t="str">
            <v>2019-07-26 21:22:13</v>
          </cell>
          <cell r="D42">
            <v>0</v>
          </cell>
          <cell r="E42" t="str">
            <v>云南省红河哈尼族彝族自治州建水县临安镇214省道中国石化加油站(培德段)西29米</v>
          </cell>
        </row>
        <row r="43">
          <cell r="B43" t="str">
            <v>云G72097</v>
          </cell>
          <cell r="C43" t="str">
            <v>2019-07-26 13:20:49</v>
          </cell>
          <cell r="D43">
            <v>0</v>
          </cell>
          <cell r="E43" t="str">
            <v>云南省红河哈尼族彝族自治州河口瑶族自治县河口镇中国石化(北山停车区加油站)东40米</v>
          </cell>
        </row>
        <row r="44">
          <cell r="B44" t="str">
            <v>云G89057</v>
          </cell>
          <cell r="C44" t="str">
            <v>2019-07-26 23:21:10</v>
          </cell>
          <cell r="D44">
            <v>0</v>
          </cell>
          <cell r="E44" t="str">
            <v>云南省红河哈尼族彝族自治州建水县岔科镇阿初段李石洞西438米</v>
          </cell>
        </row>
        <row r="45">
          <cell r="B45" t="str">
            <v>云G79926</v>
          </cell>
          <cell r="C45" t="str">
            <v>2019-07-26 21:19:29</v>
          </cell>
          <cell r="D45">
            <v>0</v>
          </cell>
          <cell r="E45" t="str">
            <v>云南省昆明市官渡区大板桥街道哨关段昆明云鸿种苗研究所西北220米</v>
          </cell>
        </row>
        <row r="46">
          <cell r="B46" t="str">
            <v>云G68809</v>
          </cell>
          <cell r="C46" t="str">
            <v>2019-07-26 16:35:27</v>
          </cell>
          <cell r="D46">
            <v>0</v>
          </cell>
          <cell r="E46" t="str">
            <v>云南省红河哈尼族彝族自治州个旧市城区街道个金公路1号个金公路绿海小区西北179米</v>
          </cell>
        </row>
        <row r="47">
          <cell r="B47" t="str">
            <v>云G79894</v>
          </cell>
          <cell r="C47" t="str">
            <v>2019-07-26 19:26:30</v>
          </cell>
          <cell r="D47">
            <v>0</v>
          </cell>
          <cell r="E47" t="str">
            <v>云南省文山壮族苗族自治州砚山县平远镇323国道滨海饭店西北154米</v>
          </cell>
        </row>
        <row r="48">
          <cell r="B48" t="str">
            <v>云G89259</v>
          </cell>
          <cell r="C48" t="str">
            <v>2019-07-26 23:26:01</v>
          </cell>
          <cell r="D48">
            <v>0</v>
          </cell>
          <cell r="E48" t="str">
            <v>云南省红河哈尼族彝族自治州建水县曲江镇214省道建水县公安局交通警察大队曲江中队西南10米</v>
          </cell>
        </row>
        <row r="49">
          <cell r="B49" t="str">
            <v>云G75885</v>
          </cell>
          <cell r="C49" t="str">
            <v>2019-07-26 18:49:33</v>
          </cell>
          <cell r="D49">
            <v>0</v>
          </cell>
          <cell r="E49" t="str">
            <v>云南省红河哈尼族彝族自治州元阳县南沙镇慢腊公路102县102县道桃园村卫生所东1253米</v>
          </cell>
        </row>
        <row r="50">
          <cell r="B50" t="str">
            <v>云G78128</v>
          </cell>
          <cell r="C50" t="str">
            <v>2019-07-26 16:52:10</v>
          </cell>
          <cell r="D50">
            <v>0</v>
          </cell>
          <cell r="E50" t="str">
            <v>云南省红河哈尼族彝族自治州红河县迤萨镇环城北路8号元红公路红河县二中东366米</v>
          </cell>
        </row>
        <row r="51">
          <cell r="B51" t="str">
            <v>云G69957</v>
          </cell>
          <cell r="C51" t="str">
            <v>2019-07-26 17:05:32</v>
          </cell>
          <cell r="D51">
            <v>0</v>
          </cell>
          <cell r="E51" t="str">
            <v>云南省红河哈尼族彝族自治州开远市小龙潭镇城子东北80米</v>
          </cell>
        </row>
        <row r="52">
          <cell r="B52" t="str">
            <v>云G76116</v>
          </cell>
          <cell r="C52" t="str">
            <v>2019-07-26 23:36:20</v>
          </cell>
          <cell r="D52">
            <v>0</v>
          </cell>
          <cell r="E52" t="str">
            <v>云南省红河哈尼族彝族自治州元阳县上新城乡元蔓高速芒铁西南373米</v>
          </cell>
        </row>
        <row r="53">
          <cell r="B53" t="str">
            <v>云G78266</v>
          </cell>
          <cell r="C53" t="str">
            <v>2019-07-26 19:54:29</v>
          </cell>
          <cell r="D53">
            <v>0</v>
          </cell>
          <cell r="E53" t="str">
            <v>云南省红河哈尼族彝族自治州河口瑶族自治县南溪镇209省道新世纪水天丽景园西北231米</v>
          </cell>
        </row>
        <row r="54">
          <cell r="B54" t="str">
            <v>云G44971</v>
          </cell>
          <cell r="C54" t="str">
            <v>--</v>
          </cell>
          <cell r="D54" t="str">
            <v>--</v>
          </cell>
          <cell r="E54" t="str">
            <v>--</v>
          </cell>
        </row>
        <row r="55">
          <cell r="B55" t="str">
            <v>云G68245</v>
          </cell>
          <cell r="C55" t="str">
            <v>2019-07-26 18:02:35</v>
          </cell>
          <cell r="D55">
            <v>0</v>
          </cell>
          <cell r="E55" t="str">
            <v>云南省红河哈尼族彝族自治州建水县,建水县金虾汽车综合服务有限公司,东南方向,248.2米</v>
          </cell>
        </row>
        <row r="56">
          <cell r="B56" t="str">
            <v>云G68279</v>
          </cell>
          <cell r="C56" t="str">
            <v>2019-07-26 18:02:43</v>
          </cell>
          <cell r="D56">
            <v>0</v>
          </cell>
          <cell r="E56" t="str">
            <v>云南省红河哈尼族彝族自治州蒙自市,云锡机械,西北方向,340.7米</v>
          </cell>
        </row>
        <row r="57">
          <cell r="B57" t="str">
            <v>云G68941</v>
          </cell>
          <cell r="C57" t="str">
            <v>2019-07-26 18:02:42</v>
          </cell>
          <cell r="D57">
            <v>0</v>
          </cell>
          <cell r="E57" t="str">
            <v>云南省红河哈尼族彝族自治州弥勒市弥阳镇花景园小区47,八点半,东方向,42.1米</v>
          </cell>
        </row>
        <row r="58">
          <cell r="B58" t="str">
            <v>云G70058</v>
          </cell>
          <cell r="C58" t="str">
            <v>2019-07-25 16:59:35</v>
          </cell>
          <cell r="D58">
            <v>0</v>
          </cell>
          <cell r="E58" t="str">
            <v>云南省文山壮族苗族自治州砚山县,清真伊兰爽饭店,西北方向,26.2米</v>
          </cell>
        </row>
        <row r="59">
          <cell r="B59" t="str">
            <v>云G70449</v>
          </cell>
          <cell r="C59" t="str">
            <v>2019-07-26 17:53:38</v>
          </cell>
          <cell r="D59">
            <v>0</v>
          </cell>
          <cell r="E59" t="str">
            <v>云南省红河哈尼族彝族自治州河口瑶族自治县,中岭岗村,东北方向,1196.1米</v>
          </cell>
        </row>
        <row r="60">
          <cell r="B60" t="str">
            <v>云G70586</v>
          </cell>
          <cell r="C60" t="str">
            <v>2019-07-26 14:54:03</v>
          </cell>
          <cell r="D60">
            <v>0</v>
          </cell>
          <cell r="E60" t="str">
            <v>云南省红河哈尼族彝族自治州开远市,红河州公安局交警支队鸿云交通管理服务站,西北方向,65.2米</v>
          </cell>
        </row>
        <row r="61">
          <cell r="B61" t="str">
            <v>云G70784</v>
          </cell>
          <cell r="C61" t="str">
            <v>2019-07-26 18:00:02</v>
          </cell>
          <cell r="D61">
            <v>0</v>
          </cell>
          <cell r="E61" t="str">
            <v>云南省红河哈尼族彝族自治州建水县,金色维也纳,西方向,69.3米</v>
          </cell>
        </row>
        <row r="62">
          <cell r="B62" t="str">
            <v>云G72784</v>
          </cell>
          <cell r="C62" t="str">
            <v>2019-07-26 18:01:02</v>
          </cell>
          <cell r="D62">
            <v>0</v>
          </cell>
          <cell r="E62" t="str">
            <v>云南省红河哈尼族彝族自治州建水县,吧士玛超市,西方向,159.8米</v>
          </cell>
        </row>
        <row r="63">
          <cell r="B63" t="str">
            <v>云G72798</v>
          </cell>
          <cell r="C63" t="str">
            <v>2019-07-25 18:51:27</v>
          </cell>
          <cell r="D63">
            <v>0</v>
          </cell>
          <cell r="E63" t="str">
            <v>云南省红河哈尼族彝族自治州建水县,墨斗冲,东北方向,461.4米</v>
          </cell>
        </row>
        <row r="64">
          <cell r="B64" t="str">
            <v>云G73001</v>
          </cell>
          <cell r="C64" t="str">
            <v>2019-07-19 11:45:18</v>
          </cell>
          <cell r="D64">
            <v>0</v>
          </cell>
          <cell r="E64" t="str">
            <v>云南省红河哈尼族彝族自治州个旧市,松树寨,西南方向,1224.1米</v>
          </cell>
        </row>
        <row r="65">
          <cell r="B65" t="str">
            <v>云G73011</v>
          </cell>
          <cell r="C65" t="str">
            <v>2019-07-22 18:10:48</v>
          </cell>
          <cell r="D65">
            <v>0</v>
          </cell>
          <cell r="E65" t="str">
            <v>云南省红河哈尼族彝族自治州蒙自市,停车场,西南方向,11.1米</v>
          </cell>
        </row>
        <row r="66">
          <cell r="B66" t="str">
            <v>云G74311</v>
          </cell>
          <cell r="C66" t="str">
            <v>2019-07-26 18:02:36</v>
          </cell>
          <cell r="D66">
            <v>0</v>
          </cell>
          <cell r="E66" t="str">
            <v>云南省德宏傣族景颇族自治州瑞丽市,姐告国门小学,南方向,96.5米</v>
          </cell>
        </row>
        <row r="67">
          <cell r="B67" t="str">
            <v>云G75428</v>
          </cell>
          <cell r="C67" t="str">
            <v>2019-07-26 17:33:10</v>
          </cell>
          <cell r="D67">
            <v>0</v>
          </cell>
          <cell r="E67" t="str">
            <v>云南省,西双版纳傣族自治州,勐腊县</v>
          </cell>
        </row>
        <row r="68">
          <cell r="B68" t="str">
            <v>云G75662</v>
          </cell>
          <cell r="C68" t="str">
            <v>2019-07-26 17:50:38</v>
          </cell>
          <cell r="D68">
            <v>0</v>
          </cell>
          <cell r="E68" t="str">
            <v>云南省西双版纳傣族自治州勐腊县,藤蔑山村,东方向,1356.0米</v>
          </cell>
        </row>
        <row r="69">
          <cell r="B69" t="str">
            <v>云G76546</v>
          </cell>
          <cell r="C69" t="str">
            <v>--</v>
          </cell>
          <cell r="D69" t="str">
            <v>--</v>
          </cell>
          <cell r="E69" t="str">
            <v>--</v>
          </cell>
        </row>
        <row r="70">
          <cell r="B70" t="str">
            <v>云G78261</v>
          </cell>
          <cell r="C70" t="str">
            <v>2019-07-26 18:01:03</v>
          </cell>
          <cell r="D70">
            <v>0</v>
          </cell>
          <cell r="E70" t="str">
            <v>云南省红河哈尼族彝族自治州开远市市西北路288,如意餐厅,西北方向,3.7米</v>
          </cell>
        </row>
        <row r="71">
          <cell r="B71" t="str">
            <v>云G78656</v>
          </cell>
          <cell r="C71" t="str">
            <v>2019-07-26 17:16:31</v>
          </cell>
          <cell r="D71">
            <v>0</v>
          </cell>
          <cell r="E71" t="str">
            <v>云南省红河哈尼族彝族自治州蒙自市,灰土寨,西南方向,378.7米</v>
          </cell>
        </row>
        <row r="72">
          <cell r="B72" t="str">
            <v>云G79799</v>
          </cell>
          <cell r="C72" t="str">
            <v>2019-07-26 18:00:57</v>
          </cell>
          <cell r="D72">
            <v>0</v>
          </cell>
          <cell r="E72" t="str">
            <v>云南省红河哈尼族彝族自治州建水县,木头寨,东南方向,546.2米</v>
          </cell>
        </row>
        <row r="73">
          <cell r="B73" t="str">
            <v>云G84638</v>
          </cell>
          <cell r="C73" t="str">
            <v>2019-07-26 18:01:47</v>
          </cell>
          <cell r="D73">
            <v>0</v>
          </cell>
          <cell r="E73" t="str">
            <v>云南省红河哈尼族彝族自治州蒙自市,落龙庄小学,东方向,211.8米</v>
          </cell>
        </row>
        <row r="74">
          <cell r="B74" t="str">
            <v>云G85142</v>
          </cell>
          <cell r="C74" t="str">
            <v>2019-07-26 18:01:36</v>
          </cell>
          <cell r="D74">
            <v>0</v>
          </cell>
          <cell r="E74" t="str">
            <v>云南省红河哈尼族彝族自治州建水县,建水县金氏物资商贸有限公司,东南方向,193.6米</v>
          </cell>
        </row>
      </sheetData>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云G68941</v>
          </cell>
          <cell r="C4" t="str">
            <v>2019-07-27 23:43:53</v>
          </cell>
          <cell r="D4">
            <v>0</v>
          </cell>
          <cell r="E4" t="str">
            <v>云南省红河哈尼族彝族自治州开远市羊街乡326国道上海工行希望小学西北357米</v>
          </cell>
        </row>
        <row r="5">
          <cell r="B5" t="str">
            <v>云G78266</v>
          </cell>
          <cell r="C5" t="str">
            <v>2019-07-27 23:27:01</v>
          </cell>
          <cell r="D5">
            <v>0</v>
          </cell>
          <cell r="E5" t="str">
            <v>云南省红河哈尼族彝族自治州河口瑶族自治县瑶山乡326国道五道河特大桥南1142米</v>
          </cell>
        </row>
        <row r="6">
          <cell r="B6" t="str">
            <v>云G74893</v>
          </cell>
          <cell r="C6" t="str">
            <v>2019-07-27 23:50:46</v>
          </cell>
          <cell r="D6">
            <v>84</v>
          </cell>
          <cell r="E6" t="str">
            <v>云南省红河哈尼族彝族自治州泸西县中枢镇阿兴公路大兴村东北1328米</v>
          </cell>
        </row>
        <row r="7">
          <cell r="B7" t="str">
            <v>云G78968</v>
          </cell>
          <cell r="C7" t="str">
            <v>2019-07-27 23:17:05</v>
          </cell>
          <cell r="D7">
            <v>0</v>
          </cell>
          <cell r="E7" t="str">
            <v>云南省红河哈尼族彝族自治州建水县南庄镇通建高速小回龙西北297米</v>
          </cell>
        </row>
        <row r="8">
          <cell r="B8" t="str">
            <v>云G69391</v>
          </cell>
          <cell r="C8" t="str">
            <v>2019-07-27 22:52:40</v>
          </cell>
          <cell r="D8">
            <v>50</v>
          </cell>
          <cell r="E8" t="str">
            <v>云南省普洱市墨江哈尼族自治县通关镇G8511昆磨高速芭蕉箐北130米</v>
          </cell>
        </row>
        <row r="9">
          <cell r="B9" t="str">
            <v>云G66002</v>
          </cell>
          <cell r="C9" t="str">
            <v>2019-07-27 20:44:50</v>
          </cell>
          <cell r="D9">
            <v>0</v>
          </cell>
          <cell r="E9" t="str">
            <v>云南省红河哈尼族彝族自治州个旧市锡城镇水箐段水箐小学东228米</v>
          </cell>
        </row>
        <row r="10">
          <cell r="B10" t="str">
            <v>云G68819</v>
          </cell>
          <cell r="C10" t="str">
            <v>2019-07-27 22:35:57</v>
          </cell>
          <cell r="D10">
            <v>0</v>
          </cell>
          <cell r="E10" t="str">
            <v>云南省怒江傈僳族自治州泸水市称杆乡228省道腊门嘎东南212米</v>
          </cell>
        </row>
        <row r="11">
          <cell r="B11" t="str">
            <v>云G69957</v>
          </cell>
          <cell r="C11" t="str">
            <v>2019-07-27 18:42:26</v>
          </cell>
          <cell r="D11">
            <v>0</v>
          </cell>
          <cell r="E11" t="str">
            <v>云南省红河哈尼族彝族自治州开远市小龙潭镇城子东北80米</v>
          </cell>
        </row>
        <row r="12">
          <cell r="B12" t="str">
            <v>云G70788</v>
          </cell>
          <cell r="C12" t="str">
            <v>2019-07-27 18:00:53</v>
          </cell>
          <cell r="D12">
            <v>0</v>
          </cell>
          <cell r="E12" t="str">
            <v>云南省红河哈尼族彝族自治州个旧市城区街道个金公路延康诊所西20米</v>
          </cell>
        </row>
        <row r="13">
          <cell r="B13" t="str">
            <v>云G73584</v>
          </cell>
          <cell r="C13" t="str">
            <v>2019-07-27 13:59:20</v>
          </cell>
          <cell r="D13">
            <v>0</v>
          </cell>
          <cell r="E13" t="str">
            <v>云南省西双版纳傣族自治州景洪市允景洪街道澜沧江路5号澜沧江路西双版纳傣族自治州质量技术监督景洪社会公证计量称重站东北656米</v>
          </cell>
        </row>
        <row r="14">
          <cell r="B14" t="str">
            <v>云G73881</v>
          </cell>
          <cell r="C14" t="str">
            <v>2019-07-27 23:19:03</v>
          </cell>
          <cell r="D14">
            <v>0</v>
          </cell>
          <cell r="E14" t="str">
            <v>云南省昆明市宜良县北古城镇G5601昆明绕城高速马鞍山北176米</v>
          </cell>
        </row>
        <row r="15">
          <cell r="B15" t="str">
            <v>云G73908</v>
          </cell>
          <cell r="C15" t="str">
            <v>2019-07-27 15:26:11</v>
          </cell>
          <cell r="D15">
            <v>0</v>
          </cell>
          <cell r="E15" t="str">
            <v>云南省红河哈尼族彝族自治州泸西县午街铺镇服务区南169米</v>
          </cell>
        </row>
        <row r="16">
          <cell r="B16" t="str">
            <v>云G74358</v>
          </cell>
          <cell r="C16" t="str">
            <v>2019-07-27 21:59:54</v>
          </cell>
          <cell r="D16">
            <v>0</v>
          </cell>
          <cell r="E16" t="str">
            <v>云南省昆明市西山区海口街道Z007云南省农村信用社(西山中宝分社)东南1338米</v>
          </cell>
        </row>
        <row r="17">
          <cell r="B17" t="str">
            <v>云G74732</v>
          </cell>
          <cell r="C17" t="str">
            <v>2019-07-27 23:32:15</v>
          </cell>
          <cell r="D17">
            <v>0</v>
          </cell>
          <cell r="E17" t="str">
            <v>云南省红河哈尼族彝族自治州个旧市大屯镇个大段小屯西135米</v>
          </cell>
        </row>
        <row r="18">
          <cell r="B18" t="str">
            <v>云G75018</v>
          </cell>
          <cell r="C18" t="str">
            <v>2019-07-27 23:38:58</v>
          </cell>
          <cell r="D18">
            <v>0</v>
          </cell>
          <cell r="E18" t="str">
            <v>云南省红河哈尼族彝族自治州河口瑶族自治县河口镇326国道曼漆西北235米</v>
          </cell>
        </row>
        <row r="19">
          <cell r="B19" t="str">
            <v>云G75117</v>
          </cell>
          <cell r="C19" t="str">
            <v>2019-07-27 18:13:36</v>
          </cell>
          <cell r="D19">
            <v>0</v>
          </cell>
          <cell r="E19" t="str">
            <v>云南省红河哈尼族彝族自治州建水县青龙镇青他线老里硐小学东北1381米</v>
          </cell>
        </row>
        <row r="20">
          <cell r="B20" t="str">
            <v>云G75191</v>
          </cell>
          <cell r="C20" t="str">
            <v>2019-07-27 18:55:59</v>
          </cell>
          <cell r="D20">
            <v>0</v>
          </cell>
          <cell r="E20" t="str">
            <v>云南省红河哈尼族彝族自治州建水县坡头乡白显段大石洞小学西南259米</v>
          </cell>
        </row>
        <row r="21">
          <cell r="B21" t="str">
            <v>云G76051</v>
          </cell>
          <cell r="C21" t="str">
            <v>2019-07-27 18:14:29</v>
          </cell>
          <cell r="D21">
            <v>0</v>
          </cell>
          <cell r="E21" t="str">
            <v>云南省红河哈尼族彝族自治州个旧市锡城镇个金公路个旧市财政局东北182米</v>
          </cell>
        </row>
        <row r="22">
          <cell r="B22" t="str">
            <v>云G77285</v>
          </cell>
          <cell r="C22" t="str">
            <v>2019-07-27 22:18:45</v>
          </cell>
          <cell r="D22">
            <v>0</v>
          </cell>
          <cell r="E22" t="str">
            <v>云南省红河哈尼族彝族自治州蒙自市新安所镇回归路161号G8011开河高速新安中学西411米</v>
          </cell>
        </row>
        <row r="23">
          <cell r="B23" t="str">
            <v>云G79750</v>
          </cell>
          <cell r="C23" t="str">
            <v>2019-07-27 23:40:07</v>
          </cell>
          <cell r="D23">
            <v>0</v>
          </cell>
          <cell r="E23" t="str">
            <v>云南省红河哈尼族彝族自治州个旧市贾沙乡芦柴冲西北428米</v>
          </cell>
        </row>
        <row r="24">
          <cell r="B24" t="str">
            <v>云G85305</v>
          </cell>
          <cell r="C24" t="str">
            <v>2019-07-27 15:05:04</v>
          </cell>
          <cell r="D24">
            <v>0</v>
          </cell>
          <cell r="E24" t="str">
            <v>云南省红河哈尼族彝族自治州开远市小龙潭镇二城段安桶寨西240米</v>
          </cell>
        </row>
        <row r="25">
          <cell r="B25" t="str">
            <v>云G87927</v>
          </cell>
          <cell r="C25" t="str">
            <v>2019-07-27 23:36:57</v>
          </cell>
          <cell r="D25">
            <v>0</v>
          </cell>
          <cell r="E25" t="str">
            <v>云南省红河哈尼族彝族自治州河口瑶族自治县河口镇中国石化(北山停车区加油站)东南173米</v>
          </cell>
        </row>
        <row r="26">
          <cell r="B26" t="str">
            <v>云G79894</v>
          </cell>
          <cell r="C26" t="str">
            <v>2019-07-27 23:29:11</v>
          </cell>
          <cell r="D26">
            <v>0</v>
          </cell>
          <cell r="E26" t="str">
            <v>广西壮族自治区钦州市钦北区贵台镇S60合那高速那填西南133米</v>
          </cell>
        </row>
        <row r="27">
          <cell r="B27" t="str">
            <v>云G68655</v>
          </cell>
          <cell r="C27" t="str">
            <v>2019-07-27 22:56:32</v>
          </cell>
          <cell r="D27">
            <v>0</v>
          </cell>
          <cell r="E27" t="str">
            <v>云南省红河哈尼族彝族自治州建水县临安镇214省道鸿达驾校西南273米</v>
          </cell>
        </row>
        <row r="28">
          <cell r="B28" t="str">
            <v>云G74730</v>
          </cell>
          <cell r="C28" t="str">
            <v>2019-07-27 23:32:44</v>
          </cell>
          <cell r="D28">
            <v>0</v>
          </cell>
          <cell r="E28" t="str">
            <v>云南省红河哈尼族彝族自治州建水县坡头乡214省道红河大桥东北312米</v>
          </cell>
        </row>
        <row r="29">
          <cell r="B29" t="str">
            <v>云G89767</v>
          </cell>
          <cell r="C29" t="str">
            <v>2019-07-27 18:05:22</v>
          </cell>
          <cell r="D29">
            <v>0</v>
          </cell>
          <cell r="E29" t="str">
            <v>云南省昆明市盘龙区茨坝街道龙泉路699号蒜村段醉鼎尖椒鸡(总店)东46米</v>
          </cell>
        </row>
        <row r="30">
          <cell r="B30" t="str">
            <v>云G69406</v>
          </cell>
          <cell r="C30" t="str">
            <v>2019-07-27 21:56:55</v>
          </cell>
          <cell r="D30">
            <v>0</v>
          </cell>
          <cell r="E30" t="str">
            <v>云南省红河哈尼族彝族自治州建水县临安镇214省道中国石化加油站(培德段)西北37米</v>
          </cell>
        </row>
        <row r="31">
          <cell r="B31" t="str">
            <v>云G73567</v>
          </cell>
          <cell r="C31" t="str">
            <v>2019-07-27 22:56:45</v>
          </cell>
          <cell r="D31">
            <v>0</v>
          </cell>
          <cell r="E31" t="str">
            <v>云南省红河哈尼族彝族自治州金平苗族瑶族傣族自治县金河镇106县道红河哈尼族彝族自治州公路管理总段双金桥管理所东北104米</v>
          </cell>
        </row>
        <row r="32">
          <cell r="B32" t="str">
            <v>云G78769</v>
          </cell>
          <cell r="C32" t="str">
            <v>2019-07-27 23:23:35</v>
          </cell>
          <cell r="D32">
            <v>0</v>
          </cell>
          <cell r="E32" t="str">
            <v>云南省红河哈尼族彝族自治州建水县临安镇培德段中国石化加油站(培德段)西78米</v>
          </cell>
        </row>
        <row r="33">
          <cell r="B33" t="str">
            <v>云G72281</v>
          </cell>
          <cell r="C33" t="str">
            <v>2019-07-27 15:01:39</v>
          </cell>
          <cell r="D33">
            <v>0</v>
          </cell>
          <cell r="E33" t="str">
            <v>云南省红河哈尼族彝族自治州个旧市锡城镇个金公路个旧市仪创商贸有限公司东北81米</v>
          </cell>
        </row>
        <row r="34">
          <cell r="B34" t="str">
            <v>云G76116</v>
          </cell>
          <cell r="C34" t="str">
            <v>2019-07-27 23:34:38</v>
          </cell>
          <cell r="D34">
            <v>0</v>
          </cell>
          <cell r="E34" t="str">
            <v>云南省红河哈尼族彝族自治州元阳县上新城乡元蔓高速芒铁东南476米</v>
          </cell>
        </row>
        <row r="35">
          <cell r="B35" t="str">
            <v>云G76531</v>
          </cell>
          <cell r="C35" t="str">
            <v>2019-07-27 23:25:16</v>
          </cell>
          <cell r="D35">
            <v>0</v>
          </cell>
          <cell r="E35" t="str">
            <v>云南省昆明市宜良县匡远街道学府路钟家坡东62米</v>
          </cell>
        </row>
        <row r="36">
          <cell r="B36" t="str">
            <v>云G79926</v>
          </cell>
          <cell r="C36" t="str">
            <v>2019-07-27 21:39:48</v>
          </cell>
          <cell r="D36">
            <v>0</v>
          </cell>
          <cell r="E36" t="str">
            <v>云南省昆明市官渡区矣六街道彩云北路11159号彩云中路小古城社区居委会卫生室西南149米</v>
          </cell>
        </row>
        <row r="37">
          <cell r="B37" t="str">
            <v>云G74663</v>
          </cell>
          <cell r="C37" t="str">
            <v>2019-07-27 23:06:16</v>
          </cell>
          <cell r="D37">
            <v>0</v>
          </cell>
          <cell r="E37" t="str">
            <v>云南省红河哈尼族彝族自治州个旧市蔓耗镇102县道蛮板大桥东北324米</v>
          </cell>
        </row>
        <row r="38">
          <cell r="B38" t="str">
            <v>云G65155</v>
          </cell>
          <cell r="C38" t="str">
            <v>2019-07-27 22:55:28</v>
          </cell>
          <cell r="D38">
            <v>0</v>
          </cell>
          <cell r="E38" t="str">
            <v>云南省昆明市寻甸回族彝族自治县倘甸镇马大段庆文砖厂北435米</v>
          </cell>
        </row>
        <row r="39">
          <cell r="B39" t="str">
            <v>云G68333</v>
          </cell>
          <cell r="C39" t="str">
            <v>2019-07-27 16:33:37</v>
          </cell>
          <cell r="D39">
            <v>0</v>
          </cell>
          <cell r="E39" t="str">
            <v>福生路河口华夏医院西南314米</v>
          </cell>
        </row>
        <row r="40">
          <cell r="B40" t="str">
            <v>云G69497</v>
          </cell>
          <cell r="C40" t="str">
            <v>2019-07-27 20:10:56</v>
          </cell>
          <cell r="D40">
            <v>0</v>
          </cell>
          <cell r="E40" t="str">
            <v>云南省曲靖市麒麟区越州镇326国道美食美客北22米</v>
          </cell>
        </row>
        <row r="41">
          <cell r="B41" t="str">
            <v>云G78528</v>
          </cell>
          <cell r="C41" t="str">
            <v>2019-07-27 17:42:55</v>
          </cell>
          <cell r="D41">
            <v>0</v>
          </cell>
          <cell r="E41" t="str">
            <v>云南省红河哈尼族彝族自治州建水县临安镇青他线建水文笔塔西南912米</v>
          </cell>
        </row>
        <row r="42">
          <cell r="B42" t="str">
            <v>云G70588</v>
          </cell>
          <cell r="C42" t="str">
            <v>2019-07-27 19:01:52</v>
          </cell>
          <cell r="D42">
            <v>0</v>
          </cell>
          <cell r="E42" t="str">
            <v>云南省红河哈尼族彝族自治州元阳县南沙镇102县道元红双飞粉东北239米</v>
          </cell>
        </row>
        <row r="43">
          <cell r="B43" t="str">
            <v>云G72097</v>
          </cell>
          <cell r="C43" t="str">
            <v>2019-07-27 18:06:58</v>
          </cell>
          <cell r="D43">
            <v>0</v>
          </cell>
          <cell r="E43" t="str">
            <v>云南省红河哈尼族彝族自治州河口瑶族自治县河口镇中国石化(北山停车区加油站)东北173米</v>
          </cell>
        </row>
        <row r="44">
          <cell r="B44" t="str">
            <v>云G89057</v>
          </cell>
          <cell r="C44" t="str">
            <v>2019-07-27 22:48:01</v>
          </cell>
          <cell r="D44">
            <v>0</v>
          </cell>
          <cell r="E44" t="str">
            <v>云南省红河哈尼族彝族自治州弥勒市巡检司镇巡检司中学东南41米</v>
          </cell>
        </row>
        <row r="45">
          <cell r="B45" t="str">
            <v>云G89259</v>
          </cell>
          <cell r="C45" t="str">
            <v>2019-07-27 22:20:08</v>
          </cell>
          <cell r="D45">
            <v>0</v>
          </cell>
          <cell r="E45" t="str">
            <v>云南省玉溪市江川区江城镇澄川线山泉鱼庄北25米</v>
          </cell>
        </row>
        <row r="46">
          <cell r="B46" t="str">
            <v>云G78483</v>
          </cell>
          <cell r="C46" t="str">
            <v>2019-07-27 22:40:14</v>
          </cell>
          <cell r="D46">
            <v>0</v>
          </cell>
          <cell r="E46" t="str">
            <v>云南省玉溪市华宁县盘溪镇097乡道全友家居(097乡道)西南96米</v>
          </cell>
        </row>
        <row r="47">
          <cell r="B47" t="str">
            <v>云G75885</v>
          </cell>
          <cell r="C47" t="str">
            <v>2019-07-27 13:43:00</v>
          </cell>
          <cell r="D47">
            <v>0</v>
          </cell>
          <cell r="E47" t="str">
            <v>云南省红河哈尼族彝族自治州元阳县南沙镇慢腊公路102县102县道桃园村卫生所东1292米</v>
          </cell>
        </row>
        <row r="48">
          <cell r="B48" t="str">
            <v>云G70053</v>
          </cell>
          <cell r="C48" t="str">
            <v>2019-07-27 20:39:26</v>
          </cell>
          <cell r="D48">
            <v>0</v>
          </cell>
          <cell r="E48" t="str">
            <v>云南省玉溪市新平彝族傣族自治县扬武镇213国道仙福钢铁有限公司东368米</v>
          </cell>
        </row>
        <row r="49">
          <cell r="B49" t="str">
            <v>云G75010</v>
          </cell>
          <cell r="C49" t="str">
            <v>2019-07-27 22:34:13</v>
          </cell>
          <cell r="D49">
            <v>0</v>
          </cell>
          <cell r="E49" t="str">
            <v>云南省红河哈尼族彝族自治州建水县临安镇323国道小川味饭店西北253米</v>
          </cell>
        </row>
        <row r="50">
          <cell r="B50" t="str">
            <v>云G78570</v>
          </cell>
          <cell r="C50" t="str">
            <v>2019-07-27 23:37:04</v>
          </cell>
          <cell r="D50">
            <v>0</v>
          </cell>
          <cell r="E50" t="str">
            <v>云南省文山壮族苗族自治州广南县莲城镇那忠东400米</v>
          </cell>
        </row>
        <row r="51">
          <cell r="B51" t="str">
            <v>云G44971</v>
          </cell>
          <cell r="C51" t="str">
            <v>--</v>
          </cell>
          <cell r="D51">
            <v>0</v>
          </cell>
          <cell r="E51" t="str">
            <v>--</v>
          </cell>
        </row>
        <row r="52">
          <cell r="B52" t="str">
            <v>云G68245</v>
          </cell>
          <cell r="C52" t="str">
            <v>2019-07-27 18:06:38</v>
          </cell>
          <cell r="D52">
            <v>0</v>
          </cell>
          <cell r="E52" t="str">
            <v>云南省红河哈尼族彝族自治州蒙自市,庄区寨,北方向,62.2米</v>
          </cell>
        </row>
        <row r="53">
          <cell r="B53" t="str">
            <v>云G68279</v>
          </cell>
          <cell r="C53" t="str">
            <v>2019-07-27 18:04:45</v>
          </cell>
          <cell r="D53">
            <v>0</v>
          </cell>
          <cell r="E53" t="str">
            <v>云南省昆明市安宁市,小普河,西方向,803.7米</v>
          </cell>
        </row>
        <row r="54">
          <cell r="B54" t="str">
            <v>云G68941</v>
          </cell>
          <cell r="C54" t="str">
            <v>2019-07-27 18:06:38</v>
          </cell>
          <cell r="D54">
            <v>0</v>
          </cell>
          <cell r="E54" t="str">
            <v>云南省昆明市石林彝族自治县,戈衣黑,西北方向,1071.4米</v>
          </cell>
        </row>
        <row r="55">
          <cell r="B55" t="str">
            <v>云G70058</v>
          </cell>
          <cell r="C55" t="str">
            <v>2019-07-27 13:45:10</v>
          </cell>
          <cell r="D55">
            <v>0</v>
          </cell>
          <cell r="E55" t="str">
            <v>云南省文山壮族苗族自治州砚山县,自家人饭店,西北方向,9.1米</v>
          </cell>
        </row>
        <row r="56">
          <cell r="B56" t="str">
            <v>云G70449</v>
          </cell>
          <cell r="C56" t="str">
            <v>2019-07-27 18:06:28</v>
          </cell>
          <cell r="D56">
            <v>0</v>
          </cell>
          <cell r="E56" t="str">
            <v>云南省红河哈尼族彝族自治州河口瑶族自治县,中岭岗村,东北方向,1196.1米</v>
          </cell>
        </row>
        <row r="57">
          <cell r="B57" t="str">
            <v>云G70586</v>
          </cell>
          <cell r="C57" t="str">
            <v>2019-07-26 14:54:03</v>
          </cell>
          <cell r="D57">
            <v>0</v>
          </cell>
          <cell r="E57" t="str">
            <v>云南省红河哈尼族彝族自治州开远市,红河州公安局交警支队鸿云交通管理服务站,西北方向,65.2米</v>
          </cell>
        </row>
        <row r="58">
          <cell r="B58" t="str">
            <v>云G70784</v>
          </cell>
          <cell r="C58" t="str">
            <v>2019-07-27 18:06:37</v>
          </cell>
          <cell r="D58">
            <v>0</v>
          </cell>
          <cell r="E58" t="str">
            <v>云南省红河哈尼族彝族自治州建水县,金色维也纳,西方向,69.3米</v>
          </cell>
        </row>
        <row r="59">
          <cell r="B59" t="str">
            <v>云G72784</v>
          </cell>
          <cell r="C59" t="str">
            <v>2019-07-27 18:05:03</v>
          </cell>
          <cell r="D59">
            <v>0</v>
          </cell>
          <cell r="E59" t="str">
            <v>云南省红河哈尼族彝族自治州建水县,吧士玛超市,西方向,159.8米</v>
          </cell>
        </row>
        <row r="60">
          <cell r="B60" t="str">
            <v>云G72798</v>
          </cell>
          <cell r="C60" t="str">
            <v>2019-07-27 18:05:22</v>
          </cell>
          <cell r="D60">
            <v>0</v>
          </cell>
          <cell r="E60" t="str">
            <v>云南省,红河哈尼族彝族自治州,建水县</v>
          </cell>
        </row>
        <row r="61">
          <cell r="B61" t="str">
            <v>云G73001</v>
          </cell>
          <cell r="C61" t="str">
            <v>2019-07-19 11:45:18</v>
          </cell>
          <cell r="D61">
            <v>0</v>
          </cell>
          <cell r="E61" t="str">
            <v>云南省红河哈尼族彝族自治州个旧市,松树寨,西南方向,1224.1米</v>
          </cell>
        </row>
        <row r="62">
          <cell r="B62" t="str">
            <v>云G73011</v>
          </cell>
          <cell r="C62" t="str">
            <v>2019-07-22 18:10:48</v>
          </cell>
          <cell r="D62">
            <v>0</v>
          </cell>
          <cell r="E62" t="str">
            <v>云南省红河哈尼族彝族自治州蒙自市,停车场,西南方向,11.1米</v>
          </cell>
        </row>
        <row r="63">
          <cell r="B63" t="str">
            <v>云G74311</v>
          </cell>
          <cell r="C63" t="str">
            <v>2019-07-27 18:06:24</v>
          </cell>
          <cell r="D63">
            <v>0</v>
          </cell>
          <cell r="E63" t="str">
            <v>云南省德宏傣族景颇族自治州瑞丽市,姐告国门天地宽农贸市场,东北方向,109.5米</v>
          </cell>
        </row>
        <row r="64">
          <cell r="B64" t="str">
            <v>云G75428</v>
          </cell>
          <cell r="C64" t="str">
            <v>2019-07-27 18:06:28</v>
          </cell>
          <cell r="D64">
            <v>0</v>
          </cell>
          <cell r="E64" t="str">
            <v>云南省西双版纳傣族自治州勐腊县,吴记凤凰酒家,东南方向,228.3米</v>
          </cell>
        </row>
        <row r="65">
          <cell r="B65" t="str">
            <v>云G75662</v>
          </cell>
          <cell r="C65" t="str">
            <v>2019-07-27 18:06:14</v>
          </cell>
          <cell r="D65">
            <v>0</v>
          </cell>
          <cell r="E65" t="str">
            <v>云南省西双版纳傣族自治州勐腊县,城子罗梭江顺河大桥,东南方向,728.5米</v>
          </cell>
        </row>
        <row r="66">
          <cell r="B66" t="str">
            <v>云G76546</v>
          </cell>
          <cell r="C66" t="str">
            <v>--</v>
          </cell>
          <cell r="D66">
            <v>0</v>
          </cell>
          <cell r="E66" t="str">
            <v>--</v>
          </cell>
        </row>
        <row r="67">
          <cell r="B67" t="str">
            <v>云G78261</v>
          </cell>
          <cell r="C67" t="str">
            <v>2019-07-27 18:01:03</v>
          </cell>
          <cell r="D67">
            <v>0</v>
          </cell>
          <cell r="E67" t="str">
            <v>云南省红河哈尼族彝族自治州开远市市西北路288,如意餐厅,西北方向,3.7米</v>
          </cell>
        </row>
        <row r="68">
          <cell r="B68" t="str">
            <v>云G78656</v>
          </cell>
          <cell r="C68" t="str">
            <v>2019-07-27 17:47:02</v>
          </cell>
          <cell r="D68">
            <v>0</v>
          </cell>
          <cell r="E68" t="str">
            <v>云南省红河哈尼族彝族自治州蒙自市,灰土寨,西南方向,378.7米</v>
          </cell>
        </row>
        <row r="69">
          <cell r="B69" t="str">
            <v>云G79799</v>
          </cell>
          <cell r="C69" t="str">
            <v>2019-07-27 18:06:11</v>
          </cell>
          <cell r="D69">
            <v>0</v>
          </cell>
          <cell r="E69" t="str">
            <v>云南省红河哈尼族彝族自治州建水县,新村,西北方向,549.2米</v>
          </cell>
        </row>
        <row r="70">
          <cell r="B70" t="str">
            <v>云G84638</v>
          </cell>
          <cell r="C70" t="str">
            <v>2019-07-27 18:00:36</v>
          </cell>
          <cell r="D70">
            <v>0</v>
          </cell>
          <cell r="E70" t="str">
            <v>云南省红河哈尼族彝族自治州蒙自市,落龙庄小学,东方向,213.7米</v>
          </cell>
        </row>
        <row r="71">
          <cell r="B71" t="str">
            <v>云G85142</v>
          </cell>
          <cell r="C71" t="str">
            <v>2019-07-27 18:05:11</v>
          </cell>
          <cell r="D71">
            <v>0</v>
          </cell>
          <cell r="E71" t="str">
            <v>云南省红河哈尼族彝族自治州建水县,建水县金氏物资商贸有限公司,东南方向,182.7米</v>
          </cell>
        </row>
      </sheetData>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云G65155</v>
          </cell>
          <cell r="C4" t="str">
            <v>2019-07-28 22:30:24</v>
          </cell>
          <cell r="D4">
            <v>0</v>
          </cell>
          <cell r="E4" t="str">
            <v>云南省昆明市禄劝彝族苗族自治县九龙镇九龙段龙花枝南250米</v>
          </cell>
        </row>
        <row r="5">
          <cell r="B5" t="str">
            <v>云G76029</v>
          </cell>
          <cell r="C5" t="str">
            <v>2019-07-28 23:12:33</v>
          </cell>
          <cell r="D5">
            <v>48</v>
          </cell>
          <cell r="E5" t="str">
            <v>云南省文山壮族苗族自治州砚山县维末彝族乡323国道熊洞坝西592米</v>
          </cell>
        </row>
        <row r="6">
          <cell r="B6" t="str">
            <v>云G68817</v>
          </cell>
          <cell r="C6" t="str">
            <v>2019-07-28 10:09:23</v>
          </cell>
          <cell r="D6">
            <v>0</v>
          </cell>
          <cell r="E6" t="str">
            <v>云南省红河哈尼族彝族自治州建水县临安镇祥琦汽车销售有限公司西北72米</v>
          </cell>
        </row>
        <row r="7">
          <cell r="B7" t="str">
            <v>云G69360</v>
          </cell>
          <cell r="C7" t="str">
            <v>2019-07-28 19:44:53</v>
          </cell>
          <cell r="D7">
            <v>0</v>
          </cell>
          <cell r="E7" t="str">
            <v>云南省文山壮族苗族自治州砚山县平远镇商贸大街171号商贸大街陆涛钢铝销售点西37米</v>
          </cell>
        </row>
        <row r="8">
          <cell r="B8" t="str">
            <v>云G70054</v>
          </cell>
          <cell r="C8" t="str">
            <v>2019-07-28 19:57:46</v>
          </cell>
          <cell r="D8">
            <v>0</v>
          </cell>
          <cell r="E8" t="str">
            <v>云南省红河哈尼族彝族自治州泸西县金马镇华西段大华西西北969米</v>
          </cell>
        </row>
        <row r="9">
          <cell r="B9" t="str">
            <v>云G70086</v>
          </cell>
          <cell r="C9" t="str">
            <v>2019-07-28 19:14:57</v>
          </cell>
          <cell r="D9">
            <v>0</v>
          </cell>
          <cell r="E9" t="str">
            <v>云南省红河哈尼族彝族自治州开远市乐白道街道馆驿清真饭店东97米</v>
          </cell>
        </row>
        <row r="10">
          <cell r="B10" t="str">
            <v>云G70788</v>
          </cell>
          <cell r="C10" t="str">
            <v>2019-07-28 18:23:40</v>
          </cell>
          <cell r="D10">
            <v>0</v>
          </cell>
          <cell r="E10" t="str">
            <v>云南省红河哈尼族彝族自治州个旧市大屯镇Z003大屯客运站南1983米</v>
          </cell>
        </row>
        <row r="11">
          <cell r="B11" t="str">
            <v>云G72281</v>
          </cell>
          <cell r="C11" t="str">
            <v>2019-07-28 23:40:58</v>
          </cell>
          <cell r="D11">
            <v>0</v>
          </cell>
          <cell r="E11" t="str">
            <v>云南省红河哈尼族彝族自治州个旧市鸡街镇212省道福家营小学北292米</v>
          </cell>
        </row>
        <row r="12">
          <cell r="B12" t="str">
            <v>云G73503</v>
          </cell>
          <cell r="C12" t="str">
            <v>2019-07-28 19:42:22</v>
          </cell>
          <cell r="D12">
            <v>0</v>
          </cell>
          <cell r="E12" t="str">
            <v>云南省红河哈尼族彝族自治州红河县迤萨镇Z007水井东1115米</v>
          </cell>
        </row>
        <row r="13">
          <cell r="B13" t="str">
            <v>云G73567</v>
          </cell>
          <cell r="C13" t="str">
            <v>2019-07-28 18:50:01</v>
          </cell>
          <cell r="D13">
            <v>0</v>
          </cell>
          <cell r="E13" t="str">
            <v>云南省红河哈尼族彝族自治州金平苗族瑶族傣族自治县金水河镇Z011金水河口岸东北2837米</v>
          </cell>
        </row>
        <row r="14">
          <cell r="B14" t="str">
            <v>云G73590</v>
          </cell>
          <cell r="C14" t="str">
            <v>2019-07-28 22:23:53</v>
          </cell>
          <cell r="D14">
            <v>0</v>
          </cell>
          <cell r="E14" t="str">
            <v>云南省红河哈尼族彝族自治州个旧市鸡街镇个大段松树寨东347米</v>
          </cell>
        </row>
        <row r="15">
          <cell r="B15" t="str">
            <v>云G73881</v>
          </cell>
          <cell r="C15" t="str">
            <v>2019-07-28 23:38:19</v>
          </cell>
          <cell r="D15">
            <v>0</v>
          </cell>
          <cell r="E15" t="str">
            <v>云南省昆明市宜良县北古城镇G5601昆明绕城高速马鞍山北176米</v>
          </cell>
        </row>
        <row r="16">
          <cell r="B16" t="str">
            <v>云G74358</v>
          </cell>
          <cell r="C16" t="str">
            <v>2019-07-28 21:13:54</v>
          </cell>
          <cell r="D16">
            <v>0</v>
          </cell>
          <cell r="E16" t="str">
            <v>云南省昆明市西山区海口街道Z007云南省农村信用社(西山中宝分社)东南1875米</v>
          </cell>
        </row>
        <row r="17">
          <cell r="B17" t="str">
            <v>云G74741</v>
          </cell>
          <cell r="C17" t="str">
            <v>2019-07-28 19:40:27</v>
          </cell>
          <cell r="D17">
            <v>0</v>
          </cell>
          <cell r="E17" t="str">
            <v>云南省红河哈尼族彝族自治州元阳县南沙镇102县道红河谷食家庄东南344米</v>
          </cell>
        </row>
        <row r="18">
          <cell r="B18" t="str">
            <v>云G75010</v>
          </cell>
          <cell r="C18" t="str">
            <v>2019-07-28 19:38:13</v>
          </cell>
          <cell r="D18">
            <v>0</v>
          </cell>
          <cell r="E18" t="str">
            <v>云南省红河哈尼族彝族自治州建水县临安镇通建高速建水收费站入口(通建高速东北向)北70米</v>
          </cell>
        </row>
        <row r="19">
          <cell r="B19" t="str">
            <v>云G75018</v>
          </cell>
          <cell r="C19" t="str">
            <v>2019-07-28 23:17:32</v>
          </cell>
          <cell r="D19">
            <v>0</v>
          </cell>
          <cell r="E19" t="str">
            <v>云南省红河哈尼族彝族自治州河口瑶族自治县河口镇326国道曼漆西北235米</v>
          </cell>
        </row>
        <row r="20">
          <cell r="B20" t="str">
            <v>云G75117</v>
          </cell>
          <cell r="C20" t="str">
            <v>2019-07-28 23:28:13</v>
          </cell>
          <cell r="D20">
            <v>0</v>
          </cell>
          <cell r="E20" t="str">
            <v>云南省红河哈尼族彝族自治州建水县西庄镇芦子沟段麦粮地东201米</v>
          </cell>
        </row>
        <row r="21">
          <cell r="B21" t="str">
            <v>云G75191</v>
          </cell>
          <cell r="C21" t="str">
            <v>2019-07-28 19:12:39</v>
          </cell>
          <cell r="D21">
            <v>0</v>
          </cell>
          <cell r="E21" t="str">
            <v>云南省红河哈尼族彝族自治州建水县坡头乡白显段大石洞小学西南268米</v>
          </cell>
        </row>
        <row r="22">
          <cell r="B22" t="str">
            <v>云G76051</v>
          </cell>
          <cell r="C22" t="str">
            <v>2019-07-28 19:40:11</v>
          </cell>
          <cell r="D22">
            <v>0</v>
          </cell>
          <cell r="E22" t="str">
            <v>云南省红河哈尼族彝族自治州个旧市锡城镇个金公路个旧市人民法院东北44米</v>
          </cell>
        </row>
        <row r="23">
          <cell r="B23" t="str">
            <v>云G77285</v>
          </cell>
          <cell r="C23" t="str">
            <v>2019-07-28 22:42:44</v>
          </cell>
          <cell r="D23">
            <v>0</v>
          </cell>
          <cell r="E23" t="str">
            <v>云南省红河哈尼族彝族自治州蒙自市新安所镇回归路161号G8011开河高速新安中学西428米</v>
          </cell>
        </row>
        <row r="24">
          <cell r="B24" t="str">
            <v>云G78570</v>
          </cell>
          <cell r="C24" t="str">
            <v>2019-07-28 23:46:06</v>
          </cell>
          <cell r="D24">
            <v>0</v>
          </cell>
          <cell r="E24" t="str">
            <v>云南省文山壮族苗族自治州广南县莲城镇那忠东489米</v>
          </cell>
        </row>
        <row r="25">
          <cell r="B25" t="str">
            <v>云G78968</v>
          </cell>
          <cell r="C25" t="str">
            <v>2019-07-28 10:24:06</v>
          </cell>
          <cell r="D25">
            <v>0</v>
          </cell>
          <cell r="E25" t="str">
            <v>云南省昆明市安宁市金方街道安海路茅草房拉祜烤莊东53米</v>
          </cell>
        </row>
        <row r="26">
          <cell r="B26" t="str">
            <v>云G85305</v>
          </cell>
          <cell r="C26" t="str">
            <v>2019-07-28 13:55:18</v>
          </cell>
          <cell r="D26">
            <v>0</v>
          </cell>
          <cell r="E26" t="str">
            <v>云南省红河哈尼族彝族自治州开远市小龙潭镇开培线安桶寨西351米</v>
          </cell>
        </row>
        <row r="27">
          <cell r="B27" t="str">
            <v>云G89259</v>
          </cell>
          <cell r="C27" t="str">
            <v>2019-07-28 23:55:26</v>
          </cell>
          <cell r="D27">
            <v>0</v>
          </cell>
          <cell r="E27" t="str">
            <v>云南省红河哈尼族彝族自治州建水县临安镇214省道天第冷库西北332米</v>
          </cell>
        </row>
        <row r="28">
          <cell r="B28" t="str">
            <v>云G68655</v>
          </cell>
          <cell r="C28" t="str">
            <v>2019-07-28 23:52:16</v>
          </cell>
          <cell r="D28">
            <v>0</v>
          </cell>
          <cell r="E28" t="str">
            <v>云南省红河哈尼族彝族自治州建水县临安镇214省道鸿达驾校西南273米</v>
          </cell>
        </row>
        <row r="29">
          <cell r="B29" t="str">
            <v>云G74730</v>
          </cell>
          <cell r="C29" t="str">
            <v>2019-07-28 23:32:44</v>
          </cell>
          <cell r="D29">
            <v>0</v>
          </cell>
          <cell r="E29" t="str">
            <v>云南省红河哈尼族彝族自治州建水县坡头乡214省道红河大桥东北312米</v>
          </cell>
        </row>
        <row r="30">
          <cell r="B30" t="str">
            <v>云G69406</v>
          </cell>
          <cell r="C30" t="str">
            <v>2019-07-28 23:52:26</v>
          </cell>
          <cell r="D30">
            <v>0</v>
          </cell>
          <cell r="E30" t="str">
            <v>云南省红河哈尼族彝族自治州建水县临安镇214省道中国石化加油站(培德段)西北37米</v>
          </cell>
        </row>
        <row r="31">
          <cell r="B31" t="str">
            <v>云G78483</v>
          </cell>
          <cell r="C31" t="str">
            <v>2019-07-28 23:05:12</v>
          </cell>
          <cell r="D31">
            <v>0</v>
          </cell>
          <cell r="E31" t="str">
            <v>云南省曲靖市麒麟区益宁街道龙泉路122云滇大药房南79米</v>
          </cell>
        </row>
        <row r="32">
          <cell r="B32" t="str">
            <v>云G68333</v>
          </cell>
          <cell r="C32" t="str">
            <v>2019-07-28 10:32:55</v>
          </cell>
          <cell r="D32">
            <v>0</v>
          </cell>
          <cell r="E32" t="str">
            <v>福生路河口华夏医院西南314米</v>
          </cell>
        </row>
        <row r="33">
          <cell r="B33" t="str">
            <v>云G69497</v>
          </cell>
          <cell r="C33" t="str">
            <v>2019-07-28 21:41:27</v>
          </cell>
          <cell r="D33">
            <v>0</v>
          </cell>
          <cell r="E33" t="str">
            <v>云南省文山壮族苗族自治州文山市马塘镇210省道金华堂大药房西北47米</v>
          </cell>
        </row>
        <row r="34">
          <cell r="B34" t="str">
            <v>云G74663</v>
          </cell>
          <cell r="C34" t="str">
            <v>2019-07-28 23:31:15</v>
          </cell>
          <cell r="D34">
            <v>0</v>
          </cell>
          <cell r="E34" t="str">
            <v>云南省红河哈尼族彝族自治州个旧市贾沙乡102县道人和建材有限责任公司东北32米</v>
          </cell>
        </row>
        <row r="35">
          <cell r="B35" t="str">
            <v>云G66361</v>
          </cell>
          <cell r="C35" t="str">
            <v>2019-07-28 14:18:48</v>
          </cell>
          <cell r="D35">
            <v>0</v>
          </cell>
          <cell r="E35" t="str">
            <v>云南省红河哈尼族彝族自治州石屏县异龙镇216省道石屏县汽车驾驶员培训学校东南88米</v>
          </cell>
        </row>
        <row r="36">
          <cell r="B36" t="str">
            <v>云G78528</v>
          </cell>
          <cell r="C36" t="str">
            <v>2019-07-28 19:53:53</v>
          </cell>
          <cell r="D36">
            <v>0</v>
          </cell>
          <cell r="E36" t="str">
            <v>云南省红河哈尼族彝族自治州建水县临安镇青他线建水文笔塔西南880米</v>
          </cell>
        </row>
        <row r="37">
          <cell r="B37" t="str">
            <v>云G74339</v>
          </cell>
          <cell r="C37" t="str">
            <v>2019-07-28 20:58:48</v>
          </cell>
          <cell r="D37">
            <v>0</v>
          </cell>
          <cell r="E37" t="str">
            <v>云南省红河哈尼族彝族自治州个旧市鸡街镇212省道舘驿清真餐厅东北36米</v>
          </cell>
        </row>
        <row r="38">
          <cell r="B38" t="str">
            <v>云G68819</v>
          </cell>
          <cell r="C38" t="str">
            <v>2019-07-28 22:10:28</v>
          </cell>
          <cell r="D38">
            <v>0</v>
          </cell>
          <cell r="E38" t="str">
            <v>云南省怒江傈僳族自治州泸水市称杆乡228省道腊门嘎东南180米</v>
          </cell>
        </row>
        <row r="39">
          <cell r="B39" t="str">
            <v>云G73908</v>
          </cell>
          <cell r="C39" t="str">
            <v>2019-07-28 14:04:16</v>
          </cell>
          <cell r="D39">
            <v>0</v>
          </cell>
          <cell r="E39" t="str">
            <v>云南省红河哈尼族彝族自治州泸西县午街铺镇服务区南169米</v>
          </cell>
        </row>
        <row r="40">
          <cell r="B40" t="str">
            <v>云G74893</v>
          </cell>
          <cell r="C40" t="str">
            <v>2019-07-28 20:37:43</v>
          </cell>
          <cell r="D40">
            <v>0</v>
          </cell>
          <cell r="E40" t="str">
            <v>云南省红河哈尼族彝族自治州蒙自市新安所镇326国道沙坝东162米</v>
          </cell>
        </row>
        <row r="41">
          <cell r="B41" t="str">
            <v>云G78266</v>
          </cell>
          <cell r="C41" t="str">
            <v>2019-07-28 10:15:54</v>
          </cell>
          <cell r="D41">
            <v>0</v>
          </cell>
          <cell r="E41" t="str">
            <v>云南省昆明市呈贡区洛羊街道平安物流园西129米</v>
          </cell>
        </row>
        <row r="42">
          <cell r="B42" t="str">
            <v>云G72097</v>
          </cell>
          <cell r="C42" t="str">
            <v>2019-07-28 06:27:23</v>
          </cell>
          <cell r="D42">
            <v>0</v>
          </cell>
          <cell r="E42" t="str">
            <v>云南省红河哈尼族彝族自治州河口瑶族自治县河口镇中国石化(北山停车区加油站)南67米</v>
          </cell>
        </row>
        <row r="43">
          <cell r="B43" t="str">
            <v>云G79926</v>
          </cell>
          <cell r="C43" t="str">
            <v>2019-07-28 16:02:01</v>
          </cell>
          <cell r="D43">
            <v>0</v>
          </cell>
          <cell r="E43" t="str">
            <v>云南省昆明市官渡区矣六街道自卫段小古城社区居委会卫生室西北59米</v>
          </cell>
        </row>
        <row r="44">
          <cell r="B44" t="str">
            <v>云G79894</v>
          </cell>
          <cell r="C44" t="str">
            <v>2019-07-28 22:11:54</v>
          </cell>
          <cell r="D44">
            <v>0</v>
          </cell>
          <cell r="E44" t="str">
            <v>广西壮族自治区崇左市扶绥县柳桥镇S60合那高速柳桥停车区西27米</v>
          </cell>
        </row>
        <row r="45">
          <cell r="B45" t="str">
            <v>云G68941</v>
          </cell>
          <cell r="C45" t="str">
            <v>2019-07-28 18:48:49</v>
          </cell>
          <cell r="D45">
            <v>0</v>
          </cell>
          <cell r="E45" t="str">
            <v>云南省红河哈尼族彝族自治州弥勒市弥阳镇王炽路45号友信教育培训学校东85米</v>
          </cell>
        </row>
        <row r="46">
          <cell r="B46" t="str">
            <v>云G68809</v>
          </cell>
          <cell r="C46" t="str">
            <v>2019-07-28 16:12:00</v>
          </cell>
          <cell r="D46">
            <v>0</v>
          </cell>
          <cell r="E46" t="str">
            <v>云南省红河哈尼族彝族自治州个旧市城区街道个金公路绿海小区北179米</v>
          </cell>
        </row>
        <row r="47">
          <cell r="B47" t="str">
            <v>云G70588</v>
          </cell>
          <cell r="C47" t="str">
            <v>2019-07-28 20:43:00</v>
          </cell>
          <cell r="D47">
            <v>0</v>
          </cell>
          <cell r="E47" t="str">
            <v>云南省红河哈尼族彝族自治州元阳县南沙镇102县道元红双飞粉东北234米</v>
          </cell>
        </row>
        <row r="48">
          <cell r="B48" t="str">
            <v>云G89057</v>
          </cell>
          <cell r="C48" t="str">
            <v>2019-07-28 14:53:57</v>
          </cell>
          <cell r="D48">
            <v>0</v>
          </cell>
          <cell r="E48" t="str">
            <v>云南省红河哈尼族彝族自治州建水县岔科镇阿初段建水县岔科镇小河边小学西南197米</v>
          </cell>
        </row>
        <row r="49">
          <cell r="B49" t="str">
            <v>云G89767</v>
          </cell>
          <cell r="C49" t="str">
            <v>2019-07-28 21:01:44</v>
          </cell>
          <cell r="D49">
            <v>0</v>
          </cell>
          <cell r="E49" t="str">
            <v>云南省红河哈尼族彝族自治州建水县临安镇323国道小川味饭店东北34米</v>
          </cell>
        </row>
        <row r="50">
          <cell r="B50" t="str">
            <v>云G70053</v>
          </cell>
          <cell r="C50" t="str">
            <v>2019-07-28 19:34:50</v>
          </cell>
          <cell r="D50">
            <v>0</v>
          </cell>
          <cell r="E50" t="str">
            <v>云南省玉溪市通海县河西镇319省道云南雨燕教育设备有限公司(东北门)东南74米</v>
          </cell>
        </row>
        <row r="51">
          <cell r="B51" t="str">
            <v>云G75885</v>
          </cell>
          <cell r="C51" t="str">
            <v>2019-07-28 18:25:33</v>
          </cell>
          <cell r="D51">
            <v>0</v>
          </cell>
          <cell r="E51" t="str">
            <v>云南省红河哈尼族彝族自治州元阳县南沙镇慢腊公路102县102县道桃园村卫生所东1234米</v>
          </cell>
        </row>
        <row r="52">
          <cell r="B52" t="str">
            <v>云G69391</v>
          </cell>
          <cell r="C52" t="str">
            <v>2019-07-28 06:56:12</v>
          </cell>
          <cell r="D52">
            <v>0</v>
          </cell>
          <cell r="E52" t="str">
            <v>云南省红河哈尼族彝族自治州建水县临安镇214省道红河州鸿运陶艺文化传播有限公司西南107米</v>
          </cell>
        </row>
        <row r="53">
          <cell r="B53" t="str">
            <v>云G79750</v>
          </cell>
          <cell r="C53" t="str">
            <v>2019-07-28 23:13:56</v>
          </cell>
          <cell r="D53">
            <v>0</v>
          </cell>
          <cell r="E53" t="str">
            <v>云南省红河哈尼族彝族自治州个旧市贾沙乡芦柴冲西北431米</v>
          </cell>
        </row>
        <row r="54">
          <cell r="B54" t="str">
            <v>云G76116</v>
          </cell>
          <cell r="C54" t="str">
            <v>2019-07-28 23:44:44</v>
          </cell>
          <cell r="D54">
            <v>0</v>
          </cell>
          <cell r="E54" t="str">
            <v>云南省红河哈尼族彝族自治州元阳县上新城乡元蔓高速芒铁东南490米</v>
          </cell>
        </row>
        <row r="55">
          <cell r="B55" t="str">
            <v>云G87927</v>
          </cell>
          <cell r="C55" t="str">
            <v>2019-07-28 23:16:27</v>
          </cell>
          <cell r="D55">
            <v>0</v>
          </cell>
          <cell r="E55" t="str">
            <v>滨河中路河口华夏医院西南355米</v>
          </cell>
        </row>
        <row r="56">
          <cell r="B56" t="str">
            <v>云G76531</v>
          </cell>
          <cell r="C56" t="str">
            <v>2019-07-28 23:14:39</v>
          </cell>
          <cell r="D56">
            <v>0</v>
          </cell>
          <cell r="E56" t="str">
            <v>云南省昆明市宜良县匡远街道学府路宜良县第一中学西南300米</v>
          </cell>
        </row>
        <row r="57">
          <cell r="B57" t="str">
            <v>云G74732</v>
          </cell>
          <cell r="C57" t="str">
            <v>2019-07-28 23:43:59</v>
          </cell>
          <cell r="D57">
            <v>0</v>
          </cell>
          <cell r="E57" t="str">
            <v>云南省红河哈尼族彝族自治州个旧市大屯镇个大段小屯西131米</v>
          </cell>
        </row>
        <row r="58">
          <cell r="B58" t="str">
            <v>云G78769</v>
          </cell>
          <cell r="C58" t="str">
            <v>2019-07-28 23:57:48</v>
          </cell>
          <cell r="D58">
            <v>0</v>
          </cell>
          <cell r="E58" t="str">
            <v>云南省红河哈尼族彝族自治州建水县南庄镇214省道建水县南庄镇水管站东南78米</v>
          </cell>
        </row>
        <row r="59">
          <cell r="B59" t="str">
            <v>云G44971</v>
          </cell>
          <cell r="C59" t="str">
            <v>--</v>
          </cell>
          <cell r="D59" t="str">
            <v>--</v>
          </cell>
          <cell r="E59" t="str">
            <v>--</v>
          </cell>
        </row>
        <row r="60">
          <cell r="B60" t="str">
            <v>云G68245</v>
          </cell>
          <cell r="C60" t="str">
            <v>2019-07-28 18:11:05</v>
          </cell>
          <cell r="D60" t="str">
            <v>68.5</v>
          </cell>
          <cell r="E60" t="str">
            <v>广东省广州市白云区,太和出口,东方向,237.4米</v>
          </cell>
        </row>
        <row r="61">
          <cell r="B61" t="str">
            <v>云G68279</v>
          </cell>
          <cell r="C61" t="str">
            <v>2019-07-28 18:10:54</v>
          </cell>
          <cell r="D61" t="str">
            <v>0.0</v>
          </cell>
          <cell r="E61" t="str">
            <v>云南省玉溪市红塔区石头村240-10,云南泛亚物流,西北方向,56.7米</v>
          </cell>
        </row>
        <row r="62">
          <cell r="B62" t="str">
            <v>云G68941</v>
          </cell>
          <cell r="C62" t="str">
            <v>2019-07-28 18:10:44</v>
          </cell>
          <cell r="D62" t="str">
            <v>56.0</v>
          </cell>
          <cell r="E62" t="str">
            <v>云南省红河哈尼族彝族自治州弥勒市,紫竹晶花店,西南方向,33.1米</v>
          </cell>
        </row>
        <row r="63">
          <cell r="B63" t="str">
            <v>云G70058</v>
          </cell>
          <cell r="C63" t="str">
            <v>2019-07-28 18:10:54</v>
          </cell>
          <cell r="D63" t="str">
            <v>0.0</v>
          </cell>
          <cell r="E63" t="str">
            <v>云南省文山壮族苗族自治州砚山县,砚山县盛丰农资贸易有限公司,西方向,75.4米</v>
          </cell>
        </row>
        <row r="64">
          <cell r="B64" t="str">
            <v>云G70449</v>
          </cell>
          <cell r="C64" t="str">
            <v>2019-07-28 17:53:37</v>
          </cell>
          <cell r="D64" t="str">
            <v>0.0</v>
          </cell>
          <cell r="E64" t="str">
            <v>云南省红河哈尼族彝族自治州河口瑶族自治县,中岭岗村,东北方向,1196.1米</v>
          </cell>
        </row>
        <row r="65">
          <cell r="B65" t="str">
            <v>云G70586</v>
          </cell>
          <cell r="C65" t="str">
            <v>2019-07-26 14:54:03</v>
          </cell>
          <cell r="D65" t="str">
            <v>0.0</v>
          </cell>
          <cell r="E65" t="str">
            <v>云南省红河哈尼族彝族自治州开远市,红河州公安局交警支队鸿云交通管理服务站,西北方向,65.2米</v>
          </cell>
        </row>
        <row r="66">
          <cell r="B66" t="str">
            <v>云G70784</v>
          </cell>
          <cell r="C66" t="str">
            <v>2019-07-28 18:05:41</v>
          </cell>
          <cell r="D66" t="str">
            <v>0.0</v>
          </cell>
          <cell r="E66" t="str">
            <v>云南省红河哈尼族彝族自治州建水县,金色维也纳,西方向,78.8米</v>
          </cell>
        </row>
        <row r="67">
          <cell r="B67" t="str">
            <v>云G72784</v>
          </cell>
          <cell r="C67" t="str">
            <v>2019-07-28 18:11:05</v>
          </cell>
          <cell r="D67" t="str">
            <v>0.0</v>
          </cell>
          <cell r="E67" t="str">
            <v>云南省红河哈尼族彝族自治州建水县,吧士玛超市,西方向,159.8米</v>
          </cell>
        </row>
        <row r="68">
          <cell r="B68" t="str">
            <v>云G72798</v>
          </cell>
          <cell r="C68" t="str">
            <v>2019-07-28 10:30:07</v>
          </cell>
          <cell r="D68" t="str">
            <v>0.0</v>
          </cell>
          <cell r="E68" t="str">
            <v>云南省红河哈尼族彝族自治州建水县曲江镇他龙村,建水县曲江镇他龙村民委员会,西南方向,357.2米</v>
          </cell>
        </row>
        <row r="69">
          <cell r="B69" t="str">
            <v>云G73001</v>
          </cell>
          <cell r="C69" t="str">
            <v>2019-07-19 11:45:18</v>
          </cell>
          <cell r="D69" t="str">
            <v>0.0</v>
          </cell>
          <cell r="E69" t="str">
            <v>云南省红河哈尼族彝族自治州个旧市,松树寨,西南方向,1224.1米</v>
          </cell>
        </row>
        <row r="70">
          <cell r="B70" t="str">
            <v>云G73011</v>
          </cell>
          <cell r="C70" t="str">
            <v>2019-07-22 18:10:48</v>
          </cell>
          <cell r="D70" t="str">
            <v>0.0</v>
          </cell>
          <cell r="E70" t="str">
            <v>云南省红河哈尼族彝族自治州蒙自市,停车场,西南方向,11.1米</v>
          </cell>
        </row>
        <row r="71">
          <cell r="B71" t="str">
            <v>云G74311</v>
          </cell>
          <cell r="C71" t="str">
            <v>2019-07-28 17:57:45</v>
          </cell>
          <cell r="D71" t="str">
            <v>0.0</v>
          </cell>
          <cell r="E71" t="str">
            <v>云南省德宏傣族景颇族自治州瑞丽市,姐告国门天地宽农贸市场,东北方向,118.6米</v>
          </cell>
        </row>
        <row r="72">
          <cell r="B72" t="str">
            <v>云G75428</v>
          </cell>
          <cell r="C72" t="str">
            <v>2019-07-28 18:08:27</v>
          </cell>
          <cell r="D72" t="str">
            <v>4.0</v>
          </cell>
          <cell r="E72" t="str">
            <v>云南省,西双版纳傣族自治州,勐腊县</v>
          </cell>
        </row>
        <row r="73">
          <cell r="B73" t="str">
            <v>云G75662</v>
          </cell>
          <cell r="C73" t="str">
            <v>2019-07-28 18:10:11</v>
          </cell>
          <cell r="D73" t="str">
            <v>53.0</v>
          </cell>
          <cell r="E73" t="str">
            <v>云南省西双版纳傣族自治州勐腊县,勐仑镇城子村民委员会,南方向,145.1米</v>
          </cell>
        </row>
        <row r="74">
          <cell r="B74" t="str">
            <v>云G76546</v>
          </cell>
          <cell r="C74" t="str">
            <v>--</v>
          </cell>
          <cell r="D74" t="str">
            <v>--</v>
          </cell>
          <cell r="E74" t="str">
            <v>--</v>
          </cell>
        </row>
        <row r="75">
          <cell r="B75" t="str">
            <v>云G78261</v>
          </cell>
          <cell r="C75" t="str">
            <v>2019-07-28 17:50:08</v>
          </cell>
          <cell r="D75" t="str">
            <v>0.0</v>
          </cell>
          <cell r="E75" t="str">
            <v>云南省红河哈尼族彝族自治州开远市市西北路288,如意餐厅,西北方向,3.7米</v>
          </cell>
        </row>
        <row r="76">
          <cell r="B76" t="str">
            <v>云G78656</v>
          </cell>
          <cell r="C76" t="str">
            <v>2019-07-28 17:46:42</v>
          </cell>
          <cell r="D76" t="str">
            <v>0.0</v>
          </cell>
          <cell r="E76" t="str">
            <v>云南省红河哈尼族彝族自治州蒙自市,灰土寨,西南方向,378.7米</v>
          </cell>
        </row>
        <row r="77">
          <cell r="B77" t="str">
            <v>云G79799</v>
          </cell>
          <cell r="C77" t="str">
            <v>2019-07-28 18:06:12</v>
          </cell>
          <cell r="D77" t="str">
            <v>0.0</v>
          </cell>
          <cell r="E77" t="str">
            <v>云南省红河哈尼族彝族自治州建水县,木头寨,东南方向,543.1米</v>
          </cell>
        </row>
        <row r="78">
          <cell r="B78" t="str">
            <v>云G84638</v>
          </cell>
          <cell r="C78" t="str">
            <v>2019-07-28 18:09:44</v>
          </cell>
          <cell r="D78" t="str">
            <v>0.0</v>
          </cell>
          <cell r="E78" t="str">
            <v>云南省红河哈尼族彝族自治州开远市,克金寨,西南方向,574.1米</v>
          </cell>
        </row>
        <row r="79">
          <cell r="B79" t="str">
            <v>云G85142</v>
          </cell>
          <cell r="C79" t="str">
            <v>2019-07-28 18:10:18</v>
          </cell>
          <cell r="D79" t="str">
            <v>69.0</v>
          </cell>
          <cell r="E79" t="str">
            <v>云南省红河哈尼族彝族自治州建水县,大田山大桥,西方向,734.1米</v>
          </cell>
        </row>
      </sheetData>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云G79926</v>
          </cell>
          <cell r="C4" t="str">
            <v>2019-07-29 23:56:44</v>
          </cell>
          <cell r="D4">
            <v>82</v>
          </cell>
          <cell r="E4" t="str">
            <v>云南省红河哈尼族彝族自治州建水县曲江镇通建高速三家村西242米</v>
          </cell>
        </row>
        <row r="5">
          <cell r="B5" t="str">
            <v>云G68811</v>
          </cell>
          <cell r="C5" t="str">
            <v>2019-07-29 09:40:51</v>
          </cell>
          <cell r="D5">
            <v>0</v>
          </cell>
          <cell r="E5" t="str">
            <v>云南省昭通市绥江县南岸镇昭乐高速黄龙村大桥南272米</v>
          </cell>
        </row>
        <row r="6">
          <cell r="B6" t="str">
            <v>云G68817</v>
          </cell>
          <cell r="C6" t="str">
            <v>2019-07-29 16:53:52</v>
          </cell>
          <cell r="D6">
            <v>0</v>
          </cell>
          <cell r="E6" t="str">
            <v>云南省红河哈尼族彝族自治州建水县临安镇迎晖路342号214省道建水县汽车驾驶员城南97米</v>
          </cell>
        </row>
        <row r="7">
          <cell r="B7" t="str">
            <v>云G68941</v>
          </cell>
          <cell r="C7" t="str">
            <v>2019-07-29 22:39:59</v>
          </cell>
          <cell r="D7">
            <v>0</v>
          </cell>
          <cell r="E7" t="str">
            <v>云南省红河哈尼族彝族自治州弥勒市朋普镇326国道中国石化云辉加油站北248米</v>
          </cell>
        </row>
        <row r="8">
          <cell r="B8" t="str">
            <v>云G69360</v>
          </cell>
          <cell r="C8" t="str">
            <v>2019-07-29 13:53:16</v>
          </cell>
          <cell r="D8">
            <v>0</v>
          </cell>
          <cell r="E8" t="str">
            <v>云南省文山壮族苗族自治州砚山县平远镇商贸大街155商贸大街阳光钢铝门窗东北24米</v>
          </cell>
        </row>
        <row r="9">
          <cell r="B9" t="str">
            <v>云G69497</v>
          </cell>
          <cell r="C9" t="str">
            <v>2019-07-29 23:42:12</v>
          </cell>
          <cell r="D9">
            <v>0</v>
          </cell>
          <cell r="E9" t="str">
            <v>云南省曲靖市麒麟区越州镇326国道美食美客东24米</v>
          </cell>
        </row>
        <row r="10">
          <cell r="B10" t="str">
            <v>云G70054</v>
          </cell>
          <cell r="C10" t="str">
            <v>2019-07-29 20:17:16</v>
          </cell>
          <cell r="D10">
            <v>0</v>
          </cell>
          <cell r="E10" t="str">
            <v>云南省红河哈尼族彝族自治州泸西县金马镇华西段大华西西931米</v>
          </cell>
        </row>
        <row r="11">
          <cell r="B11" t="str">
            <v>云G70086</v>
          </cell>
          <cell r="C11" t="str">
            <v>2019-07-29 16:20:47</v>
          </cell>
          <cell r="D11">
            <v>0</v>
          </cell>
          <cell r="E11" t="str">
            <v>云南省红河哈尼族彝族自治州开远市乐白道街道326国道南盘江桥南701米</v>
          </cell>
        </row>
        <row r="12">
          <cell r="B12" t="str">
            <v>云G70788</v>
          </cell>
          <cell r="C12" t="str">
            <v>2019-07-29 18:32:41</v>
          </cell>
          <cell r="D12">
            <v>0</v>
          </cell>
          <cell r="E12" t="str">
            <v>云南省红河哈尼族彝族自治州个旧市大屯镇建兴路34-38号Z003大屯客运站南1921米</v>
          </cell>
        </row>
        <row r="13">
          <cell r="B13" t="str">
            <v>云G73503</v>
          </cell>
          <cell r="C13" t="str">
            <v>2019-07-29 23:42:10</v>
          </cell>
          <cell r="D13">
            <v>0</v>
          </cell>
          <cell r="E13" t="str">
            <v>云南省红河哈尼族彝族自治州红河县迤萨镇Z007水井东1115米</v>
          </cell>
        </row>
        <row r="14">
          <cell r="B14" t="str">
            <v>云G73567</v>
          </cell>
          <cell r="C14" t="str">
            <v>2019-07-29 19:05:33</v>
          </cell>
          <cell r="D14">
            <v>0</v>
          </cell>
          <cell r="E14" t="str">
            <v>云南省红河哈尼族彝族自治州金平苗族瑶族傣族自治县金水河镇Z011金水河口岸东北2953米</v>
          </cell>
        </row>
        <row r="15">
          <cell r="B15" t="str">
            <v>云G73590</v>
          </cell>
          <cell r="C15" t="str">
            <v>2019-07-29 21:35:43</v>
          </cell>
          <cell r="D15">
            <v>0</v>
          </cell>
          <cell r="E15" t="str">
            <v>云南省红河哈尼族彝族自治州个旧市鸡街镇个大段白署沟山西552米</v>
          </cell>
        </row>
        <row r="16">
          <cell r="B16" t="str">
            <v>云G73881</v>
          </cell>
          <cell r="C16" t="str">
            <v>2019-07-29 14:59:12</v>
          </cell>
          <cell r="D16">
            <v>0</v>
          </cell>
          <cell r="E16" t="str">
            <v>云南省昆明市宜良县北古城镇G5601昆明绕城高速马鞍山北303米</v>
          </cell>
        </row>
        <row r="17">
          <cell r="B17" t="str">
            <v>云G73908</v>
          </cell>
          <cell r="C17" t="str">
            <v>2019-07-29 18:00:35</v>
          </cell>
          <cell r="D17">
            <v>0</v>
          </cell>
          <cell r="E17" t="str">
            <v>云南省红河哈尼族彝族自治州泸西县午街铺镇服务区南169米</v>
          </cell>
        </row>
        <row r="18">
          <cell r="B18" t="str">
            <v>云G74339</v>
          </cell>
          <cell r="C18" t="str">
            <v>2019-07-29 20:06:28</v>
          </cell>
          <cell r="D18">
            <v>0</v>
          </cell>
          <cell r="E18" t="str">
            <v>云南省玉溪市通海县高大乡214省道中国石化加油站(通海公路管理段高大公路管理所东)东北327米</v>
          </cell>
        </row>
        <row r="19">
          <cell r="B19" t="str">
            <v>云G74358</v>
          </cell>
          <cell r="C19" t="str">
            <v>2019-07-29 22:35:04</v>
          </cell>
          <cell r="D19">
            <v>0</v>
          </cell>
          <cell r="E19" t="str">
            <v>云南省昆明市西山区海口街道Z007云南省农村信用社(西山中宝分社)东南1862米</v>
          </cell>
        </row>
        <row r="20">
          <cell r="B20" t="str">
            <v>云G74732</v>
          </cell>
          <cell r="C20" t="str">
            <v>2019-07-29 23:22:49</v>
          </cell>
          <cell r="D20">
            <v>0</v>
          </cell>
          <cell r="E20" t="str">
            <v>云南省红河哈尼族彝族自治州个旧市大屯镇个大段小屯西125米</v>
          </cell>
        </row>
        <row r="21">
          <cell r="B21" t="str">
            <v>云G74741</v>
          </cell>
          <cell r="C21" t="str">
            <v>2019-07-29 10:27:49</v>
          </cell>
          <cell r="D21">
            <v>0</v>
          </cell>
          <cell r="E21" t="str">
            <v>云南省红河哈尼族彝族自治州元阳县南沙镇102县道红河谷食家庄东南346米</v>
          </cell>
        </row>
        <row r="22">
          <cell r="B22" t="str">
            <v>云G75018</v>
          </cell>
          <cell r="C22" t="str">
            <v>2019-07-29 23:30:29</v>
          </cell>
          <cell r="D22">
            <v>0</v>
          </cell>
          <cell r="E22" t="str">
            <v>云南省红河哈尼族彝族自治州河口瑶族自治县河口镇326国道曼漆西北235米</v>
          </cell>
        </row>
        <row r="23">
          <cell r="B23" t="str">
            <v>云G75117</v>
          </cell>
          <cell r="C23" t="str">
            <v>2019-07-29 23:39:33</v>
          </cell>
          <cell r="D23">
            <v>0</v>
          </cell>
          <cell r="E23" t="str">
            <v>云南省红河哈尼族彝族自治州建水县青龙镇青他线建水文笔塔西南1974米</v>
          </cell>
        </row>
        <row r="24">
          <cell r="B24" t="str">
            <v>云G76051</v>
          </cell>
          <cell r="C24" t="str">
            <v>2019-07-29 09:21:53</v>
          </cell>
          <cell r="D24">
            <v>0</v>
          </cell>
          <cell r="E24" t="str">
            <v>云南省红河哈尼族彝族自治州个旧市锡城镇个金公路个旧市仪创商贸有限公司东81米</v>
          </cell>
        </row>
        <row r="25">
          <cell r="B25" t="str">
            <v>云G76531</v>
          </cell>
          <cell r="C25" t="str">
            <v>2019-07-29 23:35:12</v>
          </cell>
          <cell r="D25">
            <v>0</v>
          </cell>
          <cell r="E25" t="str">
            <v>云南省昆明市宜良县汤池街道明湖中学西北134米</v>
          </cell>
        </row>
        <row r="26">
          <cell r="B26" t="str">
            <v>云G77285</v>
          </cell>
          <cell r="C26" t="str">
            <v>2019-07-29 21:02:43</v>
          </cell>
          <cell r="D26">
            <v>0</v>
          </cell>
          <cell r="E26" t="str">
            <v>云南省红河哈尼族彝族自治州河口瑶族自治县河口镇中国石化(北山停车区加油站)东南169米</v>
          </cell>
        </row>
        <row r="27">
          <cell r="B27" t="str">
            <v>云G78522</v>
          </cell>
          <cell r="C27" t="str">
            <v>2019-07-29 23:21:10</v>
          </cell>
          <cell r="D27">
            <v>0</v>
          </cell>
          <cell r="E27" t="str">
            <v>云南省红河哈尼族彝族自治州金平苗族瑶族傣族自治县沙依坡乡蛮金公路那拉博南962米</v>
          </cell>
        </row>
        <row r="28">
          <cell r="B28" t="str">
            <v>云G79750</v>
          </cell>
          <cell r="C28" t="str">
            <v>2019-07-29 23:19:17</v>
          </cell>
          <cell r="D28">
            <v>0</v>
          </cell>
          <cell r="E28" t="str">
            <v>云南省红河哈尼族彝族自治州个旧市贾沙乡芦柴冲西442米</v>
          </cell>
        </row>
        <row r="29">
          <cell r="B29" t="str">
            <v>云G79769</v>
          </cell>
          <cell r="C29" t="str">
            <v>2019-07-29 23:50:45</v>
          </cell>
          <cell r="D29">
            <v>0</v>
          </cell>
          <cell r="E29" t="str">
            <v>云南省红河哈尼族彝族自治州个旧市大屯镇老环城东路大屯春雷文武学校东南296米</v>
          </cell>
        </row>
        <row r="30">
          <cell r="B30" t="str">
            <v>云G85305</v>
          </cell>
          <cell r="C30" t="str">
            <v>2019-07-29 17:44:29</v>
          </cell>
          <cell r="D30">
            <v>0</v>
          </cell>
          <cell r="E30" t="str">
            <v>云南省红河哈尼族彝族自治州开远市小龙潭镇二城段安桶寨西226米</v>
          </cell>
        </row>
        <row r="31">
          <cell r="B31" t="str">
            <v>云G87927</v>
          </cell>
          <cell r="C31" t="str">
            <v>2019-07-29 23:24:51</v>
          </cell>
          <cell r="D31">
            <v>0</v>
          </cell>
          <cell r="E31" t="str">
            <v>云南省红河哈尼族彝族自治州河口瑶族自治县河口镇326国道96326国道河口云岭新河湾酒店西南160米</v>
          </cell>
        </row>
        <row r="32">
          <cell r="B32" t="str">
            <v>云G78483</v>
          </cell>
          <cell r="C32" t="str">
            <v>2019-07-29 23:50:03</v>
          </cell>
          <cell r="D32">
            <v>0</v>
          </cell>
          <cell r="E32" t="str">
            <v>云南省昆明市嵩明县嵩阳街道G56杭瑞高速龙福村西南117米</v>
          </cell>
        </row>
        <row r="33">
          <cell r="B33" t="str">
            <v>云G75010</v>
          </cell>
          <cell r="C33" t="str">
            <v>2019-07-29 22:57:16</v>
          </cell>
          <cell r="D33">
            <v>0</v>
          </cell>
          <cell r="E33" t="str">
            <v>云南省红河哈尼族彝族自治州个旧市鸡街镇323国道石榴坝村委会东138米</v>
          </cell>
        </row>
        <row r="34">
          <cell r="B34" t="str">
            <v>云G68655</v>
          </cell>
          <cell r="C34" t="str">
            <v>2019-07-29 20:56:51</v>
          </cell>
          <cell r="D34">
            <v>0</v>
          </cell>
          <cell r="E34" t="str">
            <v>云南省红河哈尼族彝族自治州建水县临安镇214省道鸿达驾校西南273米</v>
          </cell>
        </row>
        <row r="35">
          <cell r="B35" t="str">
            <v>云G74730</v>
          </cell>
          <cell r="C35" t="str">
            <v>2019-07-29 23:32:50</v>
          </cell>
          <cell r="D35">
            <v>0</v>
          </cell>
          <cell r="E35" t="str">
            <v>云南省红河哈尼族彝族自治州建水县坡头乡214省道红河大桥东北312米</v>
          </cell>
        </row>
        <row r="36">
          <cell r="B36" t="str">
            <v>云G69406</v>
          </cell>
          <cell r="C36" t="str">
            <v>2019-07-29 22:56:38</v>
          </cell>
          <cell r="D36">
            <v>0</v>
          </cell>
          <cell r="E36" t="str">
            <v>云南省红河哈尼族彝族自治州建水县临安镇214省道中国石化加油站(培德段)西北37米</v>
          </cell>
        </row>
        <row r="37">
          <cell r="B37" t="str">
            <v>云G76889</v>
          </cell>
          <cell r="C37" t="str">
            <v>2019-07-29 10:37:35</v>
          </cell>
          <cell r="D37">
            <v>0</v>
          </cell>
          <cell r="E37" t="str">
            <v>云南省红河哈尼族彝族自治州个旧市鸡街镇212省道舘驿清真餐厅西北65米</v>
          </cell>
        </row>
        <row r="38">
          <cell r="B38" t="str">
            <v>云G79894</v>
          </cell>
          <cell r="C38" t="str">
            <v>2019-07-29 20:35:42</v>
          </cell>
          <cell r="D38">
            <v>0</v>
          </cell>
          <cell r="E38" t="str">
            <v>云南省文山壮族苗族自治州广南县那洒镇323国道那洒镇懂德小学东1007米</v>
          </cell>
        </row>
        <row r="39">
          <cell r="B39" t="str">
            <v>云G68809</v>
          </cell>
          <cell r="C39" t="str">
            <v>2019-07-29 19:57:55</v>
          </cell>
          <cell r="D39">
            <v>0</v>
          </cell>
          <cell r="E39" t="str">
            <v>云南省红河哈尼族彝族自治州个旧市老厂镇个麒段中国邮政储蓄银行(老厂支行)北187米</v>
          </cell>
        </row>
        <row r="40">
          <cell r="B40" t="str">
            <v>云G74663</v>
          </cell>
          <cell r="C40" t="str">
            <v>2019-07-29 23:16:34</v>
          </cell>
          <cell r="D40">
            <v>0</v>
          </cell>
          <cell r="E40" t="str">
            <v>云南省红河哈尼族彝族自治州个旧市贾沙乡102县道人和建材有限责任公司西南30米</v>
          </cell>
        </row>
        <row r="41">
          <cell r="B41" t="str">
            <v>云G89259</v>
          </cell>
          <cell r="C41" t="str">
            <v>2019-07-29 22:14:18</v>
          </cell>
          <cell r="D41">
            <v>0</v>
          </cell>
          <cell r="E41" t="str">
            <v>云南省红河哈尼族彝族自治州建水县临安镇214省道天第冷库西北332米</v>
          </cell>
        </row>
        <row r="42">
          <cell r="B42" t="str">
            <v>云G78570</v>
          </cell>
          <cell r="C42" t="str">
            <v>2019-07-29 07:46:00</v>
          </cell>
          <cell r="D42">
            <v>0</v>
          </cell>
          <cell r="E42" t="str">
            <v>云南省文山壮族苗族自治州广南县莲城镇那忠东489米</v>
          </cell>
        </row>
        <row r="43">
          <cell r="B43" t="str">
            <v>云G78769</v>
          </cell>
          <cell r="C43" t="str">
            <v>2019-07-29 17:57:53</v>
          </cell>
          <cell r="D43">
            <v>0</v>
          </cell>
          <cell r="E43" t="str">
            <v>云南省红河哈尼族彝族自治州建水县南庄镇214省道建水县南庄镇水管站东南78米</v>
          </cell>
        </row>
        <row r="44">
          <cell r="B44" t="str">
            <v>云G68333</v>
          </cell>
          <cell r="C44" t="str">
            <v>2019-07-29 18:13:18</v>
          </cell>
          <cell r="D44">
            <v>0</v>
          </cell>
          <cell r="E44" t="str">
            <v>326国道132滨河中路中国农业银行(滨河路分理处)西南804米</v>
          </cell>
        </row>
        <row r="45">
          <cell r="B45" t="str">
            <v>云G65155</v>
          </cell>
          <cell r="C45" t="str">
            <v>2019-07-29 23:11:17</v>
          </cell>
          <cell r="D45">
            <v>0</v>
          </cell>
          <cell r="E45" t="str">
            <v>云南省昆明市寻甸回族彝族自治县倘甸镇马大段兴福园饭庄东14米</v>
          </cell>
        </row>
        <row r="46">
          <cell r="B46" t="str">
            <v>云G78266</v>
          </cell>
          <cell r="C46" t="str">
            <v>2019-07-29 20:03:07</v>
          </cell>
          <cell r="D46">
            <v>0</v>
          </cell>
          <cell r="E46" t="str">
            <v>云南省楚雄彝族自治州禄丰县恐龙山镇G56杭瑞高速g56号G56杭瑞高速恐龙山服务区东方速度中式快餐西北90米</v>
          </cell>
        </row>
        <row r="47">
          <cell r="B47" t="str">
            <v>云G74893</v>
          </cell>
          <cell r="C47" t="str">
            <v>2019-07-29 23:44:54</v>
          </cell>
          <cell r="D47">
            <v>0</v>
          </cell>
          <cell r="E47" t="str">
            <v>云南省红河哈尼族彝族自治州河口瑶族自治县河口镇中国石化(北山停车区加油站)东南174米</v>
          </cell>
        </row>
        <row r="48">
          <cell r="B48" t="str">
            <v>云G76029</v>
          </cell>
          <cell r="C48" t="str">
            <v>2019-07-29 23:20:18</v>
          </cell>
          <cell r="D48">
            <v>0</v>
          </cell>
          <cell r="E48" t="str">
            <v>广西壮族自治区南宁市西乡塘区安吉街道G80广昆高速安吉互通东南244米</v>
          </cell>
        </row>
        <row r="49">
          <cell r="B49" t="str">
            <v>云G72097</v>
          </cell>
          <cell r="C49" t="str">
            <v>2019-07-29 13:07:08</v>
          </cell>
          <cell r="D49">
            <v>0</v>
          </cell>
          <cell r="E49" t="str">
            <v>云南省红河哈尼族彝族自治州河口瑶族自治县河口镇中国石化(北山停车区加油站)东58米</v>
          </cell>
        </row>
        <row r="50">
          <cell r="B50" t="str">
            <v>云G74297</v>
          </cell>
          <cell r="C50" t="str">
            <v>2019-07-29 17:40:43</v>
          </cell>
          <cell r="D50">
            <v>0</v>
          </cell>
          <cell r="E50" t="str">
            <v>云南省红河哈尼族彝族自治州个旧市鸡街镇212省道舘驿清真餐厅北71米</v>
          </cell>
        </row>
        <row r="51">
          <cell r="B51" t="str">
            <v>云G89057</v>
          </cell>
          <cell r="C51" t="str">
            <v>2019-07-29 22:46:17</v>
          </cell>
          <cell r="D51">
            <v>0</v>
          </cell>
          <cell r="E51" t="str">
            <v>云南省红河哈尼族彝族自治州建水县岔科镇阿初段建水县岔科镇小河边小学西南212米</v>
          </cell>
        </row>
        <row r="52">
          <cell r="B52" t="str">
            <v>云G66361</v>
          </cell>
          <cell r="C52" t="str">
            <v>2019-07-29 12:59:45</v>
          </cell>
          <cell r="D52">
            <v>0</v>
          </cell>
          <cell r="E52" t="str">
            <v>云南省红河哈尼族彝族自治州石屏县异龙镇龙泉路14龙泉路良黎大酒店东67米</v>
          </cell>
        </row>
        <row r="53">
          <cell r="B53" t="str">
            <v>云G79736</v>
          </cell>
          <cell r="C53" t="str">
            <v>2019-07-29 17:38:32</v>
          </cell>
          <cell r="D53">
            <v>0</v>
          </cell>
          <cell r="E53" t="str">
            <v>云南省红河哈尼族彝族自治州建水县西庄镇双龙食府北81米</v>
          </cell>
        </row>
        <row r="54">
          <cell r="B54" t="str">
            <v>云G70588</v>
          </cell>
          <cell r="C54" t="str">
            <v>2019-07-29 19:38:16</v>
          </cell>
          <cell r="D54">
            <v>0</v>
          </cell>
          <cell r="E54" t="str">
            <v>云南省红河哈尼族彝族自治州元阳县南沙镇慢腊公路102县102县道桃园村卫生所东1260米</v>
          </cell>
        </row>
        <row r="55">
          <cell r="B55" t="str">
            <v>云G70053</v>
          </cell>
          <cell r="C55" t="str">
            <v>2019-07-29 16:06:26</v>
          </cell>
          <cell r="D55">
            <v>0</v>
          </cell>
          <cell r="E55" t="str">
            <v>云南省玉溪市通海县河西镇319省道云南雨燕教育设备有限公司(东北门)东南95米</v>
          </cell>
        </row>
        <row r="56">
          <cell r="B56" t="str">
            <v>云G69391</v>
          </cell>
          <cell r="C56" t="str">
            <v>2019-07-29 20:52:44</v>
          </cell>
          <cell r="D56">
            <v>0</v>
          </cell>
          <cell r="E56" t="str">
            <v>云南省红河哈尼族彝族自治州绿春县大兴镇214省道山里铺客栈北70米</v>
          </cell>
        </row>
        <row r="57">
          <cell r="B57" t="str">
            <v>云G68819</v>
          </cell>
          <cell r="C57" t="str">
            <v>2019-07-29 23:35:12</v>
          </cell>
          <cell r="D57">
            <v>0</v>
          </cell>
          <cell r="E57" t="str">
            <v>云南省怒江傈僳族自治州泸水市鲁掌镇228省道登埂河桥南99米</v>
          </cell>
        </row>
        <row r="58">
          <cell r="B58" t="str">
            <v>云G89767</v>
          </cell>
          <cell r="C58" t="str">
            <v>2019-07-29 21:03:31</v>
          </cell>
          <cell r="D58">
            <v>0</v>
          </cell>
          <cell r="E58" t="str">
            <v>云南省红河哈尼族彝族自治州建水县临安镇G10县道德品国际汽车城南86米</v>
          </cell>
        </row>
        <row r="59">
          <cell r="B59" t="str">
            <v>云G76116</v>
          </cell>
          <cell r="C59" t="str">
            <v>2019-07-29 23:28:08</v>
          </cell>
          <cell r="D59">
            <v>0</v>
          </cell>
          <cell r="E59" t="str">
            <v>云南省红河哈尼族彝族自治州元阳县上新城乡元蔓高速芒铁东南461米</v>
          </cell>
        </row>
        <row r="60">
          <cell r="B60" t="str">
            <v>云G75885</v>
          </cell>
          <cell r="C60" t="str">
            <v>2019-07-29 21:09:37</v>
          </cell>
          <cell r="D60">
            <v>0</v>
          </cell>
          <cell r="E60" t="str">
            <v>云南省红河哈尼族彝族自治州元阳县南沙镇慢腊公路102县102县道桃园村卫生所东1295米</v>
          </cell>
        </row>
        <row r="61">
          <cell r="B61" t="str">
            <v>云G78528</v>
          </cell>
          <cell r="C61" t="str">
            <v>2019-07-29 21:43:46</v>
          </cell>
          <cell r="D61">
            <v>0</v>
          </cell>
          <cell r="E61" t="str">
            <v>云南省红河哈尼族彝族自治州建水县临安镇青他线建水文笔塔西南918米</v>
          </cell>
        </row>
        <row r="62">
          <cell r="B62" t="str">
            <v>云G44971</v>
          </cell>
          <cell r="C62" t="str">
            <v>--</v>
          </cell>
          <cell r="D62">
            <v>0</v>
          </cell>
          <cell r="E62" t="str">
            <v>--</v>
          </cell>
        </row>
        <row r="63">
          <cell r="B63" t="str">
            <v>云G68245</v>
          </cell>
          <cell r="C63" t="str">
            <v>2019-07-29 18:02:54</v>
          </cell>
          <cell r="D63">
            <v>61</v>
          </cell>
          <cell r="E63" t="str">
            <v>广西壮族自治区玉林市容县,林塘冲,南方向,287.2米</v>
          </cell>
        </row>
        <row r="64">
          <cell r="B64" t="str">
            <v>云G68279</v>
          </cell>
          <cell r="C64" t="str">
            <v>2019-07-29 18:04:25</v>
          </cell>
          <cell r="D64">
            <v>0</v>
          </cell>
          <cell r="E64" t="str">
            <v>云南省红河哈尼族彝族自治州建水县,窑冲,北方向,809.7米</v>
          </cell>
        </row>
        <row r="65">
          <cell r="B65" t="str">
            <v>云G68941</v>
          </cell>
          <cell r="C65" t="str">
            <v>2019-07-29 18:04:33</v>
          </cell>
          <cell r="D65">
            <v>41</v>
          </cell>
          <cell r="E65" t="str">
            <v>云南省昆明市石林彝族自治县,松园口,南方向,1141.4米</v>
          </cell>
        </row>
        <row r="66">
          <cell r="B66" t="str">
            <v>云G70058</v>
          </cell>
          <cell r="C66" t="str">
            <v>2019-07-29 18:04:14</v>
          </cell>
          <cell r="D66">
            <v>0</v>
          </cell>
          <cell r="E66" t="str">
            <v>云南省文山壮族苗族自治州砚山县,清真伊兰爽饭店,西北方向,7.7米</v>
          </cell>
        </row>
        <row r="67">
          <cell r="B67" t="str">
            <v>云G70449</v>
          </cell>
          <cell r="C67" t="str">
            <v>2019-07-29 17:53:42</v>
          </cell>
          <cell r="D67">
            <v>0</v>
          </cell>
          <cell r="E67" t="str">
            <v>云南省红河哈尼族彝族自治州河口瑶族自治县,中岭岗村,东北方向,1196.1米</v>
          </cell>
        </row>
        <row r="68">
          <cell r="B68" t="str">
            <v>云G70586</v>
          </cell>
          <cell r="C68" t="str">
            <v>2019-07-26 14:54:03</v>
          </cell>
          <cell r="D68">
            <v>0</v>
          </cell>
          <cell r="E68" t="str">
            <v>云南省红河哈尼族彝族自治州开远市,红河州公安局交警支队鸿云交通管理服务站,西北方向,65.2米</v>
          </cell>
        </row>
        <row r="69">
          <cell r="B69" t="str">
            <v>云G70784</v>
          </cell>
          <cell r="C69" t="str">
            <v>2019-07-29 18:04:03</v>
          </cell>
          <cell r="D69">
            <v>36</v>
          </cell>
          <cell r="E69" t="str">
            <v>云南省红河哈尼族彝族自治州石屏县,李自华兴隆门窗,东北方向,11.7米</v>
          </cell>
        </row>
        <row r="70">
          <cell r="B70" t="str">
            <v>云G72784</v>
          </cell>
          <cell r="C70" t="str">
            <v>2019-07-29 18:03:06</v>
          </cell>
          <cell r="D70">
            <v>0</v>
          </cell>
          <cell r="E70" t="str">
            <v>云南省红河哈尼族彝族自治州建水县,吧士玛超市,西方向,159.8米</v>
          </cell>
        </row>
        <row r="71">
          <cell r="B71" t="str">
            <v>云G72798</v>
          </cell>
          <cell r="C71" t="str">
            <v>2019-07-29 18:03:37</v>
          </cell>
          <cell r="D71">
            <v>0</v>
          </cell>
          <cell r="E71" t="str">
            <v>云南省红河哈尼族彝族自治州建水县,清真回味园,西方向,28.0米</v>
          </cell>
        </row>
        <row r="72">
          <cell r="B72" t="str">
            <v>云G73001</v>
          </cell>
          <cell r="C72" t="str">
            <v>2019-07-19 11:45:18</v>
          </cell>
          <cell r="D72">
            <v>0</v>
          </cell>
          <cell r="E72" t="str">
            <v>云南省红河哈尼族彝族自治州个旧市,松树寨,西南方向,1224.1米</v>
          </cell>
        </row>
        <row r="73">
          <cell r="B73" t="str">
            <v>云G73011</v>
          </cell>
          <cell r="C73" t="str">
            <v>2019-07-22 18:10:48</v>
          </cell>
          <cell r="D73">
            <v>0</v>
          </cell>
          <cell r="E73" t="str">
            <v>云南省红河哈尼族彝族自治州蒙自市,停车场,西南方向,11.1米</v>
          </cell>
        </row>
        <row r="74">
          <cell r="B74" t="str">
            <v>云G74311</v>
          </cell>
          <cell r="C74" t="str">
            <v>2019-07-29 17:32:05</v>
          </cell>
          <cell r="D74">
            <v>0</v>
          </cell>
          <cell r="E74" t="str">
            <v>云南省德宏傣族景颇族自治州瑞丽市,姐告国门天地宽农贸市场,东北方向,108.4米</v>
          </cell>
        </row>
        <row r="75">
          <cell r="B75" t="str">
            <v>云G75428</v>
          </cell>
          <cell r="C75" t="str">
            <v>2019-07-29 18:04:29</v>
          </cell>
          <cell r="D75">
            <v>0</v>
          </cell>
          <cell r="E75" t="str">
            <v>云南省西双版纳傣族自治州勐腊县,曼掌,东南方向,462.8米</v>
          </cell>
        </row>
        <row r="76">
          <cell r="B76" t="str">
            <v>云G75662</v>
          </cell>
          <cell r="C76" t="str">
            <v>2019-07-29 17:39:39</v>
          </cell>
          <cell r="D76">
            <v>0</v>
          </cell>
          <cell r="E76" t="str">
            <v>云南省西双版纳傣族自治州勐腊县,曼寨3号大桥,南方向,130.3米</v>
          </cell>
        </row>
        <row r="77">
          <cell r="B77" t="str">
            <v>云G76546</v>
          </cell>
          <cell r="C77" t="str">
            <v>--</v>
          </cell>
          <cell r="D77">
            <v>0</v>
          </cell>
          <cell r="E77" t="str">
            <v>--</v>
          </cell>
        </row>
        <row r="78">
          <cell r="B78" t="str">
            <v>云G78261</v>
          </cell>
          <cell r="C78" t="str">
            <v>2019-07-29 18:01:02</v>
          </cell>
          <cell r="D78">
            <v>0</v>
          </cell>
          <cell r="E78" t="str">
            <v>云南省红河哈尼族彝族自治州开远市市西北路288,如意餐厅,西北方向,3.7米</v>
          </cell>
        </row>
        <row r="79">
          <cell r="B79" t="str">
            <v>云G78656</v>
          </cell>
          <cell r="C79" t="str">
            <v>2019-07-29 17:16:15</v>
          </cell>
          <cell r="D79">
            <v>0</v>
          </cell>
          <cell r="E79" t="str">
            <v>云南省红河哈尼族彝族自治州蒙自市,灰土寨,西南方向,378.7米</v>
          </cell>
        </row>
        <row r="80">
          <cell r="B80" t="str">
            <v>云G79799</v>
          </cell>
          <cell r="C80" t="str">
            <v>2019-07-29 18:04:28</v>
          </cell>
          <cell r="D80">
            <v>0</v>
          </cell>
          <cell r="E80" t="str">
            <v>云南省红河哈尼族彝族自治州建水县,白冲沟,西北方向,734.1米</v>
          </cell>
        </row>
        <row r="81">
          <cell r="B81" t="str">
            <v>云G84638</v>
          </cell>
          <cell r="C81" t="str">
            <v>2019-07-29 18:02:12</v>
          </cell>
          <cell r="D81">
            <v>0</v>
          </cell>
          <cell r="E81" t="str">
            <v>云南省红河哈尼族彝族自治州开远市,克金寨,西南方向,547.6米</v>
          </cell>
        </row>
        <row r="82">
          <cell r="B82" t="str">
            <v>云G85142</v>
          </cell>
          <cell r="C82" t="str">
            <v>2019-07-29 18:04:04</v>
          </cell>
          <cell r="D82">
            <v>0</v>
          </cell>
          <cell r="E82" t="str">
            <v>广西壮族自治区南宁市西乡塘区,广西泰本和机械设备有限公司第三车间,东北方向,158.3米</v>
          </cell>
        </row>
      </sheetData>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云G72097</v>
          </cell>
          <cell r="C4" t="str">
            <v>2019-07-30 23:53:44</v>
          </cell>
          <cell r="D4">
            <v>87</v>
          </cell>
          <cell r="E4" t="str">
            <v>云南省红河哈尼族彝族自治州河口瑶族自治县河口镇G8011开河高速南吉特大桥东南610米</v>
          </cell>
        </row>
        <row r="5">
          <cell r="B5" t="str">
            <v>云G56737</v>
          </cell>
          <cell r="C5" t="str">
            <v>2019-07-30 19:29:47</v>
          </cell>
          <cell r="D5">
            <v>0</v>
          </cell>
          <cell r="E5" t="str">
            <v>云南省红河哈尼族彝族自治州建水县临安镇清远路192清远路中国信合(城郊支行)西北57米</v>
          </cell>
        </row>
        <row r="6">
          <cell r="B6" t="str">
            <v>云G68333</v>
          </cell>
          <cell r="C6" t="str">
            <v>2019-07-30 19:46:42</v>
          </cell>
          <cell r="D6">
            <v>0</v>
          </cell>
          <cell r="E6" t="str">
            <v>云南省红河哈尼族彝族自治州河口瑶族自治县河口镇中国石化(北山停车区加油站)东北135米</v>
          </cell>
        </row>
        <row r="7">
          <cell r="B7" t="str">
            <v>云G68819</v>
          </cell>
          <cell r="C7" t="str">
            <v>2019-07-30 20:24:00</v>
          </cell>
          <cell r="D7">
            <v>0</v>
          </cell>
          <cell r="E7" t="str">
            <v>云南省怒江傈僳族自治州泸水市六库镇穿城路登埂完小东286米</v>
          </cell>
        </row>
        <row r="8">
          <cell r="B8" t="str">
            <v>云G69363</v>
          </cell>
          <cell r="C8" t="str">
            <v>2019-07-30 17:14:23</v>
          </cell>
          <cell r="D8">
            <v>0</v>
          </cell>
          <cell r="E8" t="str">
            <v>云南省迪庆藏族自治州维西傈僳族自治县永春乡维通公路岩房东南562米</v>
          </cell>
        </row>
        <row r="9">
          <cell r="B9" t="str">
            <v>云G69497</v>
          </cell>
          <cell r="C9" t="str">
            <v>2019-07-30 21:37:37</v>
          </cell>
          <cell r="D9">
            <v>0</v>
          </cell>
          <cell r="E9" t="str">
            <v>云南省曲靖市沾益区白水镇白水铝厂东南476米</v>
          </cell>
        </row>
        <row r="10">
          <cell r="B10" t="str">
            <v>云G70053</v>
          </cell>
          <cell r="C10" t="str">
            <v>2019-07-30 23:57:18</v>
          </cell>
          <cell r="D10">
            <v>0</v>
          </cell>
          <cell r="E10" t="str">
            <v>云南省玉溪市通海县河西镇319省道云南雨燕教育设备有限公司(东北门)东南77米</v>
          </cell>
        </row>
        <row r="11">
          <cell r="B11" t="str">
            <v>云G70086</v>
          </cell>
          <cell r="C11" t="str">
            <v>2019-07-30 08:48:51</v>
          </cell>
          <cell r="D11">
            <v>0</v>
          </cell>
          <cell r="E11" t="str">
            <v>云南省红河哈尼族彝族自治州开远市乐白道街道打兔寨段雨洒收费站入口(富宁方向)东北119米</v>
          </cell>
        </row>
        <row r="12">
          <cell r="B12" t="str">
            <v>云G70788</v>
          </cell>
          <cell r="C12" t="str">
            <v>2019-07-30 16:53:35</v>
          </cell>
          <cell r="D12">
            <v>0</v>
          </cell>
          <cell r="E12" t="str">
            <v>云南省红河哈尼族彝族自治州个旧市大屯镇建兴路34-38号Z003大屯客运站南1914米</v>
          </cell>
        </row>
        <row r="13">
          <cell r="B13" t="str">
            <v>云G73503</v>
          </cell>
          <cell r="C13" t="str">
            <v>2019-07-30 22:30:50</v>
          </cell>
          <cell r="D13">
            <v>0</v>
          </cell>
          <cell r="E13" t="str">
            <v>云南省红河哈尼族彝族自治州红河县迤萨镇Z007水井东1115米</v>
          </cell>
        </row>
        <row r="14">
          <cell r="B14" t="str">
            <v>云G73567</v>
          </cell>
          <cell r="C14" t="str">
            <v>2019-07-30 18:05:56</v>
          </cell>
          <cell r="D14">
            <v>0</v>
          </cell>
          <cell r="E14" t="str">
            <v>云南省红河哈尼族彝族自治州金平苗族瑶族傣族自治县金水河镇Z011金水河口岸东北2927米</v>
          </cell>
        </row>
        <row r="15">
          <cell r="B15" t="str">
            <v>云G73590</v>
          </cell>
          <cell r="C15" t="str">
            <v>2019-07-30 21:15:25</v>
          </cell>
          <cell r="D15">
            <v>0</v>
          </cell>
          <cell r="E15" t="str">
            <v>云南省红河哈尼族彝族自治州个旧市鸡街镇个大段白署沟山西552米</v>
          </cell>
        </row>
        <row r="16">
          <cell r="B16" t="str">
            <v>云G73881</v>
          </cell>
          <cell r="C16" t="str">
            <v>2019-07-30 21:02:34</v>
          </cell>
          <cell r="D16">
            <v>0</v>
          </cell>
          <cell r="E16" t="str">
            <v>云南省昆明市宜良县北古城镇北分段马鞍山北306米</v>
          </cell>
        </row>
        <row r="17">
          <cell r="B17" t="str">
            <v>云G73908</v>
          </cell>
          <cell r="C17" t="str">
            <v>2019-07-30 16:36:25</v>
          </cell>
          <cell r="D17">
            <v>0</v>
          </cell>
          <cell r="E17" t="str">
            <v>云南省红河哈尼族彝族自治州泸西县午街铺镇服务区东南160米</v>
          </cell>
        </row>
        <row r="18">
          <cell r="B18" t="str">
            <v>云G74358</v>
          </cell>
          <cell r="C18" t="str">
            <v>2019-07-30 16:30:33</v>
          </cell>
          <cell r="D18">
            <v>0</v>
          </cell>
          <cell r="E18" t="str">
            <v>云南省昆明市西山区海口街道Z007春祥宾馆东南165米</v>
          </cell>
        </row>
        <row r="19">
          <cell r="B19" t="str">
            <v>云G74732</v>
          </cell>
          <cell r="C19" t="str">
            <v>2019-07-30 23:18:22</v>
          </cell>
          <cell r="D19">
            <v>0</v>
          </cell>
          <cell r="E19" t="str">
            <v>云南省红河哈尼族彝族自治州个旧市大屯镇个大段小屯西126米</v>
          </cell>
        </row>
        <row r="20">
          <cell r="B20" t="str">
            <v>云G74741</v>
          </cell>
          <cell r="C20" t="str">
            <v>2019-07-30 12:35:10</v>
          </cell>
          <cell r="D20">
            <v>0</v>
          </cell>
          <cell r="E20" t="str">
            <v>云南省红河哈尼族彝族自治州元阳县南沙镇102县道红河谷食家庄东南319米</v>
          </cell>
        </row>
        <row r="21">
          <cell r="B21" t="str">
            <v>云G75010</v>
          </cell>
          <cell r="C21" t="str">
            <v>2019-07-30 11:30:45</v>
          </cell>
          <cell r="D21">
            <v>0</v>
          </cell>
          <cell r="E21" t="str">
            <v>云南省红河哈尼族彝族自治州个旧市鸡街镇212省道红春苗圃西南93米</v>
          </cell>
        </row>
        <row r="22">
          <cell r="B22" t="str">
            <v>云G75018</v>
          </cell>
          <cell r="C22" t="str">
            <v>2019-07-30 23:02:34</v>
          </cell>
          <cell r="D22">
            <v>0</v>
          </cell>
          <cell r="E22" t="str">
            <v>云南省红河哈尼族彝族自治州河口瑶族自治县河口镇326国道曼漆西北235米</v>
          </cell>
        </row>
        <row r="23">
          <cell r="B23" t="str">
            <v>云G75191</v>
          </cell>
          <cell r="C23" t="str">
            <v>2019-07-30 19:21:56</v>
          </cell>
          <cell r="D23">
            <v>0</v>
          </cell>
          <cell r="E23" t="str">
            <v>云南省红河哈尼族彝族自治州建水县坡头乡白显段大石洞小学西南234米</v>
          </cell>
        </row>
        <row r="24">
          <cell r="B24" t="str">
            <v>云G76051</v>
          </cell>
          <cell r="C24" t="str">
            <v>2019-07-30 16:42:38</v>
          </cell>
          <cell r="D24">
            <v>0</v>
          </cell>
          <cell r="E24" t="str">
            <v>云南省红河哈尼族彝族自治州个旧市锡城镇个金公路个旧市人民法院南60米</v>
          </cell>
        </row>
        <row r="25">
          <cell r="B25" t="str">
            <v>云G76531</v>
          </cell>
          <cell r="C25" t="str">
            <v>2019-07-30 22:58:49</v>
          </cell>
          <cell r="D25">
            <v>0</v>
          </cell>
          <cell r="E25" t="str">
            <v>云南省昆明市宜良县北古城镇宜九公路食商园烤鸭饭店西北24米</v>
          </cell>
        </row>
        <row r="26">
          <cell r="B26" t="str">
            <v>云G77285</v>
          </cell>
          <cell r="C26" t="str">
            <v>2019-07-30 20:11:18</v>
          </cell>
          <cell r="D26">
            <v>0</v>
          </cell>
          <cell r="E26" t="str">
            <v>云南省红河哈尼族彝族自治州建水县临安镇迎晖路266号迎晖路康复诊所东83米</v>
          </cell>
        </row>
        <row r="27">
          <cell r="B27" t="str">
            <v>云G78483</v>
          </cell>
          <cell r="C27" t="str">
            <v>2019-07-30 23:10:43</v>
          </cell>
          <cell r="D27">
            <v>0</v>
          </cell>
          <cell r="E27" t="str">
            <v>云南省大理白族自治州弥渡县弥城镇果河公路泰和小区西北117米</v>
          </cell>
        </row>
        <row r="28">
          <cell r="B28" t="str">
            <v>云G78769</v>
          </cell>
          <cell r="C28" t="str">
            <v>2019-07-30 22:47:28</v>
          </cell>
          <cell r="D28">
            <v>0</v>
          </cell>
          <cell r="E28" t="str">
            <v>云南省玉溪市红塔区玉兴路街道玉江高速百万庄园东北201米</v>
          </cell>
        </row>
        <row r="29">
          <cell r="B29" t="str">
            <v>云G79750</v>
          </cell>
          <cell r="C29" t="str">
            <v>2019-07-30 09:09:07</v>
          </cell>
          <cell r="D29">
            <v>0</v>
          </cell>
          <cell r="E29" t="str">
            <v>云南省红河哈尼族彝族自治州个旧市贾沙乡130县道尖山西北1990米</v>
          </cell>
        </row>
        <row r="30">
          <cell r="B30" t="str">
            <v>云G85305</v>
          </cell>
          <cell r="C30" t="str">
            <v>2019-07-30 20:54:39</v>
          </cell>
          <cell r="D30">
            <v>0</v>
          </cell>
          <cell r="E30" t="str">
            <v>云南省红河哈尼族彝族自治州开远市小龙潭镇二城段安桶寨西240米</v>
          </cell>
        </row>
        <row r="31">
          <cell r="B31" t="str">
            <v>云G87927</v>
          </cell>
          <cell r="C31" t="str">
            <v>2019-07-30 23:38:50</v>
          </cell>
          <cell r="D31">
            <v>0</v>
          </cell>
          <cell r="E31" t="str">
            <v>云南省红河哈尼族彝族自治州河口瑶族自治县南溪镇209省道南溪汽车客运站西南169米</v>
          </cell>
        </row>
        <row r="32">
          <cell r="B32" t="str">
            <v>云G76889</v>
          </cell>
          <cell r="C32" t="str">
            <v>2019-07-30 23:20:43</v>
          </cell>
          <cell r="D32">
            <v>0</v>
          </cell>
          <cell r="E32" t="str">
            <v>云南省普洱市墨江哈尼族自治县通关镇G8511昆磨高速深沟北849米</v>
          </cell>
        </row>
        <row r="33">
          <cell r="B33" t="str">
            <v>云G79926</v>
          </cell>
          <cell r="C33" t="str">
            <v>2019-07-30 10:53:14</v>
          </cell>
          <cell r="D33">
            <v>0</v>
          </cell>
          <cell r="E33" t="str">
            <v>云南省红河哈尼族彝族自治州绿春县大兴镇绿春汽车客运站西南135米</v>
          </cell>
        </row>
        <row r="34">
          <cell r="B34" t="str">
            <v>云G68655</v>
          </cell>
          <cell r="C34" t="str">
            <v>2019-07-30 19:31:03</v>
          </cell>
          <cell r="D34">
            <v>0</v>
          </cell>
          <cell r="E34" t="str">
            <v>云南省红河哈尼族彝族自治州建水县临安镇214省道鸿达驾校西南273米</v>
          </cell>
        </row>
        <row r="35">
          <cell r="B35" t="str">
            <v>云G69406</v>
          </cell>
          <cell r="C35" t="str">
            <v>2019-07-30 22:52:35</v>
          </cell>
          <cell r="D35">
            <v>0</v>
          </cell>
          <cell r="E35" t="str">
            <v>云南省红河哈尼族彝族自治州建水县临安镇214省道中国石化加油站(培德段)西北37米</v>
          </cell>
        </row>
        <row r="36">
          <cell r="B36" t="str">
            <v>云G76116</v>
          </cell>
          <cell r="C36" t="str">
            <v>2019-07-30 23:28:13</v>
          </cell>
          <cell r="D36">
            <v>0</v>
          </cell>
          <cell r="E36" t="str">
            <v>云南省红河哈尼族彝族自治州元阳县上新城乡元蔓高速芒铁东南461米</v>
          </cell>
        </row>
        <row r="37">
          <cell r="B37" t="str">
            <v>云G89259</v>
          </cell>
          <cell r="C37" t="str">
            <v>2019-07-30 20:52:21</v>
          </cell>
          <cell r="D37">
            <v>0</v>
          </cell>
          <cell r="E37" t="str">
            <v>云南省红河哈尼族彝族自治州建水县临安镇214省道天第冷库西北332米</v>
          </cell>
        </row>
        <row r="38">
          <cell r="B38" t="str">
            <v>云G74339</v>
          </cell>
          <cell r="C38" t="str">
            <v>2019-07-30 20:30:55</v>
          </cell>
          <cell r="D38">
            <v>0</v>
          </cell>
          <cell r="E38" t="str">
            <v>云南省玉溪市红塔区北城街道213国道独秀园饭庄南38米</v>
          </cell>
        </row>
        <row r="39">
          <cell r="B39" t="str">
            <v>云G65155</v>
          </cell>
          <cell r="C39" t="str">
            <v>2019-07-30 22:50:30</v>
          </cell>
          <cell r="D39">
            <v>0</v>
          </cell>
          <cell r="E39" t="str">
            <v>云南省昆明市寻甸回族彝族自治县倘甸镇马大段山杂东北181米</v>
          </cell>
        </row>
        <row r="40">
          <cell r="B40" t="str">
            <v>云G78528</v>
          </cell>
          <cell r="C40" t="str">
            <v>2019-07-30 18:48:01</v>
          </cell>
          <cell r="D40">
            <v>0</v>
          </cell>
          <cell r="E40" t="str">
            <v>云南省红河哈尼族彝族自治州建水县临安镇青他线建水文笔塔西南879米</v>
          </cell>
        </row>
        <row r="41">
          <cell r="B41" t="str">
            <v>云G68809</v>
          </cell>
          <cell r="C41" t="str">
            <v>2019-07-30 16:54:08</v>
          </cell>
          <cell r="D41">
            <v>0</v>
          </cell>
          <cell r="E41" t="str">
            <v>云南省红河哈尼族彝族自治州个旧市老厂镇个麒段中国邮政储蓄银行(老厂支行)西北166米</v>
          </cell>
        </row>
        <row r="42">
          <cell r="B42" t="str">
            <v>云G74297</v>
          </cell>
          <cell r="C42" t="str">
            <v>2019-07-30 21:14:38</v>
          </cell>
          <cell r="D42">
            <v>0</v>
          </cell>
          <cell r="E42" t="str">
            <v>云南省玉溪市江川区大街街道301县道2-125301县道龙旺湖城东北205米</v>
          </cell>
        </row>
        <row r="43">
          <cell r="B43" t="str">
            <v>云G75885</v>
          </cell>
          <cell r="C43" t="str">
            <v>2019-07-30 16:21:53</v>
          </cell>
          <cell r="D43">
            <v>0</v>
          </cell>
          <cell r="E43" t="str">
            <v>云南省红河哈尼族彝族自治州元阳县南沙镇慢腊公路102县102县道桃园村卫生所东1315米</v>
          </cell>
        </row>
        <row r="44">
          <cell r="B44" t="str">
            <v>云G70391</v>
          </cell>
          <cell r="C44" t="str">
            <v>2019-07-30 20:47:43</v>
          </cell>
          <cell r="D44">
            <v>0</v>
          </cell>
          <cell r="E44" t="str">
            <v>云南省玉溪市新平彝族傣族自治县漠沙镇306省道中国石化新平细丫口加油站东99米</v>
          </cell>
        </row>
        <row r="45">
          <cell r="B45" t="str">
            <v>云G79736</v>
          </cell>
          <cell r="C45" t="str">
            <v>2019-07-30 19:30:34</v>
          </cell>
          <cell r="D45">
            <v>0</v>
          </cell>
          <cell r="E45" t="str">
            <v>云南省红河哈尼族彝族自治州建水县西庄镇双龙食府北72米</v>
          </cell>
        </row>
        <row r="46">
          <cell r="B46" t="str">
            <v>云G74893</v>
          </cell>
          <cell r="C46" t="str">
            <v>2019-07-30 18:21:38</v>
          </cell>
          <cell r="D46">
            <v>0</v>
          </cell>
          <cell r="E46" t="str">
            <v>云南省红河哈尼族彝族自治州蒙自市新安所镇326国道沙坝东159米</v>
          </cell>
        </row>
        <row r="47">
          <cell r="B47" t="str">
            <v>云G70588</v>
          </cell>
          <cell r="C47" t="str">
            <v>2019-07-30 18:26:11</v>
          </cell>
          <cell r="D47">
            <v>0</v>
          </cell>
          <cell r="E47" t="str">
            <v>云南省红河哈尼族彝族自治州元阳县南沙镇慢腊公路102县102县道桃园村卫生所东1229米</v>
          </cell>
        </row>
        <row r="48">
          <cell r="B48" t="str">
            <v>云G78128</v>
          </cell>
          <cell r="C48" t="str">
            <v>2019-07-30 11:11:08</v>
          </cell>
          <cell r="D48">
            <v>0</v>
          </cell>
          <cell r="E48" t="str">
            <v>云南省红河哈尼族彝族自治州红河县迤萨镇莲花路123Z007红河县公安局交警大队北56米</v>
          </cell>
        </row>
        <row r="49">
          <cell r="B49" t="str">
            <v>云G68811</v>
          </cell>
          <cell r="C49" t="str">
            <v>2019-07-30 19:44:20</v>
          </cell>
          <cell r="D49">
            <v>0</v>
          </cell>
          <cell r="E49" t="str">
            <v>云南省昭通市绥江县南岸镇昭乐高速大鹿溪南447米</v>
          </cell>
        </row>
        <row r="50">
          <cell r="B50" t="str">
            <v>云G68941</v>
          </cell>
          <cell r="C50" t="str">
            <v>2019-07-30 17:21:31</v>
          </cell>
          <cell r="D50">
            <v>0</v>
          </cell>
          <cell r="E50" t="str">
            <v>云南省红河哈尼族彝族自治州弥勒市弥阳镇王炽路45号王炽路友信教育培训学校东112米</v>
          </cell>
        </row>
        <row r="51">
          <cell r="B51" t="str">
            <v>云G76029</v>
          </cell>
          <cell r="C51" t="str">
            <v>2019-07-30 21:44:46</v>
          </cell>
          <cell r="D51">
            <v>0</v>
          </cell>
          <cell r="E51" t="str">
            <v>广西壮族自治区百色市田东县祥周镇324国道中国石化金田加油站东19米</v>
          </cell>
        </row>
        <row r="52">
          <cell r="B52" t="str">
            <v>云G78266</v>
          </cell>
          <cell r="C52" t="str">
            <v>2019-07-30 18:12:38</v>
          </cell>
          <cell r="D52">
            <v>0</v>
          </cell>
          <cell r="E52" t="str">
            <v>云南省大理白族自治州宾川县金牛镇全球通大道二对咖啡南100米</v>
          </cell>
        </row>
        <row r="53">
          <cell r="B53" t="str">
            <v>云G89057</v>
          </cell>
          <cell r="C53" t="str">
            <v>2019-07-30 21:52:32</v>
          </cell>
          <cell r="D53">
            <v>0</v>
          </cell>
          <cell r="E53" t="str">
            <v>云南省红河哈尼族彝族自治州弥勒市巡检司镇巡小路他底南1313米</v>
          </cell>
        </row>
        <row r="54">
          <cell r="B54" t="str">
            <v>云G79894</v>
          </cell>
          <cell r="C54" t="str">
            <v>2019-07-30 22:27:49</v>
          </cell>
          <cell r="D54">
            <v>0</v>
          </cell>
          <cell r="E54" t="str">
            <v>云南省红河哈尼族彝族自治州个旧市鸡街镇323国道沙甸派出所东南130米</v>
          </cell>
        </row>
        <row r="55">
          <cell r="B55" t="str">
            <v>云G89767</v>
          </cell>
          <cell r="C55" t="str">
            <v>2019-07-30 21:04:31</v>
          </cell>
          <cell r="D55">
            <v>0</v>
          </cell>
          <cell r="E55" t="str">
            <v>云南省昆明市西山区海口街道昆孟线九方云客来餐厅西63米</v>
          </cell>
        </row>
        <row r="56">
          <cell r="B56" t="str">
            <v>云G78522</v>
          </cell>
          <cell r="C56" t="str">
            <v>2019-07-30 23:55:22</v>
          </cell>
          <cell r="D56">
            <v>0</v>
          </cell>
          <cell r="E56" t="str">
            <v>云南省红河哈尼族彝族自治州金平苗族瑶族傣族自治县沙依坡乡蛮金公路那拉博南956米</v>
          </cell>
        </row>
        <row r="57">
          <cell r="B57" t="str">
            <v>云G79769</v>
          </cell>
          <cell r="C57" t="str">
            <v>2019-07-30 23:14:20</v>
          </cell>
          <cell r="D57">
            <v>0</v>
          </cell>
          <cell r="E57" t="str">
            <v>云南省红河哈尼族彝族自治州建水县南庄镇新房北156米</v>
          </cell>
        </row>
        <row r="58">
          <cell r="B58" t="str">
            <v>云G74730</v>
          </cell>
          <cell r="C58" t="str">
            <v>2019-07-30 23:31:27</v>
          </cell>
          <cell r="D58">
            <v>0</v>
          </cell>
          <cell r="E58" t="str">
            <v>云南省红河哈尼族彝族自治州元阳县小新街乡元蔓高速石膏矿大桥西1825米</v>
          </cell>
        </row>
        <row r="59">
          <cell r="B59" t="str">
            <v>云G75117</v>
          </cell>
          <cell r="C59" t="str">
            <v>2019-07-30 23:02:51</v>
          </cell>
          <cell r="D59">
            <v>0</v>
          </cell>
          <cell r="E59" t="str">
            <v>云南省红河哈尼族彝族自治州建水县西庄镇芦子沟段麦粮地东212米</v>
          </cell>
        </row>
        <row r="60">
          <cell r="B60" t="str">
            <v>云G74663</v>
          </cell>
          <cell r="C60" t="str">
            <v>2019-07-30 23:03:28</v>
          </cell>
          <cell r="D60">
            <v>0</v>
          </cell>
          <cell r="E60" t="str">
            <v>云南省红河哈尼族彝族自治州个旧市蔓耗镇102县道蛮板大桥东北338米</v>
          </cell>
        </row>
        <row r="61">
          <cell r="B61" t="str">
            <v>云G44971</v>
          </cell>
          <cell r="C61" t="str">
            <v>--</v>
          </cell>
          <cell r="D61" t="str">
            <v>--</v>
          </cell>
          <cell r="E61" t="str">
            <v>--</v>
          </cell>
        </row>
        <row r="62">
          <cell r="B62" t="str">
            <v>云G63563</v>
          </cell>
          <cell r="C62" t="str">
            <v>2019-07-30 18:01:36</v>
          </cell>
          <cell r="D62">
            <v>0</v>
          </cell>
          <cell r="E62" t="str">
            <v>云南省普洱市澜沧拉祜族自治县,景迈山旅游投资开发公司,西方向,47.5米</v>
          </cell>
        </row>
        <row r="63">
          <cell r="B63" t="str">
            <v>云G68245</v>
          </cell>
          <cell r="C63" t="str">
            <v>2019-07-30 18:01:17</v>
          </cell>
          <cell r="D63">
            <v>0</v>
          </cell>
          <cell r="E63" t="str">
            <v>云南省文山壮族苗族自治州文山市,文山市华营汽车销售有限公司,西南方向,189.0米</v>
          </cell>
        </row>
        <row r="64">
          <cell r="B64" t="str">
            <v>云G68279</v>
          </cell>
          <cell r="C64" t="str">
            <v>2019-07-30 18:01:27</v>
          </cell>
          <cell r="D64">
            <v>0</v>
          </cell>
          <cell r="E64" t="str">
            <v>云南省昆明市晋宁县,晋宁县二街镇朱家营村民委员会,东北方向,475.7米</v>
          </cell>
        </row>
        <row r="65">
          <cell r="B65" t="str">
            <v>云G68941</v>
          </cell>
          <cell r="C65" t="str">
            <v>2019-07-30 18:01:29</v>
          </cell>
          <cell r="D65">
            <v>0</v>
          </cell>
          <cell r="E65" t="str">
            <v>云南省红河哈尼族彝族自治州弥勒市弥阳镇花景园小区54,昆林茶酒坊,东方向,39.3米</v>
          </cell>
        </row>
        <row r="66">
          <cell r="B66" t="str">
            <v>云G70058</v>
          </cell>
          <cell r="C66" t="str">
            <v>2019-07-30 17:41:46</v>
          </cell>
          <cell r="D66">
            <v>0</v>
          </cell>
          <cell r="E66" t="str">
            <v>云南省文山壮族苗族自治州砚山县,清真伊兰爽饭店,北方向,21.6米</v>
          </cell>
        </row>
        <row r="67">
          <cell r="B67" t="str">
            <v>云G70449</v>
          </cell>
          <cell r="C67" t="str">
            <v>2019-07-30 17:53:35</v>
          </cell>
          <cell r="D67">
            <v>0</v>
          </cell>
          <cell r="E67" t="str">
            <v>云南省红河哈尼族彝族自治州河口瑶族自治县,中岭岗村,东北方向,1196.1米</v>
          </cell>
        </row>
        <row r="68">
          <cell r="B68" t="str">
            <v>云G70586</v>
          </cell>
          <cell r="C68" t="str">
            <v>2019-07-30 17:58:49</v>
          </cell>
          <cell r="D68">
            <v>0</v>
          </cell>
          <cell r="E68" t="str">
            <v>云南省红河哈尼族彝族自治州开远市,摩依柏,东南方向,703.9米</v>
          </cell>
        </row>
        <row r="69">
          <cell r="B69" t="str">
            <v>云G70784</v>
          </cell>
          <cell r="C69" t="str">
            <v>2019-07-30 18:00:45</v>
          </cell>
          <cell r="D69">
            <v>0</v>
          </cell>
          <cell r="E69" t="str">
            <v>云南省红河哈尼族彝族自治州石屏县,石屏神龟井食品有限公司,东方向,116.1米</v>
          </cell>
        </row>
        <row r="70">
          <cell r="B70" t="str">
            <v>云G72784</v>
          </cell>
          <cell r="C70" t="str">
            <v>2019-07-30 17:59:08</v>
          </cell>
          <cell r="D70">
            <v>0</v>
          </cell>
          <cell r="E70" t="str">
            <v>云南省红河哈尼族彝族自治州建水县,吧士玛超市,西方向,159.8米</v>
          </cell>
        </row>
        <row r="71">
          <cell r="B71" t="str">
            <v>云G72798</v>
          </cell>
          <cell r="C71" t="str">
            <v>2019-07-30 18:00:34</v>
          </cell>
          <cell r="D71">
            <v>0</v>
          </cell>
          <cell r="E71" t="str">
            <v>云南省红河哈尼族彝族自治州建水县,延陵酒店,东南方向,175.8米</v>
          </cell>
        </row>
        <row r="72">
          <cell r="B72" t="str">
            <v>云G73001</v>
          </cell>
          <cell r="C72" t="str">
            <v>2019-07-19 11:45:18</v>
          </cell>
          <cell r="D72">
            <v>0</v>
          </cell>
          <cell r="E72" t="str">
            <v>云南省红河哈尼族彝族自治州个旧市,松树寨,西南方向,1224.1米</v>
          </cell>
        </row>
        <row r="73">
          <cell r="B73" t="str">
            <v>云G73011</v>
          </cell>
          <cell r="C73" t="str">
            <v>2019-07-22 18:10:48</v>
          </cell>
          <cell r="D73">
            <v>0</v>
          </cell>
          <cell r="E73" t="str">
            <v>云南省红河哈尼族彝族自治州蒙自市,停车场,西南方向,11.1米</v>
          </cell>
        </row>
        <row r="74">
          <cell r="B74" t="str">
            <v>云G74311</v>
          </cell>
          <cell r="C74" t="str">
            <v>2019-07-30 18:01:34</v>
          </cell>
          <cell r="D74" t="str">
            <v>37.0</v>
          </cell>
          <cell r="E74" t="str">
            <v>云南省保山市龙陵县,阳广寨,东南方向,454.8米</v>
          </cell>
        </row>
        <row r="75">
          <cell r="B75" t="str">
            <v>云G75428</v>
          </cell>
          <cell r="C75" t="str">
            <v>2019-07-30 17:54:59</v>
          </cell>
          <cell r="D75">
            <v>0</v>
          </cell>
          <cell r="E75" t="str">
            <v>云南省,西双版纳傣族自治州,勐腊县</v>
          </cell>
        </row>
        <row r="76">
          <cell r="B76" t="str">
            <v>云G75662</v>
          </cell>
          <cell r="C76" t="str">
            <v>2019-07-30 18:01:36</v>
          </cell>
          <cell r="D76">
            <v>0</v>
          </cell>
          <cell r="E76" t="str">
            <v>云南省西双版纳傣族自治州勐腊县,清泉傣味餐厅,南方向,251.7米</v>
          </cell>
        </row>
        <row r="77">
          <cell r="B77" t="str">
            <v>云G76546</v>
          </cell>
          <cell r="C77" t="str">
            <v>2019-07-30 18:00:16</v>
          </cell>
          <cell r="D77">
            <v>0</v>
          </cell>
          <cell r="E77" t="str">
            <v>云南省红河哈尼族彝族自治州建水县,白显村,南方向,759.3米</v>
          </cell>
        </row>
        <row r="78">
          <cell r="B78" t="str">
            <v>云G78261</v>
          </cell>
          <cell r="C78" t="str">
            <v>2019-07-30 18:01:03</v>
          </cell>
          <cell r="D78">
            <v>0</v>
          </cell>
          <cell r="E78" t="str">
            <v>云南省红河哈尼族彝族自治州开远市市西北路288,如意餐厅,西北方向,3.7米</v>
          </cell>
        </row>
        <row r="79">
          <cell r="B79" t="str">
            <v>云G78656</v>
          </cell>
          <cell r="C79" t="str">
            <v>2019-07-30 17:47:07</v>
          </cell>
          <cell r="D79">
            <v>0</v>
          </cell>
          <cell r="E79" t="str">
            <v>云南省红河哈尼族彝族自治州蒙自市,灰土寨,西南方向,378.7米</v>
          </cell>
        </row>
        <row r="80">
          <cell r="B80" t="str">
            <v>云G79799</v>
          </cell>
          <cell r="C80" t="str">
            <v>2019-07-30 18:01:44</v>
          </cell>
          <cell r="D80">
            <v>0</v>
          </cell>
          <cell r="E80" t="str">
            <v>云南省红河哈尼族彝族自治州建水县,龙树,西方向,299.9米</v>
          </cell>
        </row>
        <row r="81">
          <cell r="B81" t="str">
            <v>云G84638</v>
          </cell>
          <cell r="C81" t="str">
            <v>2019-07-30 18:00:02</v>
          </cell>
          <cell r="D81">
            <v>0</v>
          </cell>
          <cell r="E81" t="str">
            <v>云南省红河哈尼族彝族自治州河口瑶族自治县,蕉园饭店,西方向,1242.9米</v>
          </cell>
        </row>
        <row r="82">
          <cell r="B82" t="str">
            <v>云G85142</v>
          </cell>
          <cell r="C82" t="str">
            <v>2019-07-30 18:01:16</v>
          </cell>
          <cell r="D82">
            <v>0</v>
          </cell>
          <cell r="E82" t="str">
            <v>广西壮族自治区百色市田东县,锦江产业园总公司,西北方向,53.9米</v>
          </cell>
        </row>
      </sheetData>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全部报警"/>
    </sheetNames>
    <sheetDataSet>
      <sheetData sheetId="0">
        <row r="4">
          <cell r="B4" t="str">
            <v>云G76889</v>
          </cell>
          <cell r="C4" t="str">
            <v>2019-07-31 13:43:58</v>
          </cell>
          <cell r="D4">
            <v>81</v>
          </cell>
          <cell r="E4" t="str">
            <v>云南省普洱市思茅区思茅镇G8511昆磨高速机动车检测站北1769米</v>
          </cell>
        </row>
        <row r="5">
          <cell r="B5" t="str">
            <v>云G68333</v>
          </cell>
          <cell r="C5" t="str">
            <v>2019-07-31 16:15:23</v>
          </cell>
          <cell r="D5">
            <v>0</v>
          </cell>
          <cell r="E5" t="str">
            <v>云南省红河哈尼族彝族自治州河口瑶族自治县河口镇G8011开河高速观景台(曼五段)西北386米</v>
          </cell>
        </row>
        <row r="6">
          <cell r="B6" t="str">
            <v>云G69360</v>
          </cell>
          <cell r="C6" t="str">
            <v>2019-07-31 16:03:45</v>
          </cell>
          <cell r="D6">
            <v>0</v>
          </cell>
          <cell r="E6" t="str">
            <v>云南省文山壮族苗族自治州砚山县平远镇商贸大街149商贸大街阳光钢铝门窗东南35米</v>
          </cell>
        </row>
        <row r="7">
          <cell r="B7" t="str">
            <v>云G69363</v>
          </cell>
          <cell r="C7" t="str">
            <v>2019-07-31 13:08:49</v>
          </cell>
          <cell r="D7">
            <v>0</v>
          </cell>
          <cell r="E7" t="str">
            <v>云南省迪庆藏族自治州维西傈僳族自治县永春乡维通公路岩房东南553米</v>
          </cell>
        </row>
        <row r="8">
          <cell r="B8" t="str">
            <v>云G70054</v>
          </cell>
          <cell r="C8" t="str">
            <v>2019-07-31 12:26:45</v>
          </cell>
          <cell r="D8">
            <v>0</v>
          </cell>
          <cell r="E8" t="str">
            <v>云南省红河哈尼族彝族自治州泸西县金马镇华西段大华西西933米</v>
          </cell>
        </row>
        <row r="9">
          <cell r="B9" t="str">
            <v>云G70086</v>
          </cell>
          <cell r="C9" t="str">
            <v>2019-07-31 15:13:57</v>
          </cell>
          <cell r="D9">
            <v>0</v>
          </cell>
          <cell r="E9" t="str">
            <v>云南省红河哈尼族彝族自治州开远市乐白道街道326国道南盘江桥南649米</v>
          </cell>
        </row>
        <row r="10">
          <cell r="B10" t="str">
            <v>云G70424</v>
          </cell>
          <cell r="C10" t="str">
            <v>2019-07-31 09:14:37</v>
          </cell>
          <cell r="D10">
            <v>0</v>
          </cell>
          <cell r="E10" t="str">
            <v>云南省曲靖市陆良县大莫古镇G78汕昆高速戈衣海子东南159米</v>
          </cell>
        </row>
        <row r="11">
          <cell r="B11" t="str">
            <v>云G73503</v>
          </cell>
          <cell r="C11" t="str">
            <v>2019-07-31 15:21:14</v>
          </cell>
          <cell r="D11">
            <v>0</v>
          </cell>
          <cell r="E11" t="str">
            <v>云南省红河哈尼族彝族自治州红河县迤萨镇Z007水井东1115米</v>
          </cell>
        </row>
        <row r="12">
          <cell r="B12" t="str">
            <v>云G73590</v>
          </cell>
          <cell r="C12" t="str">
            <v>2019-07-31 13:29:14</v>
          </cell>
          <cell r="D12">
            <v>0</v>
          </cell>
          <cell r="E12" t="str">
            <v>云南省红河哈尼族彝族自治州个旧市鸡街镇个大段白署沟山西552米</v>
          </cell>
        </row>
        <row r="13">
          <cell r="B13" t="str">
            <v>云G74338</v>
          </cell>
          <cell r="C13" t="str">
            <v>2019-07-31 15:26:05</v>
          </cell>
          <cell r="D13">
            <v>0</v>
          </cell>
          <cell r="E13" t="str">
            <v>云南省红河哈尼族彝族自治州金平苗族瑶族傣族自治县金河镇Z006大保寨南388米</v>
          </cell>
        </row>
        <row r="14">
          <cell r="B14" t="str">
            <v>云G74732</v>
          </cell>
          <cell r="C14" t="str">
            <v>2019-07-31 15:55:59</v>
          </cell>
          <cell r="D14">
            <v>0</v>
          </cell>
          <cell r="E14" t="str">
            <v>云南省红河哈尼族彝族自治州个旧市大屯镇个大段小屯西138米</v>
          </cell>
        </row>
        <row r="15">
          <cell r="B15" t="str">
            <v>云G75010</v>
          </cell>
          <cell r="C15" t="str">
            <v>2019-07-31 16:02:09</v>
          </cell>
          <cell r="D15">
            <v>0</v>
          </cell>
          <cell r="E15" t="str">
            <v>云南省红河哈尼族彝族自治州个旧市鸡街镇212省道西南有色地质勘查局三〇八队测试中心西96米</v>
          </cell>
        </row>
        <row r="16">
          <cell r="B16" t="str">
            <v>云G75018</v>
          </cell>
          <cell r="C16" t="str">
            <v>2019-07-31 15:55:41</v>
          </cell>
          <cell r="D16">
            <v>0</v>
          </cell>
          <cell r="E16" t="str">
            <v>云南省红河哈尼族彝族自治州河口瑶族自治县河口镇326国道曼漆西北235米</v>
          </cell>
        </row>
        <row r="17">
          <cell r="B17" t="str">
            <v>云G75117</v>
          </cell>
          <cell r="C17" t="str">
            <v>2019-07-31 16:04:53</v>
          </cell>
          <cell r="D17">
            <v>0</v>
          </cell>
          <cell r="E17" t="str">
            <v>云南省红河哈尼族彝族自治州建水县西庄镇芦子沟段麦粮地东213米</v>
          </cell>
        </row>
        <row r="18">
          <cell r="B18" t="str">
            <v>云G76051</v>
          </cell>
          <cell r="C18" t="str">
            <v>2019-07-31 14:01:47</v>
          </cell>
          <cell r="D18">
            <v>0</v>
          </cell>
          <cell r="E18" t="str">
            <v>云南省红河哈尼族彝族自治州个旧市锡城镇个金公路个旧市仪创商贸有限公司东59米</v>
          </cell>
        </row>
        <row r="19">
          <cell r="B19" t="str">
            <v>云G76531</v>
          </cell>
          <cell r="C19" t="str">
            <v>2019-07-31 15:31:09</v>
          </cell>
          <cell r="D19">
            <v>0</v>
          </cell>
          <cell r="E19" t="str">
            <v>云南省昆明市宜良县匡远街道学府路宜良县第一中学西南292米</v>
          </cell>
        </row>
        <row r="20">
          <cell r="B20" t="str">
            <v>云G77285</v>
          </cell>
          <cell r="C20" t="str">
            <v>2019-07-31 09:25:09</v>
          </cell>
          <cell r="D20">
            <v>0</v>
          </cell>
          <cell r="E20" t="str">
            <v>云南省红河哈尼族彝族自治州建水县临安镇214省道万达修理厂东南21米</v>
          </cell>
        </row>
        <row r="21">
          <cell r="B21" t="str">
            <v>云G78483</v>
          </cell>
          <cell r="C21" t="str">
            <v>2019-07-31 16:22:38</v>
          </cell>
          <cell r="D21">
            <v>0</v>
          </cell>
          <cell r="E21" t="str">
            <v>云南省大理白族自治州宾川县金牛镇全球通大道大新幼儿园北134米</v>
          </cell>
        </row>
        <row r="22">
          <cell r="B22" t="str">
            <v>云G78522</v>
          </cell>
          <cell r="C22" t="str">
            <v>2019-07-31 12:48:16</v>
          </cell>
          <cell r="D22">
            <v>0</v>
          </cell>
          <cell r="E22" t="str">
            <v>云南省红河哈尼族彝族自治州蒙自市水田乡095乡道湾田4号隧道东1601米</v>
          </cell>
        </row>
        <row r="23">
          <cell r="B23" t="str">
            <v>云G78769</v>
          </cell>
          <cell r="C23" t="str">
            <v>2019-07-31 14:42:08</v>
          </cell>
          <cell r="D23">
            <v>0</v>
          </cell>
          <cell r="E23" t="str">
            <v>云南省玉溪市红塔区北城街道213国道北辰街道刺桐村民委员会北1559米</v>
          </cell>
        </row>
        <row r="24">
          <cell r="B24" t="str">
            <v>云G79750</v>
          </cell>
          <cell r="C24" t="str">
            <v>2019-07-31 10:03:28</v>
          </cell>
          <cell r="D24">
            <v>0</v>
          </cell>
          <cell r="E24" t="str">
            <v>云南省红河哈尼族彝族自治州个旧市贾沙乡130县道尼格东南448米</v>
          </cell>
        </row>
        <row r="25">
          <cell r="B25" t="str">
            <v>云G79769</v>
          </cell>
          <cell r="C25" t="str">
            <v>2019-07-31 16:19:37</v>
          </cell>
          <cell r="D25">
            <v>0</v>
          </cell>
          <cell r="E25" t="str">
            <v>云南省红河哈尼族彝族自治州建水县南庄镇新房北156米</v>
          </cell>
        </row>
        <row r="26">
          <cell r="B26" t="str">
            <v>云G73567</v>
          </cell>
          <cell r="C26" t="str">
            <v>2019-07-31 15:57:14</v>
          </cell>
          <cell r="D26">
            <v>0</v>
          </cell>
          <cell r="E26" t="str">
            <v>云南省红河哈尼族彝族自治州金平苗族瑶族傣族自治县金河镇河东南路279蛮金公路富隆汽修西390米</v>
          </cell>
        </row>
        <row r="27">
          <cell r="B27" t="str">
            <v>云G74741</v>
          </cell>
          <cell r="C27" t="str">
            <v>2019-07-31 14:53:51</v>
          </cell>
          <cell r="D27">
            <v>0</v>
          </cell>
          <cell r="E27" t="str">
            <v>云南省红河哈尼族彝族自治州元阳县南沙镇元绿二级公路102县102县道排沙小学西614米</v>
          </cell>
        </row>
        <row r="28">
          <cell r="B28" t="str">
            <v>云G73881</v>
          </cell>
          <cell r="C28" t="str">
            <v>2019-07-31 06:46:41</v>
          </cell>
          <cell r="D28">
            <v>0</v>
          </cell>
          <cell r="E28" t="str">
            <v>云南省昆明市宜良县北古城镇北分段马鞍山北306米</v>
          </cell>
        </row>
        <row r="29">
          <cell r="B29" t="str">
            <v>云G87740</v>
          </cell>
          <cell r="C29" t="str">
            <v>2019-07-31 07:42:43</v>
          </cell>
          <cell r="D29">
            <v>0</v>
          </cell>
          <cell r="E29" t="str">
            <v>云南省红河哈尼族彝族自治州建水县临安镇阜安路202-5号070乡道红河哈尼族彝族自治州民族师范学校西308米</v>
          </cell>
        </row>
        <row r="30">
          <cell r="B30" t="str">
            <v>云G56737</v>
          </cell>
          <cell r="C30" t="str">
            <v>2019-07-31 16:32:56</v>
          </cell>
          <cell r="D30">
            <v>0</v>
          </cell>
          <cell r="E30" t="str">
            <v>云南省红河哈尼族彝族自治州建水县临安镇清远路192清远路中国信合(城郊支行)西北57米</v>
          </cell>
        </row>
        <row r="31">
          <cell r="B31" t="str">
            <v>云G68655</v>
          </cell>
          <cell r="C31" t="str">
            <v>2019-07-31 16:27:29</v>
          </cell>
          <cell r="D31">
            <v>0</v>
          </cell>
          <cell r="E31" t="str">
            <v>云南省红河哈尼族彝族自治州建水县临安镇214省道鸿达驾校西南273米</v>
          </cell>
        </row>
        <row r="32">
          <cell r="B32" t="str">
            <v>云G69406</v>
          </cell>
          <cell r="C32" t="str">
            <v>2019-07-31 11:58:35</v>
          </cell>
          <cell r="D32">
            <v>0</v>
          </cell>
          <cell r="E32" t="str">
            <v>云南省红河哈尼族彝族自治州建水县临安镇214省道中国石化加油站(培德段)西北37米</v>
          </cell>
        </row>
        <row r="33">
          <cell r="B33" t="str">
            <v>云G74893</v>
          </cell>
          <cell r="C33" t="str">
            <v>2019-07-31 16:33:52</v>
          </cell>
          <cell r="D33">
            <v>0</v>
          </cell>
          <cell r="E33" t="str">
            <v>云南省红河哈尼族彝族自治州屏边苗族自治县白云乡白泥塘村北135米</v>
          </cell>
        </row>
        <row r="34">
          <cell r="B34" t="str">
            <v>云G76116</v>
          </cell>
          <cell r="C34" t="str">
            <v>2019-07-31 16:28:11</v>
          </cell>
          <cell r="D34">
            <v>0</v>
          </cell>
          <cell r="E34" t="str">
            <v>云南省红河哈尼族彝族自治州元阳县上新城乡元蔓高速芒铁东南555米</v>
          </cell>
        </row>
        <row r="35">
          <cell r="B35" t="str">
            <v>云G85305</v>
          </cell>
          <cell r="C35" t="str">
            <v>2019-07-31 15:02:06</v>
          </cell>
          <cell r="D35">
            <v>0</v>
          </cell>
          <cell r="E35" t="str">
            <v>云南省红河哈尼族彝族自治州开远市小龙潭镇开培线安桶寨西326米</v>
          </cell>
        </row>
        <row r="36">
          <cell r="B36" t="str">
            <v>云G69497</v>
          </cell>
          <cell r="C36" t="str">
            <v>2019-07-31 08:47:53</v>
          </cell>
          <cell r="D36">
            <v>0</v>
          </cell>
          <cell r="E36" t="str">
            <v>云南省曲靖市沾益区白水镇白水铝厂东南476米</v>
          </cell>
        </row>
        <row r="37">
          <cell r="B37" t="str">
            <v>云G89259</v>
          </cell>
          <cell r="C37" t="str">
            <v>2019-07-31 13:21:28</v>
          </cell>
          <cell r="D37">
            <v>0</v>
          </cell>
          <cell r="E37" t="str">
            <v>云南省红河哈尼族彝族自治州建水县临安镇214省道天第冷库西北332米</v>
          </cell>
        </row>
        <row r="38">
          <cell r="B38" t="str">
            <v>云G74358</v>
          </cell>
          <cell r="C38" t="str">
            <v>2019-07-31 13:14:04</v>
          </cell>
          <cell r="D38">
            <v>0</v>
          </cell>
          <cell r="E38" t="str">
            <v>云南省昆明市晋宁区二街镇老鹳塘东南159米</v>
          </cell>
        </row>
        <row r="39">
          <cell r="B39" t="str">
            <v>云G65155</v>
          </cell>
          <cell r="C39" t="str">
            <v>2019-07-31 10:32:06</v>
          </cell>
          <cell r="D39">
            <v>0</v>
          </cell>
          <cell r="E39" t="str">
            <v>云南省昆明市寻甸回族彝族自治县倘甸镇服务区西南80米</v>
          </cell>
        </row>
        <row r="40">
          <cell r="B40" t="str">
            <v>云G78528</v>
          </cell>
          <cell r="C40" t="str">
            <v>2019-07-31 16:27:58</v>
          </cell>
          <cell r="D40">
            <v>0</v>
          </cell>
          <cell r="E40" t="str">
            <v>云南省红河哈尼族彝族自治州建水县临安镇青他线建水文笔塔西南911米</v>
          </cell>
        </row>
        <row r="41">
          <cell r="B41" t="str">
            <v>云G73908</v>
          </cell>
          <cell r="C41" t="str">
            <v>2019-07-31 14:15:19</v>
          </cell>
          <cell r="D41">
            <v>0</v>
          </cell>
          <cell r="E41" t="str">
            <v>云南省红河哈尼族彝族自治州泸西县午街铺镇服务区东南169米</v>
          </cell>
        </row>
        <row r="42">
          <cell r="B42" t="str">
            <v>云G68811</v>
          </cell>
          <cell r="C42" t="str">
            <v>2019-07-31 15:26:57</v>
          </cell>
          <cell r="D42">
            <v>0</v>
          </cell>
          <cell r="E42" t="str">
            <v>云南省昭通市绥江县南岸镇昭乐高速黄龙村大桥南243米</v>
          </cell>
        </row>
        <row r="43">
          <cell r="B43" t="str">
            <v>云G68809</v>
          </cell>
          <cell r="C43" t="str">
            <v>2019-07-31 16:18:44</v>
          </cell>
          <cell r="D43">
            <v>0</v>
          </cell>
          <cell r="E43" t="str">
            <v>云南省红河哈尼族彝族自治州个旧市老厂镇羊补段小羊坝底北904米</v>
          </cell>
        </row>
        <row r="44">
          <cell r="B44" t="str">
            <v>云G74663</v>
          </cell>
          <cell r="C44" t="str">
            <v>2019-07-31 15:35:45</v>
          </cell>
          <cell r="D44">
            <v>0</v>
          </cell>
          <cell r="E44" t="str">
            <v>云南省红河哈尼族彝族自治州元阳县逢春岭乡南蛮段石膏矿大桥南411米</v>
          </cell>
        </row>
        <row r="45">
          <cell r="B45" t="str">
            <v>云G70588</v>
          </cell>
          <cell r="C45" t="str">
            <v>2019-07-31 15:51:36</v>
          </cell>
          <cell r="D45">
            <v>0</v>
          </cell>
          <cell r="E45" t="str">
            <v>云南省红河哈尼族彝族自治州元阳县南沙镇慢腊公路102县102县道桃园村卫生所东1612米</v>
          </cell>
        </row>
        <row r="46">
          <cell r="B46" t="str">
            <v>云G79736</v>
          </cell>
          <cell r="C46" t="str">
            <v>2019-07-31 15:35:14</v>
          </cell>
          <cell r="D46">
            <v>0</v>
          </cell>
          <cell r="E46" t="str">
            <v>云南省红河哈尼族彝族自治州建水县西庄镇双龙食府北66米</v>
          </cell>
        </row>
        <row r="47">
          <cell r="B47" t="str">
            <v>云G76029</v>
          </cell>
          <cell r="C47" t="str">
            <v>2019-07-31 12:53:30</v>
          </cell>
          <cell r="D47">
            <v>0</v>
          </cell>
          <cell r="E47" t="str">
            <v>云南省文山壮族苗族自治州广南县那洒镇323国道马场西307米</v>
          </cell>
        </row>
        <row r="48">
          <cell r="B48" t="str">
            <v>云G78266</v>
          </cell>
          <cell r="C48" t="str">
            <v>2019-07-31 15:57:04</v>
          </cell>
          <cell r="D48">
            <v>0</v>
          </cell>
          <cell r="E48" t="str">
            <v>云南省大理白族自治州宾川县大营镇厂坡东453米</v>
          </cell>
        </row>
        <row r="49">
          <cell r="B49" t="str">
            <v>云G89057</v>
          </cell>
          <cell r="C49" t="str">
            <v>2019-07-31 07:06:33</v>
          </cell>
          <cell r="D49">
            <v>0</v>
          </cell>
          <cell r="E49" t="str">
            <v>云南省红河哈尼族彝族自治州建水县岔科镇阿初段建水县岔科镇小河边小学西南192米</v>
          </cell>
        </row>
        <row r="50">
          <cell r="B50" t="str">
            <v>云G74297</v>
          </cell>
          <cell r="C50" t="str">
            <v>2019-07-31 12:58:01</v>
          </cell>
          <cell r="D50">
            <v>0</v>
          </cell>
          <cell r="E50" t="str">
            <v>云南省昆明市安宁市金方街道珍泉路昆钢物流园西北123米</v>
          </cell>
        </row>
        <row r="51">
          <cell r="B51" t="str">
            <v>云G70391</v>
          </cell>
          <cell r="C51" t="str">
            <v>2019-07-31 16:32:43</v>
          </cell>
          <cell r="D51">
            <v>0</v>
          </cell>
          <cell r="E51" t="str">
            <v>云南省普洱市墨江哈尼族自治县通关镇323国道丫期河东287米</v>
          </cell>
        </row>
        <row r="52">
          <cell r="B52" t="str">
            <v>云G72097</v>
          </cell>
          <cell r="C52" t="str">
            <v>2019-07-31 10:44:00</v>
          </cell>
          <cell r="D52">
            <v>0</v>
          </cell>
          <cell r="E52" t="str">
            <v>福生路河口华夏医院西南389米</v>
          </cell>
        </row>
        <row r="53">
          <cell r="B53" t="str">
            <v>云G74339</v>
          </cell>
          <cell r="C53" t="str">
            <v>2019-07-31 00:57:10</v>
          </cell>
          <cell r="D53">
            <v>0</v>
          </cell>
          <cell r="E53" t="str">
            <v>云南省红河哈尼族彝族自治州建水县曲江镇东山坝线通建东山立交桥东南202米</v>
          </cell>
        </row>
        <row r="54">
          <cell r="B54" t="str">
            <v>云G87927</v>
          </cell>
          <cell r="C54" t="str">
            <v>2019-07-31 15:09:15</v>
          </cell>
          <cell r="D54">
            <v>0</v>
          </cell>
          <cell r="E54" t="str">
            <v>云南省红河哈尼族彝族自治州屏边苗族自治县湾塘乡031乡道施姑寨西870米</v>
          </cell>
        </row>
        <row r="55">
          <cell r="B55" t="str">
            <v>云G70053</v>
          </cell>
          <cell r="C55" t="str">
            <v>2019-07-31 10:34:03</v>
          </cell>
          <cell r="D55">
            <v>0</v>
          </cell>
          <cell r="E55" t="str">
            <v>云南省玉溪市通海县纳古镇忠爱大街183忠爱大街通海融丰贸易有限公司西47米</v>
          </cell>
        </row>
        <row r="56">
          <cell r="B56" t="str">
            <v>云G75885</v>
          </cell>
          <cell r="C56" t="str">
            <v>2019-07-31 14:54:44</v>
          </cell>
          <cell r="D56">
            <v>0</v>
          </cell>
          <cell r="E56" t="str">
            <v>云南省红河哈尼族彝族自治州元阳县南沙镇慢腊公路102县102县道桃园村卫生所东1617米</v>
          </cell>
        </row>
        <row r="57">
          <cell r="B57" t="str">
            <v>云G79926</v>
          </cell>
          <cell r="C57" t="str">
            <v>2019-07-31 12:29:55</v>
          </cell>
          <cell r="D57">
            <v>0</v>
          </cell>
          <cell r="E57" t="str">
            <v>云南省红河哈尼族彝族自治州绿春县大兴镇老庙巷78号214省道中国农业银行(绿春县支行营业室)北1652米</v>
          </cell>
        </row>
        <row r="58">
          <cell r="B58" t="str">
            <v>云G73986</v>
          </cell>
          <cell r="C58" t="str">
            <v>2019-07-31 15:15:57</v>
          </cell>
          <cell r="D58">
            <v>0</v>
          </cell>
          <cell r="E58" t="str">
            <v>云南省红河哈尼族彝族自治州元阳县新街镇陈安段陈安村南492米</v>
          </cell>
        </row>
        <row r="59">
          <cell r="B59" t="str">
            <v>云G68819</v>
          </cell>
          <cell r="C59" t="str">
            <v>2019-07-31 14:53:13</v>
          </cell>
          <cell r="D59">
            <v>0</v>
          </cell>
          <cell r="E59" t="str">
            <v>云南省怒江傈僳族自治州泸水市称杆乡228省道腊门嘎东南172米</v>
          </cell>
        </row>
        <row r="60">
          <cell r="B60" t="str">
            <v>云G89767</v>
          </cell>
          <cell r="C60" t="str">
            <v>2019-07-31 14:16:00</v>
          </cell>
          <cell r="D60">
            <v>0</v>
          </cell>
          <cell r="E60" t="str">
            <v>云南省红河哈尼族彝族自治州蒙自市雨过铺镇工业园区3号路顺发餐厅(工业园区3号路)东117米</v>
          </cell>
        </row>
        <row r="61">
          <cell r="B61" t="str">
            <v>云G79894</v>
          </cell>
          <cell r="C61" t="str">
            <v>2019-07-31 04:06:49</v>
          </cell>
          <cell r="D61">
            <v>0</v>
          </cell>
          <cell r="E61" t="str">
            <v>云南省红河哈尼族彝族自治州个旧市鸡街镇326国道沙甸派出所东南135米</v>
          </cell>
        </row>
        <row r="62">
          <cell r="B62" t="str">
            <v>云G74730</v>
          </cell>
          <cell r="C62" t="str">
            <v>2019-07-31 16:13:55</v>
          </cell>
          <cell r="D62">
            <v>0</v>
          </cell>
          <cell r="E62" t="str">
            <v>云南省红河哈尼族彝族自治州元阳县小新街乡元蔓高速石膏矿大桥西1871米</v>
          </cell>
        </row>
        <row r="63">
          <cell r="B63" t="str">
            <v>云G75191</v>
          </cell>
          <cell r="C63" t="str">
            <v>2019-07-31 16:15:29</v>
          </cell>
          <cell r="D63">
            <v>0</v>
          </cell>
          <cell r="E63" t="str">
            <v>云南省红河哈尼族彝族自治州建水县坡头乡白显段白显小学南656米</v>
          </cell>
        </row>
        <row r="64">
          <cell r="B64" t="str">
            <v>云G44971</v>
          </cell>
          <cell r="C64" t="str">
            <v>--</v>
          </cell>
          <cell r="D64">
            <v>0</v>
          </cell>
          <cell r="E64" t="str">
            <v>--</v>
          </cell>
        </row>
        <row r="65">
          <cell r="B65" t="str">
            <v>云G56737</v>
          </cell>
          <cell r="C65" t="str">
            <v>2019-07-31 16:32:56</v>
          </cell>
          <cell r="D65">
            <v>0</v>
          </cell>
          <cell r="E65" t="str">
            <v>云南省红河哈尼族彝族自治州建水县,建水县食品药品监督管理局,西方向,13.2米</v>
          </cell>
        </row>
        <row r="66">
          <cell r="B66" t="str">
            <v>云G61704</v>
          </cell>
          <cell r="C66" t="str">
            <v>2019-07-31 16:34:58</v>
          </cell>
          <cell r="D66">
            <v>0</v>
          </cell>
          <cell r="E66" t="str">
            <v>云南省,玉溪市,通海县</v>
          </cell>
        </row>
        <row r="67">
          <cell r="B67" t="str">
            <v>云G63563</v>
          </cell>
          <cell r="C67" t="str">
            <v>2019-07-31 16:35:21</v>
          </cell>
          <cell r="D67">
            <v>0</v>
          </cell>
          <cell r="E67" t="str">
            <v>云南省西双版纳傣族自治州景洪市,迪升大药房景洪康居园分店,东北方向,10.0米</v>
          </cell>
        </row>
        <row r="68">
          <cell r="B68" t="str">
            <v>云G68245</v>
          </cell>
          <cell r="C68" t="str">
            <v>2019-07-31 16:35:44</v>
          </cell>
          <cell r="D68">
            <v>0</v>
          </cell>
          <cell r="E68" t="str">
            <v>云南省红河哈尼族彝族自治州蒙自市,盛兴商行,东南方向,10.9米</v>
          </cell>
        </row>
        <row r="69">
          <cell r="B69" t="str">
            <v>云G68279</v>
          </cell>
          <cell r="C69" t="str">
            <v>2019-07-31 16:33:04</v>
          </cell>
          <cell r="D69">
            <v>0</v>
          </cell>
          <cell r="E69" t="str">
            <v>云南省红河哈尼族彝族自治州蒙自市北大街25,云南省红河州糖果厂,东方向,248.5米</v>
          </cell>
        </row>
        <row r="70">
          <cell r="B70" t="str">
            <v>云G68941</v>
          </cell>
          <cell r="C70" t="str">
            <v>2019-07-31 16:35:32</v>
          </cell>
          <cell r="D70">
            <v>0</v>
          </cell>
          <cell r="E70" t="str">
            <v>云南省红河哈尼族彝族自治州弥勒市弥阳镇花景园小区54,昆林茶酒坊,东方向,39.3米</v>
          </cell>
        </row>
        <row r="71">
          <cell r="B71" t="str">
            <v>云G70058</v>
          </cell>
          <cell r="C71" t="str">
            <v>2019-07-31 16:34:27</v>
          </cell>
          <cell r="D71">
            <v>0</v>
          </cell>
          <cell r="E71" t="str">
            <v>云南省文山壮族苗族自治州文山市,丫巴山,东南方向,1169.4米</v>
          </cell>
        </row>
        <row r="72">
          <cell r="B72" t="str">
            <v>云G70449</v>
          </cell>
          <cell r="C72" t="str">
            <v>2019-07-31 16:28:11</v>
          </cell>
          <cell r="D72">
            <v>0</v>
          </cell>
          <cell r="E72" t="str">
            <v>云南省红河哈尼族彝族自治州河口瑶族自治县,中岭岗村,东北方向,1196.1米</v>
          </cell>
        </row>
        <row r="73">
          <cell r="B73" t="str">
            <v>云G70586</v>
          </cell>
          <cell r="C73" t="str">
            <v>2019-07-31 14:17:35</v>
          </cell>
          <cell r="D73">
            <v>0</v>
          </cell>
          <cell r="E73" t="str">
            <v>云南省红河哈尼族彝族自治州开远市,开远市泰安物流有限公司,西南方向,60.5米</v>
          </cell>
        </row>
        <row r="74">
          <cell r="B74" t="str">
            <v>云G70784</v>
          </cell>
          <cell r="C74" t="str">
            <v>2019-07-31 16:34:14</v>
          </cell>
          <cell r="D74">
            <v>0</v>
          </cell>
          <cell r="E74" t="str">
            <v>云南省红河哈尼族彝族自治州石屏县,石屏神龟井食品有限公司,东方向,116.1米</v>
          </cell>
        </row>
        <row r="75">
          <cell r="B75" t="str">
            <v>云G72784</v>
          </cell>
          <cell r="C75" t="str">
            <v>2019-07-31 16:33:19</v>
          </cell>
          <cell r="D75">
            <v>0</v>
          </cell>
          <cell r="E75" t="str">
            <v>云南省红河哈尼族彝族自治州建水县,吧士玛超市,西方向,167.8米</v>
          </cell>
        </row>
        <row r="76">
          <cell r="B76" t="str">
            <v>云G72798</v>
          </cell>
          <cell r="C76" t="str">
            <v>2019-07-31 16:31:24</v>
          </cell>
          <cell r="D76">
            <v>0</v>
          </cell>
          <cell r="E76" t="str">
            <v>云南省红河哈尼族彝族自治州建水县,建水县曲燃工业燃气输配有限公司,西北方向,773.6米</v>
          </cell>
        </row>
        <row r="77">
          <cell r="B77" t="str">
            <v>云G73001</v>
          </cell>
          <cell r="C77" t="str">
            <v>2019-07-19 11:45:18</v>
          </cell>
          <cell r="D77">
            <v>0</v>
          </cell>
          <cell r="E77" t="str">
            <v>云南省红河哈尼族彝族自治州个旧市,松树寨,西南方向,1224.1米</v>
          </cell>
        </row>
        <row r="78">
          <cell r="B78" t="str">
            <v>云G73011</v>
          </cell>
          <cell r="C78" t="str">
            <v>2019-07-22 18:10:48</v>
          </cell>
          <cell r="D78">
            <v>0</v>
          </cell>
          <cell r="E78" t="str">
            <v>云南省红河哈尼族彝族自治州蒙自市,停车场,西南方向,11.1米</v>
          </cell>
        </row>
        <row r="79">
          <cell r="B79" t="str">
            <v>云G74311</v>
          </cell>
          <cell r="C79" t="str">
            <v>2019-07-31 16:35:35</v>
          </cell>
          <cell r="D79">
            <v>39</v>
          </cell>
          <cell r="E79" t="str">
            <v>云南省玉溪市红塔区清水河附近,红塔区研和镇玉屏小学,东南方向,496.3米</v>
          </cell>
        </row>
        <row r="80">
          <cell r="B80" t="str">
            <v>云G75428</v>
          </cell>
          <cell r="C80" t="str">
            <v>2019-07-31 15:52:54</v>
          </cell>
          <cell r="D80">
            <v>0</v>
          </cell>
          <cell r="E80" t="str">
            <v>云南省,西双版纳傣族自治州,勐腊县</v>
          </cell>
        </row>
        <row r="81">
          <cell r="B81" t="str">
            <v>云G75662</v>
          </cell>
          <cell r="C81" t="str">
            <v>2019-07-31 16:35:44</v>
          </cell>
          <cell r="D81">
            <v>64</v>
          </cell>
          <cell r="E81" t="str">
            <v>云南省西双版纳傣族自治州勐腊县,盘山寨9号大桥,西北方向,31.6米</v>
          </cell>
        </row>
        <row r="82">
          <cell r="B82" t="str">
            <v>云G76546</v>
          </cell>
          <cell r="C82" t="str">
            <v>2019-07-31 16:35:20</v>
          </cell>
          <cell r="D82">
            <v>0</v>
          </cell>
          <cell r="E82" t="str">
            <v>云南省红河哈尼族彝族自治州建水县,白显村,东南方向,1196.0米</v>
          </cell>
        </row>
        <row r="83">
          <cell r="B83" t="str">
            <v>云G77285</v>
          </cell>
          <cell r="C83" t="str">
            <v>--</v>
          </cell>
          <cell r="D83">
            <v>0</v>
          </cell>
          <cell r="E83" t="str">
            <v>--</v>
          </cell>
        </row>
        <row r="84">
          <cell r="B84" t="str">
            <v>云G78261</v>
          </cell>
          <cell r="C84" t="str">
            <v>2019-07-31 16:34:57</v>
          </cell>
          <cell r="D84">
            <v>0</v>
          </cell>
          <cell r="E84" t="str">
            <v>云南省红河哈尼族彝族自治州建水县,龙潭小学,西方向,467.4米</v>
          </cell>
        </row>
        <row r="85">
          <cell r="B85" t="str">
            <v>云G78522</v>
          </cell>
          <cell r="C85" t="str">
            <v>2019-07-31 16:35:13</v>
          </cell>
          <cell r="D85">
            <v>0</v>
          </cell>
          <cell r="E85" t="str">
            <v>云南省红河哈尼族彝族自治州金平苗族瑶族傣族自治县,那拉博,南方向,1114.9米</v>
          </cell>
        </row>
        <row r="86">
          <cell r="B86" t="str">
            <v>云G78656</v>
          </cell>
          <cell r="C86" t="str">
            <v>2019-07-31 16:15:09</v>
          </cell>
          <cell r="D86">
            <v>0</v>
          </cell>
          <cell r="E86" t="str">
            <v>云南省红河哈尼族彝族自治州蒙自市,灰土寨,西南方向,378.7米</v>
          </cell>
        </row>
        <row r="87">
          <cell r="B87" t="str">
            <v>云G79799</v>
          </cell>
          <cell r="C87" t="str">
            <v>2019-07-31 16:33:48</v>
          </cell>
          <cell r="D87">
            <v>0</v>
          </cell>
          <cell r="E87" t="str">
            <v>云南省红河哈尼族彝族自治州建水县,木头寨,东南方向,540.5米</v>
          </cell>
        </row>
        <row r="88">
          <cell r="B88" t="str">
            <v>云G84638</v>
          </cell>
          <cell r="C88" t="str">
            <v>2019-07-31 16:35:47</v>
          </cell>
          <cell r="D88">
            <v>0</v>
          </cell>
          <cell r="E88" t="str">
            <v>云南省昆明市寻甸回族彝族自治县,和平幼儿园,东南方向,19.9米</v>
          </cell>
        </row>
        <row r="89">
          <cell r="B89" t="str">
            <v>云G85142</v>
          </cell>
          <cell r="C89" t="str">
            <v>2019-07-31 16:35:21</v>
          </cell>
          <cell r="D89">
            <v>0</v>
          </cell>
          <cell r="E89" t="str">
            <v>云南省文山壮族苗族自治州砚山县,海螺酒店,西南方向,234.5米</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8"/>
  <sheetViews>
    <sheetView tabSelected="1" workbookViewId="0">
      <selection activeCell="P6" sqref="P6"/>
    </sheetView>
  </sheetViews>
  <sheetFormatPr defaultColWidth="8.75" defaultRowHeight="14.25"/>
  <cols>
    <col min="1" max="3" width="8.75" style="1"/>
    <col min="4" max="4" width="10.5" style="1" customWidth="1"/>
    <col min="5" max="7" width="8.75" style="1"/>
    <col min="8" max="8" width="11.625" style="1" customWidth="1"/>
    <col min="9" max="9" width="8.75" style="1"/>
    <col min="10" max="10" width="11.75" style="1" customWidth="1"/>
    <col min="11" max="11" width="13" style="1" customWidth="1"/>
    <col min="12" max="12" width="16.5" style="1" customWidth="1"/>
    <col min="13" max="16384" width="8.75" style="1"/>
  </cols>
  <sheetData>
    <row r="1" ht="30.75" spans="1:12">
      <c r="A1" s="2" t="s">
        <v>0</v>
      </c>
      <c r="B1" s="2"/>
      <c r="C1" s="2"/>
      <c r="D1" s="2"/>
      <c r="E1" s="2"/>
      <c r="F1" s="2"/>
      <c r="G1" s="2"/>
      <c r="H1" s="2"/>
      <c r="I1" s="2"/>
      <c r="J1" s="2"/>
      <c r="K1" s="2"/>
      <c r="L1" s="2"/>
    </row>
    <row r="2" ht="19.9" customHeight="1" spans="1:12">
      <c r="A2" s="3" t="s">
        <v>1</v>
      </c>
      <c r="B2" s="3"/>
      <c r="C2" s="3"/>
      <c r="D2" s="3"/>
      <c r="E2" s="3"/>
      <c r="F2" s="3"/>
      <c r="G2" s="3"/>
      <c r="H2" s="3"/>
      <c r="I2" s="3"/>
      <c r="J2" s="3"/>
      <c r="K2" s="3"/>
      <c r="L2" s="3"/>
    </row>
    <row r="3" ht="13.5" spans="1:12">
      <c r="A3" s="4" t="s">
        <v>2</v>
      </c>
      <c r="B3" s="5"/>
      <c r="C3" s="6" t="s">
        <v>3</v>
      </c>
      <c r="D3" s="7" t="s">
        <v>4</v>
      </c>
      <c r="E3" s="8"/>
      <c r="F3" s="8"/>
      <c r="G3" s="9"/>
      <c r="H3" s="10" t="s">
        <v>5</v>
      </c>
      <c r="I3" s="10" t="s">
        <v>6</v>
      </c>
      <c r="J3" s="10" t="s">
        <v>7</v>
      </c>
      <c r="K3" s="10" t="s">
        <v>8</v>
      </c>
      <c r="L3" s="6" t="s">
        <v>9</v>
      </c>
    </row>
    <row r="4" ht="49.15" customHeight="1" spans="1:12">
      <c r="A4" s="11"/>
      <c r="B4" s="12"/>
      <c r="C4" s="13"/>
      <c r="D4" s="14" t="s">
        <v>10</v>
      </c>
      <c r="E4" s="15" t="s">
        <v>11</v>
      </c>
      <c r="F4" s="15" t="s">
        <v>12</v>
      </c>
      <c r="G4" s="15" t="s">
        <v>13</v>
      </c>
      <c r="H4" s="16"/>
      <c r="I4" s="16"/>
      <c r="J4" s="16"/>
      <c r="K4" s="16"/>
      <c r="L4" s="13"/>
    </row>
    <row r="5" ht="39" customHeight="1" spans="1:12">
      <c r="A5" s="7" t="s">
        <v>14</v>
      </c>
      <c r="B5" s="9"/>
      <c r="C5" s="14" t="s">
        <v>15</v>
      </c>
      <c r="D5" s="14" t="s">
        <v>16</v>
      </c>
      <c r="E5" s="14"/>
      <c r="F5" s="14"/>
      <c r="G5" s="14"/>
      <c r="H5" s="14"/>
      <c r="I5" s="14" t="s">
        <v>17</v>
      </c>
      <c r="J5" s="14"/>
      <c r="K5" s="14"/>
      <c r="L5" s="29" t="s">
        <v>18</v>
      </c>
    </row>
    <row r="6" ht="31.15" customHeight="1" spans="1:12">
      <c r="A6" s="7" t="s">
        <v>19</v>
      </c>
      <c r="B6" s="9"/>
      <c r="C6" s="17"/>
      <c r="D6" s="17"/>
      <c r="E6" s="14"/>
      <c r="F6" s="14"/>
      <c r="G6" s="14"/>
      <c r="H6" s="14"/>
      <c r="I6" s="30"/>
      <c r="J6" s="30"/>
      <c r="K6" s="17"/>
      <c r="L6" s="16"/>
    </row>
    <row r="7" ht="27" customHeight="1" spans="1:12">
      <c r="A7" s="7" t="s">
        <v>20</v>
      </c>
      <c r="B7" s="9"/>
      <c r="C7" s="14"/>
      <c r="D7" s="14"/>
      <c r="E7" s="14"/>
      <c r="F7" s="14"/>
      <c r="G7" s="14"/>
      <c r="H7" s="14"/>
      <c r="I7" s="14"/>
      <c r="J7" s="14"/>
      <c r="K7" s="14"/>
      <c r="L7" s="14"/>
    </row>
    <row r="8" ht="13.5" spans="1:12">
      <c r="A8" s="18" t="s">
        <v>21</v>
      </c>
      <c r="B8" s="19"/>
      <c r="C8" s="20"/>
      <c r="D8" s="20"/>
      <c r="E8" s="20"/>
      <c r="F8" s="20"/>
      <c r="G8" s="20"/>
      <c r="H8" s="20"/>
      <c r="I8" s="20"/>
      <c r="J8" s="20"/>
      <c r="K8" s="20"/>
      <c r="L8" s="31"/>
    </row>
    <row r="9" ht="13.5" spans="1:12">
      <c r="A9" s="21"/>
      <c r="B9" s="22"/>
      <c r="C9" s="23"/>
      <c r="D9" s="23"/>
      <c r="E9" s="23"/>
      <c r="F9" s="23"/>
      <c r="G9" s="23"/>
      <c r="H9" s="23"/>
      <c r="I9" s="23"/>
      <c r="J9" s="23"/>
      <c r="K9" s="23"/>
      <c r="L9" s="32"/>
    </row>
    <row r="10" ht="13.5" spans="1:12">
      <c r="A10" s="21"/>
      <c r="B10" s="22"/>
      <c r="C10" s="23"/>
      <c r="D10" s="23"/>
      <c r="E10" s="23"/>
      <c r="F10" s="23"/>
      <c r="G10" s="23"/>
      <c r="H10" s="23"/>
      <c r="I10" s="23"/>
      <c r="J10" s="23"/>
      <c r="K10" s="23"/>
      <c r="L10" s="32"/>
    </row>
    <row r="11" ht="13.5" spans="1:12">
      <c r="A11" s="21"/>
      <c r="B11" s="22"/>
      <c r="C11" s="23"/>
      <c r="D11" s="23"/>
      <c r="E11" s="23"/>
      <c r="F11" s="23"/>
      <c r="G11" s="23"/>
      <c r="H11" s="23"/>
      <c r="I11" s="23"/>
      <c r="J11" s="23"/>
      <c r="K11" s="23"/>
      <c r="L11" s="32"/>
    </row>
    <row r="12" ht="13.5" spans="1:12">
      <c r="A12" s="21"/>
      <c r="B12" s="22"/>
      <c r="C12" s="23"/>
      <c r="D12" s="23"/>
      <c r="E12" s="23"/>
      <c r="F12" s="23"/>
      <c r="G12" s="23"/>
      <c r="H12" s="23"/>
      <c r="I12" s="23"/>
      <c r="J12" s="23"/>
      <c r="K12" s="23"/>
      <c r="L12" s="32"/>
    </row>
    <row r="13" ht="13.5" spans="1:12">
      <c r="A13" s="21"/>
      <c r="B13" s="22"/>
      <c r="C13" s="23"/>
      <c r="D13" s="23"/>
      <c r="E13" s="23"/>
      <c r="F13" s="23"/>
      <c r="G13" s="23"/>
      <c r="H13" s="23"/>
      <c r="I13" s="23"/>
      <c r="J13" s="23"/>
      <c r="K13" s="23"/>
      <c r="L13" s="32"/>
    </row>
    <row r="14" ht="33" customHeight="1" spans="1:12">
      <c r="A14" s="24"/>
      <c r="B14" s="25"/>
      <c r="C14" s="26"/>
      <c r="D14" s="26"/>
      <c r="E14" s="26"/>
      <c r="F14" s="26"/>
      <c r="G14" s="26"/>
      <c r="H14" s="26"/>
      <c r="I14" s="26"/>
      <c r="J14" s="26"/>
      <c r="K14" s="26"/>
      <c r="L14" s="33"/>
    </row>
    <row r="15" ht="13.5" spans="1:12">
      <c r="A15" s="18" t="s">
        <v>22</v>
      </c>
      <c r="B15" s="19"/>
      <c r="C15" s="20"/>
      <c r="D15" s="20"/>
      <c r="E15" s="20"/>
      <c r="F15" s="20"/>
      <c r="G15" s="20"/>
      <c r="H15" s="20"/>
      <c r="I15" s="20"/>
      <c r="J15" s="20"/>
      <c r="K15" s="20"/>
      <c r="L15" s="31"/>
    </row>
    <row r="16" ht="13.5" spans="1:12">
      <c r="A16" s="21"/>
      <c r="B16" s="22"/>
      <c r="C16" s="23"/>
      <c r="D16" s="23"/>
      <c r="E16" s="23"/>
      <c r="F16" s="23"/>
      <c r="G16" s="23"/>
      <c r="H16" s="23"/>
      <c r="I16" s="23"/>
      <c r="J16" s="23"/>
      <c r="K16" s="23"/>
      <c r="L16" s="32"/>
    </row>
    <row r="17" ht="37.15" customHeight="1" spans="1:12">
      <c r="A17" s="24"/>
      <c r="B17" s="25"/>
      <c r="C17" s="26"/>
      <c r="D17" s="26"/>
      <c r="E17" s="26"/>
      <c r="F17" s="26"/>
      <c r="G17" s="26"/>
      <c r="H17" s="26"/>
      <c r="I17" s="26"/>
      <c r="J17" s="26"/>
      <c r="K17" s="26"/>
      <c r="L17" s="33"/>
    </row>
    <row r="18" spans="1:12">
      <c r="A18" s="27" t="s">
        <v>23</v>
      </c>
      <c r="B18" s="28"/>
      <c r="C18" s="28"/>
      <c r="D18" s="28"/>
      <c r="E18" s="28"/>
      <c r="F18" s="28"/>
      <c r="G18" s="28"/>
      <c r="H18" s="28"/>
      <c r="I18" s="28"/>
      <c r="J18" s="28"/>
      <c r="K18" s="28"/>
      <c r="L18" s="34"/>
    </row>
  </sheetData>
  <mergeCells count="19">
    <mergeCell ref="A1:L1"/>
    <mergeCell ref="A2:L2"/>
    <mergeCell ref="D3:G3"/>
    <mergeCell ref="A5:B5"/>
    <mergeCell ref="A6:B6"/>
    <mergeCell ref="A7:B7"/>
    <mergeCell ref="A18:L18"/>
    <mergeCell ref="A8:A14"/>
    <mergeCell ref="A15:A17"/>
    <mergeCell ref="C3:C4"/>
    <mergeCell ref="H3:H4"/>
    <mergeCell ref="I3:I4"/>
    <mergeCell ref="J3:J4"/>
    <mergeCell ref="K3:K4"/>
    <mergeCell ref="L3:L4"/>
    <mergeCell ref="L5:L6"/>
    <mergeCell ref="A3:B4"/>
    <mergeCell ref="B8:L14"/>
    <mergeCell ref="B15:L17"/>
  </mergeCells>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E1" workbookViewId="0">
      <selection activeCell="H6" sqref="H6"/>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1.5" style="44" customWidth="1"/>
    <col min="9" max="9" width="4.875" style="44" customWidth="1"/>
    <col min="10" max="10" width="5.125" style="44" customWidth="1"/>
    <col min="11" max="11" width="4.625" style="44" customWidth="1"/>
    <col min="12" max="12" width="7" style="44" customWidth="1"/>
    <col min="13" max="13" width="4.5" style="44" customWidth="1"/>
    <col min="14" max="14" width="5.25" style="44" customWidth="1"/>
    <col min="15" max="15" width="5" style="44" customWidth="1"/>
    <col min="16" max="16" width="4.625" style="44" customWidth="1"/>
    <col min="17" max="17" width="8.875" style="45"/>
    <col min="18" max="18" width="37.12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25</v>
      </c>
      <c r="B2" s="49"/>
      <c r="C2" s="49"/>
      <c r="D2" s="49"/>
      <c r="E2" s="49"/>
      <c r="F2" s="50"/>
      <c r="G2" s="51" t="s">
        <v>26</v>
      </c>
      <c r="H2" s="52"/>
      <c r="I2" s="52"/>
      <c r="J2" s="52"/>
      <c r="K2" s="52"/>
      <c r="L2" s="52"/>
      <c r="M2" s="52"/>
      <c r="N2" s="52"/>
      <c r="O2" s="52"/>
      <c r="P2" s="52"/>
      <c r="Q2" s="87" t="s">
        <v>27</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41.2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
        <v>60</v>
      </c>
      <c r="G6" s="155">
        <v>0</v>
      </c>
      <c r="H6" s="154" t="s">
        <v>61</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44" t="s">
        <v>65</v>
      </c>
      <c r="G7" s="155">
        <v>0</v>
      </c>
      <c r="H7" s="154" t="s">
        <v>66</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44" t="s">
        <v>69</v>
      </c>
      <c r="G8" s="155">
        <v>38.9</v>
      </c>
      <c r="H8" s="154" t="s">
        <v>70</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44" t="s">
        <v>73</v>
      </c>
      <c r="G9" s="155">
        <v>0</v>
      </c>
      <c r="H9" s="154" t="s">
        <v>74</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44" t="s">
        <v>77</v>
      </c>
      <c r="G10" s="155">
        <v>0</v>
      </c>
      <c r="H10" s="154" t="s">
        <v>78</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44" t="s">
        <v>81</v>
      </c>
      <c r="G11" s="155">
        <v>0</v>
      </c>
      <c r="H11" s="154" t="s">
        <v>82</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44" t="s">
        <v>85</v>
      </c>
      <c r="G12" s="155">
        <v>0</v>
      </c>
      <c r="H12" s="154" t="s">
        <v>86</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44" t="s">
        <v>89</v>
      </c>
      <c r="G13" s="155">
        <v>0</v>
      </c>
      <c r="H13" s="154" t="s">
        <v>90</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44" t="s">
        <v>93</v>
      </c>
      <c r="G14" s="155">
        <v>42.8</v>
      </c>
      <c r="H14" s="154" t="s">
        <v>94</v>
      </c>
      <c r="I14" s="76"/>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44" t="s">
        <v>96</v>
      </c>
      <c r="G15" s="155">
        <v>0</v>
      </c>
      <c r="H15" s="154" t="s">
        <v>97</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44" t="s">
        <v>100</v>
      </c>
      <c r="G16" s="155">
        <v>0</v>
      </c>
      <c r="H16" s="154" t="s">
        <v>101</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44" t="s">
        <v>104</v>
      </c>
      <c r="G17" s="155">
        <v>0</v>
      </c>
      <c r="H17" s="154" t="s">
        <v>105</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44" t="s">
        <v>108</v>
      </c>
      <c r="G18" s="155">
        <v>0</v>
      </c>
      <c r="H18" s="154" t="s">
        <v>109</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44" t="s">
        <v>112</v>
      </c>
      <c r="G19" s="155">
        <v>28.7</v>
      </c>
      <c r="H19" s="154" t="s">
        <v>113</v>
      </c>
      <c r="I19" s="76"/>
      <c r="J19" s="85"/>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144" t="str">
        <f>VLOOKUP(B20,[1]全部报警!$A$2:$D$87,2,FALSE)</f>
        <v>2019-07-01 23:55:48</v>
      </c>
      <c r="G20" s="155">
        <v>0</v>
      </c>
      <c r="H20" s="76" t="str">
        <f>VLOOKUP(B20,[1]全部报警!$A$2:$D$87,4,FALSE)</f>
        <v>云南省曲靖市陆良县陆良华侨管理区112乡道农场医院(098乡道)南1621米</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44" t="s">
        <v>118</v>
      </c>
      <c r="G21" s="155">
        <v>0</v>
      </c>
      <c r="H21" s="154" t="s">
        <v>119</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44" t="s">
        <v>122</v>
      </c>
      <c r="G22" s="155">
        <v>0</v>
      </c>
      <c r="H22" s="154" t="s">
        <v>123</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44" t="s">
        <v>126</v>
      </c>
      <c r="G23" s="155">
        <v>0</v>
      </c>
      <c r="H23" s="154" t="s">
        <v>127</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44" t="s">
        <v>130</v>
      </c>
      <c r="G24" s="155">
        <v>39.7</v>
      </c>
      <c r="H24" s="154" t="s">
        <v>131</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44" t="s">
        <v>134</v>
      </c>
      <c r="G25" s="155">
        <v>0</v>
      </c>
      <c r="H25" s="154" t="s">
        <v>135</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44" t="s">
        <v>138</v>
      </c>
      <c r="G26" s="155">
        <v>0</v>
      </c>
      <c r="H26" s="154" t="s">
        <v>139</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44" t="str">
        <f>VLOOKUP(B27,[1]全部报警!$A$2:$D$87,2,FALSE)</f>
        <v>2019-07-01 13:40:48</v>
      </c>
      <c r="G27" s="155">
        <v>0</v>
      </c>
      <c r="H27" s="76" t="str">
        <f>VLOOKUP(B27,[1]全部报警!$A$2:$D$87,4,FALSE)</f>
        <v>云南省红河哈尼族彝族自治州建水县临安镇大哨头东88米</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44" t="s">
        <v>144</v>
      </c>
      <c r="G28" s="155">
        <v>38.9</v>
      </c>
      <c r="H28" s="154" t="s">
        <v>145</v>
      </c>
      <c r="I28" s="76"/>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44" t="s">
        <v>148</v>
      </c>
      <c r="G29" s="155">
        <v>0</v>
      </c>
      <c r="H29" s="154" t="s">
        <v>149</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44" t="str">
        <f>VLOOKUP(B30,[1]全部报警!$A$2:$D$87,2,FALSE)</f>
        <v>2019-07-01 13:35:20</v>
      </c>
      <c r="G30" s="155">
        <v>0</v>
      </c>
      <c r="H30" s="76" t="str">
        <f>VLOOKUP(B30,[1]全部报警!$A$2:$D$87,4,FALSE)</f>
        <v>云南省红河哈尼族彝族自治州蒙自市文澜镇护国路22号护国路红建佳苑南80米</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44" t="s">
        <v>154</v>
      </c>
      <c r="G31" s="155">
        <v>0</v>
      </c>
      <c r="H31" s="154" t="s">
        <v>155</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44" t="s">
        <v>158</v>
      </c>
      <c r="G32" s="155">
        <v>0</v>
      </c>
      <c r="H32" s="154" t="s">
        <v>159</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44" t="str">
        <f>VLOOKUP(B33,[1]全部报警!$A$2:$D$87,2,FALSE)</f>
        <v>2019-07-01 21:40:01</v>
      </c>
      <c r="G33" s="155" t="str">
        <f>VLOOKUP(B33,[2]行驶报表统计数据!$A$2:$B$62,2,FALSE)</f>
        <v>40.25</v>
      </c>
      <c r="H33" s="76" t="str">
        <f>VLOOKUP(B33,[1]全部报警!$A$2:$D$87,4,FALSE)</f>
        <v>云南省曲靖市麒麟区白石江街道官坡寺街116官坡寺街曲靖市麒麟区第十一中学西南161米</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44" t="s">
        <v>164</v>
      </c>
      <c r="G34" s="155">
        <v>0</v>
      </c>
      <c r="H34" s="154" t="s">
        <v>165</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44" t="str">
        <f>VLOOKUP(B35,[1]全部报警!$A$2:$D$87,2,FALSE)</f>
        <v>2019-07-01 07:40:38</v>
      </c>
      <c r="G35" s="155" t="str">
        <f>VLOOKUP(B35,[2]行驶报表统计数据!$A$2:$B$62,2,FALSE)</f>
        <v>1.98</v>
      </c>
      <c r="H35" s="76" t="str">
        <f>VLOOKUP(B35,[1]全部报警!$A$2:$D$87,4,FALSE)</f>
        <v>云南省红河哈尼族彝族自治州元阳县南沙镇214省道依焕来家常菜西166米</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44" t="str">
        <f>VLOOKUP(B36,[1]全部报警!$A$2:$D$87,2,FALSE)</f>
        <v>2019-07-01 23:45:10</v>
      </c>
      <c r="G36" s="155" t="str">
        <f>VLOOKUP(B36,[2]行驶报表统计数据!$A$2:$B$62,2,FALSE)</f>
        <v>63.21</v>
      </c>
      <c r="H36" s="76" t="str">
        <f>VLOOKUP(B36,[1]全部报警!$A$2:$D$87,4,FALSE)</f>
        <v>云南省昆明市五华区普吉街道S0501昆明绕城高速石盆寺公园东北468米</v>
      </c>
      <c r="I36" s="76"/>
      <c r="J36" s="85"/>
      <c r="K36" s="85"/>
      <c r="L36" s="84" t="s">
        <v>28</v>
      </c>
      <c r="M36" s="83"/>
      <c r="N36" s="83" t="s">
        <v>62</v>
      </c>
      <c r="O36" s="83"/>
      <c r="P36" s="83"/>
      <c r="Q36" s="101" t="s">
        <v>34</v>
      </c>
      <c r="R36" s="102"/>
      <c r="S36" s="103">
        <v>43647</v>
      </c>
      <c r="T36" s="104" t="s">
        <v>170</v>
      </c>
      <c r="U36" s="105"/>
    </row>
    <row r="37" s="40" customFormat="1" ht="17.65" customHeight="1" spans="1:21">
      <c r="A37" s="71">
        <v>32</v>
      </c>
      <c r="B37" s="72" t="s">
        <v>171</v>
      </c>
      <c r="C37" s="73" t="s">
        <v>172</v>
      </c>
      <c r="D37" s="73">
        <v>13987312198</v>
      </c>
      <c r="E37" s="74" t="s">
        <v>59</v>
      </c>
      <c r="F37" s="144" t="s">
        <v>173</v>
      </c>
      <c r="G37" s="155">
        <v>0</v>
      </c>
      <c r="H37" s="154" t="s">
        <v>174</v>
      </c>
      <c r="I37" s="76"/>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144" t="str">
        <f>VLOOKUP(B38,[1]全部报警!$A$2:$D$87,2,FALSE)</f>
        <v>2019-07-01 15:15:50</v>
      </c>
      <c r="G38" s="155" t="str">
        <f>VLOOKUP(B38,[2]行驶报表统计数据!$A$2:$B$62,2,FALSE)</f>
        <v>33.00</v>
      </c>
      <c r="H38" s="76" t="str">
        <f>VLOOKUP(B38,[1]全部报警!$A$2:$D$87,4,FALSE)</f>
        <v>云南省红河哈尼族彝族自治州个旧市贾沙乡个元公路普洒河新寨西北242米</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44" t="s">
        <v>179</v>
      </c>
      <c r="G39" s="155">
        <v>0</v>
      </c>
      <c r="H39" s="154" t="s">
        <v>180</v>
      </c>
      <c r="I39" s="76"/>
      <c r="J39" s="85"/>
      <c r="K39" s="85"/>
      <c r="L39" s="84" t="s">
        <v>33</v>
      </c>
      <c r="M39" s="83"/>
      <c r="N39" s="83"/>
      <c r="O39" s="83"/>
      <c r="P39" s="83"/>
      <c r="Q39" s="101" t="s">
        <v>56</v>
      </c>
      <c r="R39" s="102"/>
      <c r="S39" s="103"/>
      <c r="T39" s="104"/>
      <c r="U39" s="105"/>
    </row>
    <row r="40" s="40" customFormat="1" ht="17.65" customHeight="1" spans="1:21">
      <c r="A40" s="71">
        <v>35</v>
      </c>
      <c r="B40" s="72" t="s">
        <v>181</v>
      </c>
      <c r="C40" s="73" t="s">
        <v>182</v>
      </c>
      <c r="D40" s="73">
        <v>13618739599</v>
      </c>
      <c r="E40" s="74" t="s">
        <v>59</v>
      </c>
      <c r="F40" s="144" t="str">
        <f>VLOOKUP(B40,[1]全部报警!$A$2:$D$87,2,FALSE)</f>
        <v>2019-07-01 07:00:37</v>
      </c>
      <c r="G40" s="155" t="str">
        <f>VLOOKUP(B40,[2]行驶报表统计数据!$A$2:$B$62,2,FALSE)</f>
        <v>19.08</v>
      </c>
      <c r="H40" s="76" t="str">
        <f>VLOOKUP(B40,[1]全部报警!$A$2:$D$87,4,FALSE)</f>
        <v>云南省昆明市安宁市金方街道安海路恒稼独一创鱼火锅南99米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44" t="s">
        <v>185</v>
      </c>
      <c r="G41" s="155">
        <v>0</v>
      </c>
      <c r="H41" s="154" t="s">
        <v>186</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144" t="str">
        <f>VLOOKUP(B42,[1]全部报警!$A$2:$D$87,2,FALSE)</f>
        <v>2019-07-01 17:13:18</v>
      </c>
      <c r="G42" s="155" t="str">
        <f>VLOOKUP(B42,[2]行驶报表统计数据!$A$2:$B$62,2,FALSE)</f>
        <v>18.71</v>
      </c>
      <c r="H42" s="76" t="str">
        <f>VLOOKUP(B42,[1]全部报警!$A$2:$D$87,4,FALSE)</f>
        <v>滨河路金水河乡劳动保障局东171米</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44" t="s">
        <v>191</v>
      </c>
      <c r="G43" s="155">
        <v>0</v>
      </c>
      <c r="H43" s="154" t="s">
        <v>192</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44" t="str">
        <f>VLOOKUP(B44,[1]全部报警!$A$2:$D$87,2,FALSE)</f>
        <v>2019-07-01 09:45:51</v>
      </c>
      <c r="G44" s="155">
        <v>0</v>
      </c>
      <c r="H44" s="76" t="str">
        <f>VLOOKUP(B44,[1]全部报警!$A$2:$D$87,4,FALSE)</f>
        <v>云南省红河哈尼族彝族自治州泸西县金马镇华西段大华西西952米</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44" t="s">
        <v>197</v>
      </c>
      <c r="G45" s="155">
        <v>0</v>
      </c>
      <c r="H45" s="154" t="s">
        <v>198</v>
      </c>
      <c r="I45" s="76"/>
      <c r="J45" s="85"/>
      <c r="K45" s="85"/>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44" t="str">
        <f>VLOOKUP(B46,[1]全部报警!$A$2:$D$87,2,FALSE)</f>
        <v>2019-07-01 23:17:57</v>
      </c>
      <c r="G46" s="155" t="str">
        <f>VLOOKUP(B46,[2]行驶报表统计数据!$A$2:$B$62,2,FALSE)</f>
        <v>18.40</v>
      </c>
      <c r="H46" s="76" t="str">
        <f>VLOOKUP(B46,[1]全部报警!$A$2:$D$87,4,FALSE)</f>
        <v>云南省昆明市呈贡区马金铺街道202省道四川饭店(马金铺街道办事处西)东南43米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44"/>
      <c r="G47" s="155">
        <v>0</v>
      </c>
      <c r="I47" s="83" t="s">
        <v>62</v>
      </c>
      <c r="J47" s="85"/>
      <c r="K47" s="85"/>
      <c r="L47" s="84" t="s">
        <v>33</v>
      </c>
      <c r="M47" s="83"/>
      <c r="N47" s="83"/>
      <c r="O47" s="83"/>
      <c r="P47" s="83"/>
      <c r="Q47" s="101" t="s">
        <v>29</v>
      </c>
      <c r="R47" s="102"/>
      <c r="S47" s="103">
        <v>43647</v>
      </c>
      <c r="T47" s="104" t="s">
        <v>170</v>
      </c>
      <c r="U47" s="105"/>
    </row>
    <row r="48" s="40" customFormat="1" ht="17.65" customHeight="1" spans="1:21">
      <c r="A48" s="71">
        <v>43</v>
      </c>
      <c r="B48" s="72" t="s">
        <v>203</v>
      </c>
      <c r="C48" s="77" t="s">
        <v>204</v>
      </c>
      <c r="D48" s="77">
        <v>13649625286</v>
      </c>
      <c r="E48" s="74" t="s">
        <v>59</v>
      </c>
      <c r="F48" s="144" t="str">
        <f>VLOOKUP(B48,[1]全部报警!$A$2:$D$87,2,FALSE)</f>
        <v>2019-07-01 23:53:53</v>
      </c>
      <c r="G48" s="155" t="str">
        <f>VLOOKUP(B48,[2]行驶报表统计数据!$A$2:$B$62,2,FALSE)</f>
        <v>17.41</v>
      </c>
      <c r="H48" s="76" t="str">
        <f>VLOOKUP(B48,[1]全部报警!$A$2:$D$87,4,FALSE)</f>
        <v>云南省红河哈尼族彝族自治州金平苗族瑶族傣族自治县沙依坡乡蛮金公路那拉博南955米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44" t="str">
        <f>VLOOKUP(B49,[1]全部报警!$A$2:$D$87,2,FALSE)</f>
        <v>2019-07-01 15:01:39</v>
      </c>
      <c r="G49" s="155">
        <v>0</v>
      </c>
      <c r="H49" s="76" t="str">
        <f>VLOOKUP(B49,[1]全部报警!$A$2:$D$87,4,FALSE)</f>
        <v>云南省红河哈尼族彝族自治州建水县南庄镇214省道哨脚东北377米</v>
      </c>
      <c r="I49" s="76"/>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44" t="s">
        <v>209</v>
      </c>
      <c r="G50" s="155">
        <v>0</v>
      </c>
      <c r="H50" s="154" t="s">
        <v>210</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44" t="s">
        <v>213</v>
      </c>
      <c r="G51" s="155">
        <v>0</v>
      </c>
      <c r="H51" s="154" t="s">
        <v>214</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44" t="s">
        <v>217</v>
      </c>
      <c r="G52" s="155">
        <v>0</v>
      </c>
      <c r="H52" s="154" t="s">
        <v>218</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44" t="s">
        <v>221</v>
      </c>
      <c r="G53" s="155">
        <v>0</v>
      </c>
      <c r="H53" s="154" t="s">
        <v>222</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144" t="str">
        <f>VLOOKUP(B54,[1]全部报警!$A$2:$D$87,2,FALSE)</f>
        <v>2019-07-01 04:34:03</v>
      </c>
      <c r="G54" s="155" t="str">
        <f>VLOOKUP(B54,[2]行驶报表统计数据!$A$2:$B$62,2,FALSE)</f>
        <v>22.56</v>
      </c>
      <c r="H54" s="76" t="str">
        <f>VLOOKUP(B54,[1]全部报警!$A$2:$D$87,4,FALSE)</f>
        <v>云南省文山壮族苗族自治州砚山县平远镇323国道清香园西南66米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44" t="str">
        <f>VLOOKUP(B55,[1]全部报警!$A$2:$D$87,2,FALSE)</f>
        <v>2019-07-01 18:21:52</v>
      </c>
      <c r="G55" s="155" t="str">
        <f>VLOOKUP(B55,[2]行驶报表统计数据!$A$2:$B$62,2,FALSE)</f>
        <v>0.78</v>
      </c>
      <c r="H55" s="76" t="str">
        <f>VLOOKUP(B55,[1]全部报警!$A$2:$D$87,4,FALSE)</f>
        <v>云南省西双版纳傣族自治州勐腊县关累镇关累公路红塔宾馆西107米</v>
      </c>
      <c r="I55" s="76"/>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144" t="str">
        <f>VLOOKUP(B56,[1]全部报警!$A$2:$D$87,2,FALSE)</f>
        <v>2019-07-01 09:06:14</v>
      </c>
      <c r="G56" s="155" t="str">
        <f>VLOOKUP(B56,[2]行驶报表统计数据!$A$2:$B$62,2,FALSE)</f>
        <v>40.95</v>
      </c>
      <c r="H56" s="76" t="str">
        <f>VLOOKUP(B56,[1]全部报警!$A$2:$D$87,4,FALSE)</f>
        <v>云南省红河哈尼族彝族自治州石屏县异龙镇216省道石屏县汽车驾驶员培训学校东35米</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44" t="s">
        <v>231</v>
      </c>
      <c r="G57" s="155">
        <v>0</v>
      </c>
      <c r="H57" s="154" t="s">
        <v>232</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44" t="s">
        <v>235</v>
      </c>
      <c r="G58" s="155">
        <v>0</v>
      </c>
      <c r="H58" s="154" t="s">
        <v>236</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44" t="s">
        <v>239</v>
      </c>
      <c r="G59" s="155">
        <v>0</v>
      </c>
      <c r="H59" s="154" t="s">
        <v>240</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44" t="str">
        <f>VLOOKUP(B60,[1]全部报警!$A$2:$D$87,2,FALSE)</f>
        <v>2019-07-01 15:46:51</v>
      </c>
      <c r="G60" s="155" t="str">
        <f>VLOOKUP(B60,[2]行驶报表统计数据!$A$2:$B$62,2,FALSE)</f>
        <v>20.11</v>
      </c>
      <c r="H60" s="76" t="str">
        <f>VLOOKUP(B60,[1]全部报警!$A$2:$D$87,4,FALSE)</f>
        <v>云南省红河哈尼族彝族自治州建水县南庄镇仁和药店(南庄卫生院西南)南147米</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44" t="s">
        <v>245</v>
      </c>
      <c r="G61" s="155">
        <v>0</v>
      </c>
      <c r="H61" s="154" t="s">
        <v>246</v>
      </c>
      <c r="I61" s="76"/>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44" t="str">
        <f>VLOOKUP(B62,[1]全部报警!$A$2:$D$87,2,FALSE)</f>
        <v>2019-07-01 18:02:35</v>
      </c>
      <c r="G62" s="155" t="str">
        <f>VLOOKUP(B62,[2]行驶报表统计数据!$A$2:$B$62,2,FALSE)</f>
        <v>19.55</v>
      </c>
      <c r="H62" s="76" t="str">
        <f>VLOOKUP(B62,[1]全部报警!$A$2:$D$87,4,FALSE)</f>
        <v>云南省昆明市安宁市禄脿街道213省道馨安酒店西243米</v>
      </c>
      <c r="I62" s="76"/>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44" t="str">
        <f>VLOOKUP(B63,[1]全部报警!$A$2:$D$87,2,FALSE)</f>
        <v>2019-07-01 03:58:05</v>
      </c>
      <c r="G63" s="155">
        <v>0</v>
      </c>
      <c r="H63" s="76" t="str">
        <f>VLOOKUP(B63,[1]全部报警!$A$2:$D$87,4,FALSE)</f>
        <v>云南省西双版纳傣族自治州勐海县勐宋乡勐海县众恒良种场茶厂(西南门)东255米</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44" t="s">
        <v>253</v>
      </c>
      <c r="G64" s="155">
        <v>0</v>
      </c>
      <c r="H64" s="154" t="s">
        <v>254</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44" t="s">
        <v>257</v>
      </c>
      <c r="G65" s="155">
        <v>0</v>
      </c>
      <c r="H65" s="154" t="s">
        <v>258</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44" t="s">
        <v>261</v>
      </c>
      <c r="G66" s="155">
        <v>0</v>
      </c>
      <c r="H66" s="154" t="s">
        <v>262</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144" t="str">
        <f>VLOOKUP(B67,[1]全部报警!$A$2:$D$87,2,FALSE)</f>
        <v>2019-07-01 23:49:37</v>
      </c>
      <c r="G67" s="155" t="str">
        <f>VLOOKUP(B67,[2]行驶报表统计数据!$A$2:$B$62,2,FALSE)</f>
        <v>27.57</v>
      </c>
      <c r="H67" s="76" t="str">
        <f>VLOOKUP(B67,[1]全部报警!$A$2:$D$87,4,FALSE)</f>
        <v>云南省怒江傈僳族自治州泸水市称杆乡228省道腊门嘎东南175米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44" t="str">
        <f>VLOOKUP(B68,[1]全部报警!$A$2:$D$87,2,FALSE)</f>
        <v>2019-07-01 18:11:07</v>
      </c>
      <c r="G68" s="155">
        <v>0</v>
      </c>
      <c r="H68" s="76" t="str">
        <f>VLOOKUP(B68,[1]全部报警!$A$2:$D$87,4,FALSE)</f>
        <v>云南省西双版纳傣族自治州勐海县勐宋乡勐海县众恒良种场茶厂(西南门)东249米</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44" t="s">
        <v>269</v>
      </c>
      <c r="G69" s="155">
        <v>0</v>
      </c>
      <c r="H69" s="154" t="s">
        <v>270</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44" t="str">
        <f>VLOOKUP(B70,[1]全部报警!$A$2:$D$87,2,FALSE)</f>
        <v>2019-07-01 23:12:13</v>
      </c>
      <c r="G70" s="155" t="str">
        <f>VLOOKUP(B70,[2]行驶报表统计数据!$A$2:$B$62,2,FALSE)</f>
        <v>20.82</v>
      </c>
      <c r="H70" s="76" t="str">
        <f>VLOOKUP(B70,[1]全部报警!$A$2:$D$87,4,FALSE)</f>
        <v>云南省红河哈尼族彝族自治州建水县临安镇214省道建水县华腾钢化玻璃有限公司南62米</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144" t="str">
        <f>VLOOKUP(B71,[1]全部报警!$A$2:$D$87,2,FALSE)</f>
        <v>2019-07-01 21:29:05</v>
      </c>
      <c r="G71" s="155">
        <v>0</v>
      </c>
      <c r="H71" s="76" t="str">
        <f>VLOOKUP(B71,[1]全部报警!$A$2:$D$87,4,FALSE)</f>
        <v>云南省西双版纳傣族自治州勐海县勐宋乡勐海县众恒良种场茶厂(西南门)东237米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144" t="str">
        <f>VLOOKUP(B72,[1]全部报警!$A$2:$D$87,2,FALSE)</f>
        <v>2019-07-01 23:20:32</v>
      </c>
      <c r="G72" s="155" t="str">
        <f>VLOOKUP(B72,[2]行驶报表统计数据!$A$2:$B$62,2,FALSE)</f>
        <v>52.39</v>
      </c>
      <c r="H72" s="76" t="str">
        <f>VLOOKUP(B72,[1]全部报警!$A$2:$D$87,4,FALSE)</f>
        <v>云南省红河哈尼族彝族自治州河口瑶族自治县莲花滩乡102县道马卡邑东北467米</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44"/>
      <c r="G73" s="155">
        <v>0</v>
      </c>
      <c r="H73" s="76"/>
      <c r="I73" s="83" t="s">
        <v>62</v>
      </c>
      <c r="J73" s="85"/>
      <c r="K73" s="85"/>
      <c r="L73" s="84" t="s">
        <v>33</v>
      </c>
      <c r="M73" s="83"/>
      <c r="N73" s="83"/>
      <c r="O73" s="83"/>
      <c r="P73" s="83"/>
      <c r="Q73" s="101" t="s">
        <v>29</v>
      </c>
      <c r="R73" s="102"/>
      <c r="S73" s="103">
        <v>43647</v>
      </c>
      <c r="T73" s="104" t="s">
        <v>279</v>
      </c>
      <c r="U73" s="105"/>
    </row>
    <row r="74" s="40" customFormat="1" ht="17.65" customHeight="1" spans="1:21">
      <c r="A74" s="71">
        <v>69</v>
      </c>
      <c r="B74" s="72" t="s">
        <v>280</v>
      </c>
      <c r="C74" s="73" t="s">
        <v>281</v>
      </c>
      <c r="D74" s="73">
        <v>15825220209</v>
      </c>
      <c r="E74" s="74" t="s">
        <v>59</v>
      </c>
      <c r="F74" s="144" t="str">
        <f>VLOOKUP(B74,[1]全部报警!$A$2:$D$87,2,FALSE)</f>
        <v>2019-07-01 13:29:13</v>
      </c>
      <c r="G74" s="155" t="str">
        <f>VLOOKUP(B74,[2]行驶报表统计数据!$A$2:$B$62,2,FALSE)</f>
        <v>31.98</v>
      </c>
      <c r="H74" s="76" t="str">
        <f>VLOOKUP(B74,[1]全部报警!$A$2:$D$87,4,FALSE)</f>
        <v>云南省昆明市石林彝族自治县西街口镇绿寨段大塘子北560米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144" t="str">
        <f>VLOOKUP(B75,[1]全部报警!$A$2:$D$87,2,FALSE)</f>
        <v>2019-07-01 23:04:33</v>
      </c>
      <c r="G75" s="155" t="str">
        <f>VLOOKUP(B75,[2]行驶报表统计数据!$A$2:$B$62,2,FALSE)</f>
        <v>32.86</v>
      </c>
      <c r="H75" s="76" t="str">
        <f>VLOOKUP(B75,[1]全部报警!$A$2:$D$87,4,FALSE)</f>
        <v>云南省文山壮族苗族自治州砚山县维末彝族乡323国道白沙坡新寨东南269米</v>
      </c>
      <c r="I75" s="76"/>
      <c r="J75" s="85"/>
      <c r="K75" s="85"/>
      <c r="L75" s="84" t="s">
        <v>28</v>
      </c>
      <c r="M75" s="83"/>
      <c r="N75" s="83" t="s">
        <v>62</v>
      </c>
      <c r="O75" s="83"/>
      <c r="P75" s="83"/>
      <c r="Q75" s="101" t="s">
        <v>34</v>
      </c>
      <c r="R75" s="102"/>
      <c r="S75" s="103">
        <v>43647</v>
      </c>
      <c r="T75" s="104" t="s">
        <v>170</v>
      </c>
      <c r="U75" s="105"/>
    </row>
    <row r="76" s="40" customFormat="1" ht="17.65" customHeight="1" spans="1:21">
      <c r="A76" s="71">
        <v>71</v>
      </c>
      <c r="B76" s="72" t="s">
        <v>284</v>
      </c>
      <c r="C76" s="73" t="s">
        <v>285</v>
      </c>
      <c r="D76" s="73">
        <v>15974736050</v>
      </c>
      <c r="E76" s="74" t="s">
        <v>59</v>
      </c>
      <c r="F76" s="144" t="str">
        <f>VLOOKUP(B76,[1]全部报警!$A$2:$D$87,2,FALSE)</f>
        <v>2019-07-01 23:47:08</v>
      </c>
      <c r="G76" s="155" t="str">
        <f>VLOOKUP(B76,[2]行驶报表统计数据!$A$2:$B$62,2,FALSE)</f>
        <v>8.42</v>
      </c>
      <c r="H76" s="76" t="str">
        <f>VLOOKUP(B76,[1]全部报警!$A$2:$D$87,4,FALSE)</f>
        <v>云南省红河哈尼族彝族自治州个旧市贾沙乡芦柴冲西435米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44" t="s">
        <v>288</v>
      </c>
      <c r="G77" s="155">
        <v>0</v>
      </c>
      <c r="H77" s="154" t="s">
        <v>289</v>
      </c>
      <c r="I77" s="76"/>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144" t="s">
        <v>292</v>
      </c>
      <c r="G78" s="155">
        <v>0</v>
      </c>
      <c r="H78" s="154" t="s">
        <v>293</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44" t="s">
        <v>296</v>
      </c>
      <c r="G79" s="155">
        <v>0</v>
      </c>
      <c r="H79" s="154" t="s">
        <v>297</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44" t="s">
        <v>300</v>
      </c>
      <c r="G80" s="155">
        <v>0</v>
      </c>
      <c r="H80" s="154" t="s">
        <v>301</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44" t="str">
        <f>VLOOKUP(B81,[1]全部报警!$A$2:$D$87,2,FALSE)</f>
        <v>2019-07-01 20:31:43</v>
      </c>
      <c r="G81" s="155" t="str">
        <f>VLOOKUP(B81,[2]行驶报表统计数据!$A$2:$B$62,2,FALSE)</f>
        <v>10.85</v>
      </c>
      <c r="H81" s="154" t="s">
        <v>304</v>
      </c>
      <c r="I81" s="76"/>
      <c r="J81" s="85"/>
      <c r="K81" s="85"/>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144" t="str">
        <f>VLOOKUP(B82,[1]全部报警!$A$2:$D$87,2,FALSE)</f>
        <v>2019-07-01 16:22:08</v>
      </c>
      <c r="G82" s="155" t="str">
        <f>VLOOKUP(B82,[2]行驶报表统计数据!$A$2:$B$62,2,FALSE)</f>
        <v>15.63</v>
      </c>
      <c r="H82" s="76" t="str">
        <f>VLOOKUP(B82,[1]全部报警!$A$2:$D$87,4,FALSE)</f>
        <v>云南省红河哈尼族彝族自治州泸西县午街铺镇服务区南168米</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44" t="str">
        <f>VLOOKUP(B83,[1]全部报警!$A$2:$D$87,2,FALSE)</f>
        <v>2019-07-01 13:03:34</v>
      </c>
      <c r="G83" s="155" t="str">
        <f>VLOOKUP(B83,[2]行驶报表统计数据!$A$2:$B$62,2,FALSE)</f>
        <v>16.01</v>
      </c>
      <c r="H83" s="76" t="str">
        <f>VLOOKUP(B83,[1]全部报警!$A$2:$D$87,4,FALSE)</f>
        <v>云南省昭通市绥江县中城镇田坝村东南400米</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44" t="s">
        <v>311</v>
      </c>
      <c r="G84" s="155">
        <v>0</v>
      </c>
      <c r="H84" s="154" t="s">
        <v>312</v>
      </c>
      <c r="I84" s="76"/>
      <c r="J84" s="85"/>
      <c r="K84" s="85"/>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144" t="str">
        <f>VLOOKUP(B85,[1]全部报警!$A$2:$D$87,2,FALSE)</f>
        <v>2019-07-01 19:03:10</v>
      </c>
      <c r="G85" s="155" t="str">
        <f>VLOOKUP(B85,[2]行驶报表统计数据!$A$2:$B$62,2,FALSE)</f>
        <v>6.99</v>
      </c>
      <c r="H85" s="76" t="str">
        <f>VLOOKUP(B85,[1]全部报警!$A$2:$D$87,4,FALSE)</f>
        <v>云南省昭通市镇雄县坪上镇背牛段湾子东南147米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44" t="str">
        <f>VLOOKUP(B86,[1]全部报警!$A$2:$D$87,2,FALSE)</f>
        <v>2019-07-01 17:19:50</v>
      </c>
      <c r="G86" s="155" t="str">
        <f>VLOOKUP(B86,[2]行驶报表统计数据!$A$2:$B$62,2,FALSE)</f>
        <v>27.67</v>
      </c>
      <c r="H86" s="76" t="str">
        <f>VLOOKUP(B86,[1]全部报警!$A$2:$D$87,4,FALSE)</f>
        <v>云南省玉溪市通海县里山乡034乡道芭蕉村委会东北1712米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144" t="str">
        <f>VLOOKUP(B87,[1]全部报警!$A$2:$D$87,2,FALSE)</f>
        <v>2019-07-01 09:19:03</v>
      </c>
      <c r="G87" s="155">
        <v>0</v>
      </c>
      <c r="H87" s="76" t="str">
        <f>VLOOKUP(B87,[1]全部报警!$A$2:$D$87,4,FALSE)</f>
        <v>云南省红河哈尼族彝族自治州元阳县南沙镇慢腊公路102县102县道桃园村卫生所东1298米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144" t="s">
        <v>320</v>
      </c>
      <c r="G88" s="155">
        <v>0</v>
      </c>
      <c r="H88" s="154" t="s">
        <v>321</v>
      </c>
      <c r="I88" s="76"/>
      <c r="J88" s="85"/>
      <c r="K88" s="85"/>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144" t="str">
        <f>VLOOKUP(B89,[1]全部报警!$A$2:$D$87,2,FALSE)</f>
        <v>2019-07-01 18:39:15</v>
      </c>
      <c r="G89" s="155">
        <v>0</v>
      </c>
      <c r="H89" s="76" t="str">
        <f>VLOOKUP(B89,[1]全部报警!$A$2:$D$87,4,FALSE)</f>
        <v>云南省红河哈尼族彝族自治州蒙自市文澜镇安宁街32号安宁街兴荣餐馆(龙井路店)南49米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144" t="str">
        <f>VLOOKUP(B90,[1]全部报警!$A$2:$D$87,2,FALSE)</f>
        <v>2019-07-01 23:56:19</v>
      </c>
      <c r="G90" s="155">
        <v>0</v>
      </c>
      <c r="H90" s="76" t="str">
        <f>VLOOKUP(B90,[1]全部报警!$A$2:$D$87,4,FALSE)</f>
        <v>云南省红河哈尼族彝族自治州建水县临安镇培德段中国石化加油站(培德段)西65米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144" t="str">
        <f>VLOOKUP(B91,[1]全部报警!$A$2:$D$87,2,FALSE)</f>
        <v>2019-07-01 23:44:24</v>
      </c>
      <c r="G91" s="155" t="str">
        <f>VLOOKUP(B91,[2]行驶报表统计数据!$A$2:$B$62,2,FALSE)</f>
        <v>15.28</v>
      </c>
      <c r="H91" s="76" t="str">
        <f>VLOOKUP(B91,[1]全部报警!$A$2:$D$87,4,FALSE)</f>
        <v>云南省红河哈尼族彝族自治州建水县西庄镇金色维也纳(建设中)南134米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44" t="str">
        <f>VLOOKUP(B92,[1]全部报警!$A$2:$D$87,2,FALSE)</f>
        <v>2019-07-01 17:13:31</v>
      </c>
      <c r="G92" s="155">
        <v>0</v>
      </c>
      <c r="H92" s="76" t="str">
        <f>VLOOKUP(B92,[1]全部报警!$A$2:$D$87,4,FALSE)</f>
        <v>云南省红河哈尼族彝族自治州开远市乐白道街道323国道开远市鸿展生态农业开发有限公司南96米</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44" t="s">
        <v>332</v>
      </c>
      <c r="G93" s="155">
        <v>0</v>
      </c>
      <c r="H93" s="154" t="s">
        <v>333</v>
      </c>
      <c r="I93" s="76"/>
      <c r="J93" s="85"/>
      <c r="K93" s="85"/>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44" t="s">
        <v>336</v>
      </c>
      <c r="G94" s="155">
        <v>0</v>
      </c>
      <c r="H94" s="154" t="s">
        <v>337</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44" t="s">
        <v>340</v>
      </c>
      <c r="G95" s="155">
        <v>0</v>
      </c>
      <c r="H95" s="154" t="s">
        <v>341</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144" t="str">
        <f>VLOOKUP(B96,[1]全部报警!$A$2:$D$87,2,FALSE)</f>
        <v>2019-07-01 23:57:39</v>
      </c>
      <c r="G96" s="155" t="str">
        <f>VLOOKUP(B96,[2]行驶报表统计数据!$A$2:$B$62,2,FALSE)</f>
        <v>20.55</v>
      </c>
      <c r="H96" s="76" t="str">
        <f>VLOOKUP(B96,[1]全部报警!$A$2:$D$87,4,FALSE)</f>
        <v>云南省红河哈尼族彝族自治州蒙自市雨过铺镇032乡道新光村委会东南321米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144" t="s">
        <v>346</v>
      </c>
      <c r="G97" s="155">
        <v>0</v>
      </c>
      <c r="H97" s="154" t="s">
        <v>347</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44" t="str">
        <f>VLOOKUP(B98,[1]全部报警!$A$2:$D$87,2,FALSE)</f>
        <v>2019-07-01 23:32:59</v>
      </c>
      <c r="G98" s="155" t="str">
        <f>VLOOKUP(B98,[2]行驶报表统计数据!$A$2:$B$62,2,FALSE)</f>
        <v>11.92</v>
      </c>
      <c r="H98" s="76" t="str">
        <f>VLOOKUP(B98,[1]全部报警!$A$2:$D$87,4,FALSE)</f>
        <v>云南省红河哈尼族彝族自治州绿春县平河乡113县道平河中心小学西219米</v>
      </c>
      <c r="I98" s="76"/>
      <c r="J98" s="85"/>
      <c r="K98" s="85"/>
      <c r="L98" s="84" t="s">
        <v>33</v>
      </c>
      <c r="M98" s="83"/>
      <c r="N98" s="83"/>
      <c r="O98" s="83"/>
      <c r="P98" s="83"/>
      <c r="Q98" s="101" t="s">
        <v>56</v>
      </c>
      <c r="R98" s="102"/>
      <c r="S98" s="103"/>
      <c r="T98" s="104"/>
      <c r="U98" s="105"/>
    </row>
    <row r="99" s="41" customFormat="1" ht="17.65" customHeight="1" spans="1:21">
      <c r="A99" s="71">
        <v>94</v>
      </c>
      <c r="B99" s="72" t="s">
        <v>350</v>
      </c>
      <c r="C99" s="73" t="s">
        <v>351</v>
      </c>
      <c r="D99" s="73">
        <v>13887376301</v>
      </c>
      <c r="E99" s="74" t="s">
        <v>59</v>
      </c>
      <c r="F99" s="144" t="str">
        <f>VLOOKUP(B99,[1]全部报警!$A$2:$D$87,2,FALSE)</f>
        <v>2019-07-01 22:52:24</v>
      </c>
      <c r="G99" s="155">
        <v>0</v>
      </c>
      <c r="H99" s="76" t="str">
        <f>VLOOKUP(B99,[1]全部报警!$A$2:$D$87,4,FALSE)</f>
        <v>云南省红河哈尼族彝族自治州建水县临安镇214省道鸿达驾校西南368米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144" t="str">
        <f>VLOOKUP(B100,[1]全部报警!$A$2:$D$87,2,FALSE)</f>
        <v>2019-07-01 19:50:23</v>
      </c>
      <c r="G100" s="155" t="str">
        <f>VLOOKUP(B100,[2]行驶报表统计数据!$A$2:$B$62,2,FALSE)</f>
        <v>26.43</v>
      </c>
      <c r="H100" s="76" t="str">
        <f>VLOOKUP(B100,[1]全部报警!$A$2:$D$87,4,FALSE)</f>
        <v>云南省红河哈尼族彝族自治州个旧市锡城镇个金公路云兴驾驶员城北98米</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144" t="str">
        <f>VLOOKUP(B101,[1]全部报警!$A$2:$D$87,2,FALSE)</f>
        <v>2019-07-01 22:37:26</v>
      </c>
      <c r="G101" s="155" t="str">
        <f>VLOOKUP(B101,[2]行驶报表统计数据!$A$2:$B$62,2,FALSE)</f>
        <v>10.87</v>
      </c>
      <c r="H101" s="76" t="str">
        <f>VLOOKUP(B101,[1]全部报警!$A$2:$D$87,4,FALSE)</f>
        <v>云南省文山壮族苗族自治州砚山县平远镇H14县道五联农资商贸开发有限责任公司东北55米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144" t="s">
        <v>361</v>
      </c>
      <c r="G102" s="155">
        <v>0</v>
      </c>
      <c r="H102" s="154" t="s">
        <v>362</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144" t="str">
        <f>VLOOKUP(B103,[1]全部报警!$A$2:$D$87,2,FALSE)</f>
        <v>2019-07-01 23:34:38</v>
      </c>
      <c r="G103" s="155">
        <v>0</v>
      </c>
      <c r="H103" s="76" t="str">
        <f>VLOOKUP(B103,[1]全部报警!$A$2:$D$87,4,FALSE)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44" t="str">
        <f>VLOOKUP(B104,[1]全部报警!$A$2:$D$87,2,FALSE)</f>
        <v>2019-07-01 23:23:05</v>
      </c>
      <c r="G104" s="155" t="str">
        <f>VLOOKUP(B104,[2]行驶报表统计数据!$A$2:$B$62,2,FALSE)</f>
        <v>8.88</v>
      </c>
      <c r="H104" s="76" t="str">
        <f>VLOOKUP(B104,[1]全部报警!$A$2:$D$87,4,FALSE)</f>
        <v>云南省红河哈尼族彝族自治州弥勒市弥阳镇双桥路弥勒县水泥制品厂(双桥路)西96米</v>
      </c>
      <c r="I104" s="76"/>
      <c r="J104" s="85"/>
      <c r="K104" s="85"/>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44" t="s">
        <v>372</v>
      </c>
      <c r="G105" s="155">
        <v>0</v>
      </c>
      <c r="H105" s="154" t="s">
        <v>373</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144" t="str">
        <f>VLOOKUP(B106,[1]全部报警!$A$2:$D$87,2,FALSE)</f>
        <v>2019-07-01 12:05:23</v>
      </c>
      <c r="G106" s="155" t="str">
        <f>VLOOKUP(B106,[2]行驶报表统计数据!$A$2:$B$62,2,FALSE)</f>
        <v>44.33</v>
      </c>
      <c r="H106" s="76" t="str">
        <f>VLOOKUP(B106,[1]全部报警!$A$2:$D$87,4,FALSE)</f>
        <v>326国道130滨河中路中国农业银行(滨河路分理处)西南760米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44" t="s">
        <v>380</v>
      </c>
      <c r="G107" s="155">
        <v>0</v>
      </c>
      <c r="H107" s="154" t="s">
        <v>381</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44" t="s">
        <v>385</v>
      </c>
      <c r="G108" s="155">
        <v>0</v>
      </c>
      <c r="H108" s="154" t="s">
        <v>386</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44" t="s">
        <v>390</v>
      </c>
      <c r="G109" s="155">
        <v>0</v>
      </c>
      <c r="H109" s="154" t="s">
        <v>391</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395</v>
      </c>
      <c r="F110" s="144" t="s">
        <v>396</v>
      </c>
      <c r="G110" s="155">
        <v>36.8</v>
      </c>
      <c r="H110" s="154" t="s">
        <v>397</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395</v>
      </c>
      <c r="F111" s="144" t="s">
        <v>401</v>
      </c>
      <c r="G111" s="155">
        <v>0</v>
      </c>
      <c r="H111" s="154" t="s">
        <v>402</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144" t="s">
        <v>406</v>
      </c>
      <c r="G112" s="155">
        <v>0</v>
      </c>
      <c r="H112" s="154" t="s">
        <v>407</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44" t="s">
        <v>411</v>
      </c>
      <c r="G113" s="155">
        <v>37.9</v>
      </c>
      <c r="H113" s="154" t="s">
        <v>412</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44" t="s">
        <v>415</v>
      </c>
      <c r="G114" s="155">
        <v>0</v>
      </c>
      <c r="H114" s="154" t="s">
        <v>416</v>
      </c>
      <c r="I114" s="76"/>
      <c r="J114" s="85"/>
      <c r="K114" s="85"/>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144" t="str">
        <f>VLOOKUP(B115,[1]全部报警!$A$2:$D$87,2,FALSE)</f>
        <v>2019-07-01 22:27:53</v>
      </c>
      <c r="G115" s="155" t="str">
        <f>VLOOKUP(B115,[2]行驶报表统计数据!$A$2:$B$62,2,FALSE)</f>
        <v>17.89</v>
      </c>
      <c r="H115" s="76" t="str">
        <f>VLOOKUP(B115,[1]全部报警!$A$2:$D$87,4,FALSE)</f>
        <v>云南省昆明市寻甸回族彝族自治县倘甸镇马大段鲁嘎完小北250米</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44" t="s">
        <v>422</v>
      </c>
      <c r="G116" s="155">
        <v>0</v>
      </c>
      <c r="H116" s="154" t="s">
        <v>423</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44" t="s">
        <v>426</v>
      </c>
      <c r="G117" s="155">
        <v>0</v>
      </c>
      <c r="H117" s="154" t="s">
        <v>427</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44" t="str">
        <f>VLOOKUP(B118,[1]全部报警!$A$2:$D$87,2,FALSE)</f>
        <v>2019-07-01 22:34:13</v>
      </c>
      <c r="G118" s="155">
        <v>80</v>
      </c>
      <c r="H118" s="76" t="str">
        <f>VLOOKUP(B118,[1]全部报警!$A$2:$D$87,4,FALSE)</f>
        <v>云南省红河哈尼族彝族自治州建水县曲江镇马大段马家营西275米</v>
      </c>
      <c r="I118" s="76"/>
      <c r="J118" s="85"/>
      <c r="K118" s="85"/>
      <c r="L118" s="84" t="s">
        <v>28</v>
      </c>
      <c r="M118" s="83" t="s">
        <v>62</v>
      </c>
      <c r="N118" s="83"/>
      <c r="O118" s="83"/>
      <c r="P118" s="83"/>
      <c r="Q118" s="101" t="s">
        <v>34</v>
      </c>
      <c r="R118" s="102"/>
      <c r="S118" s="103">
        <v>43647</v>
      </c>
      <c r="T118" s="104" t="s">
        <v>279</v>
      </c>
      <c r="U118" s="105"/>
    </row>
    <row r="119" ht="17.65" customHeight="1" spans="1:21">
      <c r="A119" s="71">
        <v>114</v>
      </c>
      <c r="B119" s="112" t="s">
        <v>431</v>
      </c>
      <c r="C119" s="113" t="s">
        <v>432</v>
      </c>
      <c r="D119" s="113" t="s">
        <v>433</v>
      </c>
      <c r="E119" s="74" t="s">
        <v>59</v>
      </c>
      <c r="F119" s="144" t="s">
        <v>434</v>
      </c>
      <c r="G119" s="155">
        <v>0</v>
      </c>
      <c r="H119" s="154" t="s">
        <v>435</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44" t="s">
        <v>439</v>
      </c>
      <c r="G120" s="155">
        <v>0</v>
      </c>
      <c r="H120" s="154" t="s">
        <v>440</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44" t="s">
        <v>443</v>
      </c>
      <c r="G121" s="155">
        <v>0</v>
      </c>
      <c r="H121" s="154" t="s">
        <v>444</v>
      </c>
      <c r="I121" s="76"/>
      <c r="J121" s="85"/>
      <c r="K121" s="85"/>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144" t="str">
        <f>VLOOKUP(B122,[1]全部报警!$A$2:$D$87,2,FALSE)</f>
        <v>2019-07-01 17:53:03</v>
      </c>
      <c r="G122" s="155" t="str">
        <f>VLOOKUP(B122,[2]行驶报表统计数据!$A$2:$B$62,2,FALSE)</f>
        <v>22.38</v>
      </c>
      <c r="H122" s="76" t="str">
        <f>VLOOKUP(B122,[1]全部报警!$A$2:$D$87,4,FALSE)</f>
        <v>云南省玉溪市通海县河西镇319省道云南雨燕教育设备有限公司(东北门)东99米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144" t="str">
        <f>VLOOKUP(B123,[1]全部报警!$A$2:$D$87,2,FALSE)</f>
        <v>2019-07-01 17:14:54</v>
      </c>
      <c r="G123" s="155">
        <v>0</v>
      </c>
      <c r="H123" s="76" t="str">
        <f>VLOOKUP(B123,[1]全部报警!$A$2:$D$87,4,FALSE)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44" t="s">
        <v>451</v>
      </c>
      <c r="G124" s="155">
        <v>0</v>
      </c>
      <c r="H124" s="154" t="s">
        <v>452</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44" t="s">
        <v>455</v>
      </c>
      <c r="G125" s="155">
        <v>43.6</v>
      </c>
      <c r="H125" s="154" t="s">
        <v>456</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44" t="s">
        <v>459</v>
      </c>
      <c r="G126" s="155">
        <v>0</v>
      </c>
      <c r="H126" s="154" t="s">
        <v>460</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44" t="s">
        <v>463</v>
      </c>
      <c r="G127" s="155">
        <v>0</v>
      </c>
      <c r="H127" s="154" t="s">
        <v>464</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144" t="str">
        <f>VLOOKUP(B128,[1]全部报警!$A$2:$D$87,2,FALSE)</f>
        <v>2019-07-01 23:27:57</v>
      </c>
      <c r="G128" s="155">
        <v>0</v>
      </c>
      <c r="H128" s="76" t="str">
        <f>VLOOKUP(B128,[1]全部报警!$A$2:$D$87,4,FALSE)</f>
        <v>云南省红河哈尼族彝族自治州个旧市大屯镇个大段小屯西149米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44" t="str">
        <f>VLOOKUP(B129,[1]全部报警!$A$2:$D$87,2,FALSE)</f>
        <v>2019-07-01 23:09:04</v>
      </c>
      <c r="G129" s="155" t="str">
        <f>VLOOKUP(B129,[2]行驶报表统计数据!$A$2:$B$62,2,FALSE)</f>
        <v>42.54</v>
      </c>
      <c r="H129" s="76" t="str">
        <f>VLOOKUP(B129,[1]全部报警!$A$2:$D$87,4,FALSE)</f>
        <v>云南省昆明市呈贡区洛羊街道平安物流园西北53米</v>
      </c>
      <c r="I129" s="76"/>
      <c r="J129" s="85"/>
      <c r="K129" s="85"/>
      <c r="L129" s="84" t="s">
        <v>33</v>
      </c>
      <c r="M129" s="83"/>
      <c r="N129" s="83"/>
      <c r="O129" s="83"/>
      <c r="P129" s="83"/>
      <c r="Q129" s="101" t="s">
        <v>56</v>
      </c>
      <c r="R129" s="102"/>
      <c r="S129" s="103"/>
      <c r="T129" s="104"/>
      <c r="U129" s="105"/>
    </row>
    <row r="130" ht="17.65" customHeight="1" spans="1:21">
      <c r="A130" s="71">
        <v>125</v>
      </c>
      <c r="B130" s="114" t="s">
        <v>469</v>
      </c>
      <c r="C130" s="115" t="s">
        <v>470</v>
      </c>
      <c r="D130" s="115">
        <v>13529664805</v>
      </c>
      <c r="E130" s="74" t="s">
        <v>59</v>
      </c>
      <c r="F130" s="144" t="str">
        <f>VLOOKUP(B130,[1]全部报警!$A$2:$D$87,2,FALSE)</f>
        <v>2019-07-01 23:51:11</v>
      </c>
      <c r="G130" s="155" t="str">
        <f>VLOOKUP(B130,[2]行驶报表统计数据!$A$2:$B$62,2,FALSE)</f>
        <v>15.51</v>
      </c>
      <c r="H130" s="76" t="str">
        <f>VLOOKUP(B130,[1]全部报警!$A$2:$D$87,4,FALSE)</f>
        <v>云南省红河哈尼族彝族自治州元阳县逢春岭乡南蛮段蛮板大桥东南177米</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144" t="str">
        <f>VLOOKUP(B131,[1]全部报警!$A$2:$D$87,2,FALSE)</f>
        <v>2019-07-01 14:13:11</v>
      </c>
      <c r="G131" s="155" t="str">
        <f>VLOOKUP(B131,[2]行驶报表统计数据!$A$2:$B$62,2,FALSE)</f>
        <v>23.08</v>
      </c>
      <c r="H131" s="76" t="str">
        <f>VLOOKUP(B131,[1]全部报警!$A$2:$D$87,4,FALSE)</f>
        <v>云南省红河哈尼族彝族自治州开远市小龙潭镇开培线安桶寨西383米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144" t="s">
        <v>475</v>
      </c>
      <c r="G132" s="155">
        <v>0</v>
      </c>
      <c r="H132" s="154" t="s">
        <v>476</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44" t="s">
        <v>480</v>
      </c>
      <c r="G133" s="155">
        <v>0</v>
      </c>
      <c r="H133" s="154" t="s">
        <v>481</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44" t="str">
        <f>VLOOKUP(B134,[1]全部报警!$A$2:$D$87,2,FALSE)</f>
        <v>2019-07-01 19:44:23</v>
      </c>
      <c r="G134" s="155" t="str">
        <f>VLOOKUP(B134,[2]行驶报表统计数据!$A$2:$B$62,2,FALSE)</f>
        <v>15.76</v>
      </c>
      <c r="H134" s="76" t="str">
        <f>VLOOKUP(B134,[1]全部报警!$A$2:$D$87,4,FALSE)</f>
        <v>云南省红河哈尼族彝族自治州金平苗族瑶族傣族自治县金河镇106县道红河哈尼族彝族自治州公路管理总段双金桥管理所东187米</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44" t="s">
        <v>488</v>
      </c>
      <c r="G135" s="155">
        <v>0</v>
      </c>
      <c r="H135" s="154" t="s">
        <v>489</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144" t="str">
        <f>VLOOKUP(B136,[1]全部报警!$A$2:$D$87,2,FALSE)</f>
        <v>2019-07-01 16:55:54</v>
      </c>
      <c r="G136" s="155" t="str">
        <f>VLOOKUP(B136,[2]行驶报表统计数据!$A$2:$B$62,2,FALSE)</f>
        <v>44.33</v>
      </c>
      <c r="H136" s="76" t="str">
        <f>VLOOKUP(B136,[1]全部报警!$A$2:$D$87,4,FALSE)</f>
        <v>云南省红河哈尼族彝族自治州蒙自市芷村镇芷白线芷村镇中学东109米</v>
      </c>
      <c r="I136" s="76"/>
      <c r="J136" s="85"/>
      <c r="K136" s="85"/>
      <c r="L136" s="84" t="s">
        <v>33</v>
      </c>
      <c r="M136" s="83"/>
      <c r="N136" s="83"/>
      <c r="O136" s="83"/>
      <c r="P136" s="83"/>
      <c r="Q136" s="101" t="s">
        <v>56</v>
      </c>
      <c r="R136" s="102"/>
      <c r="S136" s="103"/>
      <c r="T136" s="104"/>
      <c r="U136" s="105"/>
    </row>
    <row r="137" ht="17.65" customHeight="1" spans="1:21">
      <c r="A137" s="71">
        <v>132</v>
      </c>
      <c r="B137" s="73" t="s">
        <v>492</v>
      </c>
      <c r="C137" s="117" t="s">
        <v>285</v>
      </c>
      <c r="D137" s="117">
        <v>15974736050</v>
      </c>
      <c r="E137" s="74" t="s">
        <v>59</v>
      </c>
      <c r="F137" s="144" t="str">
        <f>VLOOKUP(B137,[1]全部报警!$A$2:$D$87,2,FALSE)</f>
        <v>2019-07-01 23:19:15</v>
      </c>
      <c r="G137" s="155" t="str">
        <f>VLOOKUP(B137,[2]行驶报表统计数据!$A$2:$B$62,2,FALSE)</f>
        <v>6.08</v>
      </c>
      <c r="H137" s="76" t="str">
        <f>VLOOKUP(B137,[1]全部报警!$A$2:$D$87,4,FALSE)</f>
        <v>云南省红河哈尼族彝族自治州个旧市贾沙乡芦柴冲西北438米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144" t="str">
        <f>VLOOKUP(B138,[1]全部报警!$A$2:$D$87,2,FALSE)</f>
        <v>2019-07-01 23:44:19</v>
      </c>
      <c r="G138" s="155" t="str">
        <f>VLOOKUP(B138,[2]行驶报表统计数据!$A$2:$B$62,2,FALSE)</f>
        <v>51.93</v>
      </c>
      <c r="H138" s="76" t="str">
        <f>VLOOKUP(B138,[1]全部报警!$A$2:$D$87,4,FALSE)</f>
        <v>云南省昆明市官渡区金马街道金生源大酒店西北40米</v>
      </c>
      <c r="I138" s="76"/>
      <c r="J138" s="85"/>
      <c r="K138" s="85"/>
      <c r="L138" s="84" t="s">
        <v>33</v>
      </c>
      <c r="M138" s="83"/>
      <c r="N138" s="83"/>
      <c r="O138" s="83"/>
      <c r="P138" s="83"/>
      <c r="Q138" s="101" t="s">
        <v>56</v>
      </c>
      <c r="R138" s="102"/>
      <c r="S138" s="103"/>
      <c r="T138" s="104"/>
      <c r="U138" s="105"/>
    </row>
    <row r="139" ht="17.65" customHeight="1" spans="1:21">
      <c r="A139" s="71">
        <v>134</v>
      </c>
      <c r="B139" s="73" t="s">
        <v>495</v>
      </c>
      <c r="C139" s="117" t="s">
        <v>496</v>
      </c>
      <c r="D139" s="117">
        <v>15912820531</v>
      </c>
      <c r="E139" s="74" t="s">
        <v>59</v>
      </c>
      <c r="F139" s="144" t="s">
        <v>497</v>
      </c>
      <c r="G139" s="155">
        <v>0</v>
      </c>
      <c r="H139" s="154" t="s">
        <v>498</v>
      </c>
      <c r="I139" s="76"/>
      <c r="J139" s="85"/>
      <c r="K139" s="85"/>
      <c r="L139" s="84" t="s">
        <v>33</v>
      </c>
      <c r="M139" s="83"/>
      <c r="N139" s="83"/>
      <c r="O139" s="83"/>
      <c r="P139" s="83"/>
      <c r="Q139" s="101" t="s">
        <v>56</v>
      </c>
      <c r="R139" s="102"/>
      <c r="S139" s="103"/>
      <c r="T139" s="104"/>
      <c r="U139" s="105"/>
    </row>
    <row r="140" s="42" customFormat="1" ht="17.65" customHeight="1" spans="1:22">
      <c r="A140" s="71">
        <v>135</v>
      </c>
      <c r="B140" s="73" t="s">
        <v>499</v>
      </c>
      <c r="C140" s="77" t="s">
        <v>500</v>
      </c>
      <c r="D140" s="77">
        <v>15825222243</v>
      </c>
      <c r="E140" s="74" t="s">
        <v>59</v>
      </c>
      <c r="F140" s="144" t="s">
        <v>340</v>
      </c>
      <c r="G140" s="155">
        <v>0</v>
      </c>
      <c r="H140" s="154" t="s">
        <v>501</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44" t="str">
        <f>VLOOKUP(B141,[1]全部报警!$A$2:$D$87,2,FALSE)</f>
        <v>2019-07-01 03:04:12</v>
      </c>
      <c r="G141" s="155">
        <v>0</v>
      </c>
      <c r="H141" s="76" t="str">
        <f>VLOOKUP(B141,[1]全部报警!$A$2:$D$87,4,FALSE)</f>
        <v>云南省红河哈尼族彝族自治州个旧市鸡街镇212省道舘驿清真餐厅北86米</v>
      </c>
      <c r="I141" s="76"/>
      <c r="J141" s="128"/>
      <c r="K141" s="128"/>
      <c r="L141" s="84" t="s">
        <v>33</v>
      </c>
      <c r="M141" s="83"/>
      <c r="N141" s="83"/>
      <c r="O141" s="83"/>
      <c r="P141" s="83"/>
      <c r="Q141" s="101" t="s">
        <v>56</v>
      </c>
      <c r="R141" s="102"/>
      <c r="S141" s="103"/>
      <c r="T141" s="104"/>
      <c r="U141" s="105"/>
      <c r="V141" s="132"/>
    </row>
    <row r="142" s="42" customFormat="1" ht="17.65" customHeight="1" spans="1:22">
      <c r="A142" s="71">
        <v>137</v>
      </c>
      <c r="B142" s="116" t="s">
        <v>504</v>
      </c>
      <c r="C142" s="117" t="s">
        <v>505</v>
      </c>
      <c r="D142" s="117">
        <v>15987379657</v>
      </c>
      <c r="E142" s="74" t="s">
        <v>59</v>
      </c>
      <c r="F142" s="144" t="str">
        <f>VLOOKUP(B142,[1]全部报警!$A$2:$D$87,2,FALSE)</f>
        <v>2019-07-01 23:29:17</v>
      </c>
      <c r="G142" s="155" t="str">
        <f>VLOOKUP(B142,[2]行驶报表统计数据!$A$2:$B$62,2,FALSE)</f>
        <v>34.05</v>
      </c>
      <c r="H142" s="76" t="str">
        <f>VLOOKUP(B142,[1]全部报警!$A$2:$D$87,4,FALSE)</f>
        <v>云南省红河哈尼族彝族自治州建水县青龙镇青他线建水文笔塔南1699米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144" t="str">
        <f>VLOOKUP(B143,[1]全部报警!$A$2:$D$87,2,FALSE)</f>
        <v>2019-07-01 18:43:27</v>
      </c>
      <c r="G143" s="155">
        <v>0</v>
      </c>
      <c r="H143" s="76" t="str">
        <f>VLOOKUP(B143,[1]全部报警!$A$2:$D$87,4,FALSE)</f>
        <v>云南省红河哈尼族彝族自治州绿春县大兴镇老庙巷78号214省道中国农业银行(绿春县支行营业室)北1651米</v>
      </c>
      <c r="I143" s="76"/>
      <c r="J143" s="128"/>
      <c r="K143" s="128"/>
      <c r="L143" s="84" t="s">
        <v>33</v>
      </c>
      <c r="M143" s="83"/>
      <c r="N143" s="83"/>
      <c r="O143" s="83"/>
      <c r="P143" s="83"/>
      <c r="Q143" s="101" t="s">
        <v>56</v>
      </c>
      <c r="R143" s="102"/>
      <c r="S143" s="103"/>
      <c r="T143" s="104"/>
      <c r="U143" s="105"/>
    </row>
    <row r="144" ht="17.65" customHeight="1" spans="1:21">
      <c r="A144" s="71">
        <v>139</v>
      </c>
      <c r="B144" s="116" t="s">
        <v>508</v>
      </c>
      <c r="C144" s="77" t="s">
        <v>509</v>
      </c>
      <c r="D144" s="77">
        <v>13466255899</v>
      </c>
      <c r="E144" s="74" t="s">
        <v>59</v>
      </c>
      <c r="F144" s="144" t="s">
        <v>510</v>
      </c>
      <c r="G144" s="155">
        <v>0</v>
      </c>
      <c r="H144" s="154" t="s">
        <v>511</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44" t="s">
        <v>514</v>
      </c>
      <c r="G145" s="155">
        <v>0</v>
      </c>
      <c r="H145" s="154" t="s">
        <v>515</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395</v>
      </c>
      <c r="F146" s="144" t="s">
        <v>519</v>
      </c>
      <c r="G146" s="155">
        <v>0</v>
      </c>
      <c r="H146" s="154" t="s">
        <v>520</v>
      </c>
      <c r="I146" s="76"/>
      <c r="J146" s="128"/>
      <c r="K146" s="128"/>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144" t="str">
        <f>VLOOKUP(B147,[1]全部报警!$A$2:$D$87,2,FALSE)</f>
        <v>2019-07-01 07:39:09</v>
      </c>
      <c r="G147" s="155" t="str">
        <f>VLOOKUP(B147,[2]行驶报表统计数据!$A$2:$B$62,2,FALSE)</f>
        <v>2.47</v>
      </c>
      <c r="H147" s="76" t="str">
        <f>VLOOKUP(B147,[1]全部报警!$A$2:$D$87,4,FALSE)</f>
        <v>云南省红河哈尼族彝族自治州元阳县南沙镇102县道元红双飞粉北158米</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144" t="str">
        <f>VLOOKUP(B148,[1]全部报警!$A$2:$D$87,2,FALSE)</f>
        <v>2019-07-01 23:07:59</v>
      </c>
      <c r="G148" s="155" t="str">
        <f>VLOOKUP(B148,[2]行驶报表统计数据!$A$2:$B$62,2,FALSE)</f>
        <v>36.83</v>
      </c>
      <c r="H148" s="76" t="str">
        <f>VLOOKUP(B148,[1]全部报警!$A$2:$D$87,4,FALSE)</f>
        <v>云南省红河哈尼族彝族自治州绿春县大兴镇大寨公路绿春县人大常委会西南141米</v>
      </c>
      <c r="I148" s="76"/>
      <c r="J148" s="128"/>
      <c r="K148" s="128"/>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144" t="str">
        <f>VLOOKUP(B149,[1]全部报警!$A$2:$D$87,2,FALSE)</f>
        <v>2019-07-01 15:47:22</v>
      </c>
      <c r="G149" s="155">
        <v>0</v>
      </c>
      <c r="H149" s="76" t="str">
        <f>VLOOKUP(B149,[1]全部报警!$A$2:$D$87,4,FALSE)</f>
        <v>云南省昆明市宜良县北古城镇G5601昆明绕城高速马鞍山东北331米</v>
      </c>
      <c r="I149" s="76"/>
      <c r="J149" s="128"/>
      <c r="K149" s="128"/>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144" t="str">
        <f>VLOOKUP(B150,[1]全部报警!$A$2:$D$87,2,FALSE)</f>
        <v>2019-07-01 10:56:49</v>
      </c>
      <c r="G150" s="155" t="str">
        <f>VLOOKUP(B150,[2]行驶报表统计数据!$A$2:$B$62,2,FALSE)</f>
        <v>10.00</v>
      </c>
      <c r="H150" s="76" t="str">
        <f>VLOOKUP(B150,[1]全部报警!$A$2:$D$87,4,FALSE)</f>
        <v>云南省红河哈尼族彝族自治州红河县浪堤镇浪堤烟草监督管理所东北370米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44" t="s">
        <v>533</v>
      </c>
      <c r="G151" s="155">
        <v>0</v>
      </c>
      <c r="H151" s="154" t="s">
        <v>534</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44" t="s">
        <v>537</v>
      </c>
      <c r="G152" s="155">
        <v>0</v>
      </c>
      <c r="H152" s="154" t="s">
        <v>538</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144" t="str">
        <f>VLOOKUP(B153,[1]全部报警!$A$2:$D$87,2,FALSE)</f>
        <v>2019-07-01 20:33:43</v>
      </c>
      <c r="G153" s="155" t="str">
        <f>VLOOKUP(B153,[2]行驶报表统计数据!$A$2:$B$62,2,FALSE)</f>
        <v>13.93</v>
      </c>
      <c r="H153" s="76" t="str">
        <f>VLOOKUP(B153,[1]全部报警!$A$2:$D$87,4,FALSE)</f>
        <v>云南省红河哈尼族彝族自治州开远市乐白道街道市西北路开远华丰机电机械工贸有限公司东南34米</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144" t="str">
        <f>VLOOKUP(B154,[1]全部报警!$A$2:$D$87,2,FALSE)</f>
        <v>2019-07-01 20:42:25</v>
      </c>
      <c r="G154" s="155" t="str">
        <f>VLOOKUP(B154,[2]行驶报表统计数据!$A$2:$B$62,2,FALSE)</f>
        <v>23.87</v>
      </c>
      <c r="H154" s="76" t="str">
        <f>VLOOKUP(B154,[1]全部报警!$A$2:$D$87,4,FALSE)</f>
        <v>云南省玉溪市通海县河西镇319省道红林饭店(131乡道)北16米</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144" t="str">
        <f>VLOOKUP(B155,[1]全部报警!$A$2:$D$87,2,FALSE)</f>
        <v>2019-07-01 18:00:44</v>
      </c>
      <c r="G155" s="155">
        <v>0</v>
      </c>
      <c r="H155" s="76" t="str">
        <f>VLOOKUP(B155,[1]全部报警!$A$2:$D$87,4,FALSE)</f>
        <v>云南省红河哈尼族彝族自治州建水县坡头乡大石洞段大石洞小学西南1152米</v>
      </c>
      <c r="I155" s="76"/>
      <c r="J155" s="128"/>
      <c r="K155" s="128"/>
      <c r="L155" s="84" t="s">
        <v>33</v>
      </c>
      <c r="M155" s="83"/>
      <c r="N155" s="83"/>
      <c r="O155" s="83"/>
      <c r="P155" s="83"/>
      <c r="Q155" s="101" t="s">
        <v>56</v>
      </c>
      <c r="R155" s="102"/>
      <c r="S155" s="103"/>
      <c r="T155" s="104"/>
      <c r="U155" s="105"/>
    </row>
    <row r="156" ht="17.65" customHeight="1" spans="1:21">
      <c r="A156" s="71">
        <v>151</v>
      </c>
      <c r="B156" s="119" t="s">
        <v>546</v>
      </c>
      <c r="C156" s="120" t="s">
        <v>547</v>
      </c>
      <c r="D156" s="120">
        <v>13987361051</v>
      </c>
      <c r="E156" s="74" t="s">
        <v>59</v>
      </c>
      <c r="F156" s="144" t="str">
        <f>VLOOKUP(B156,[1]全部报警!$A$2:$D$87,2,FALSE)</f>
        <v>2019-07-01 07:56:41</v>
      </c>
      <c r="G156" s="155">
        <v>0</v>
      </c>
      <c r="H156" s="76" t="str">
        <f>VLOOKUP(B156,[1]全部报警!$A$2:$D$87,4,FALSE)</f>
        <v>云南省红河哈尼族彝族自治州元阳县南沙镇慢腊公路102县102县道桃园村卫生所东1267米</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44" t="str">
        <f>VLOOKUP(B157,[1]全部报警!$A$2:$D$87,2,FALSE)</f>
        <v>2019-07-01 14:57:23</v>
      </c>
      <c r="G157" s="155">
        <v>0</v>
      </c>
      <c r="H157" s="76" t="str">
        <f>VLOOKUP(B157,[1]全部报警!$A$2:$D$87,4,FALSE)</f>
        <v>云南省昆明市安宁市禄脿街道320国道专业电工电喷维修南99米</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44" t="s">
        <v>553</v>
      </c>
      <c r="G158" s="155">
        <v>0</v>
      </c>
      <c r="H158" s="154" t="s">
        <v>554</v>
      </c>
      <c r="I158" s="76"/>
      <c r="J158" s="128"/>
      <c r="K158" s="128"/>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144" t="str">
        <f>VLOOKUP(B159,[1]全部报警!$A$2:$D$87,2,FALSE)</f>
        <v>2019-07-01 22:43:41</v>
      </c>
      <c r="G159" s="155" t="str">
        <f>VLOOKUP(B159,[2]行驶报表统计数据!$A$2:$B$62,2,FALSE)</f>
        <v>37.05</v>
      </c>
      <c r="H159" s="76" t="str">
        <f>VLOOKUP(B159,[1]全部报警!$A$2:$D$87,4,FALSE)</f>
        <v>云南省玉溪市元江哈尼族彝族傣族自治县澧江街道永发路澧江镇派出所永发执勤点东南135米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44" t="s">
        <v>561</v>
      </c>
      <c r="G160" s="155">
        <v>0</v>
      </c>
      <c r="H160" s="154" t="s">
        <v>562</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44" t="s">
        <v>566</v>
      </c>
      <c r="G161" s="155">
        <v>0</v>
      </c>
      <c r="H161" s="154" t="s">
        <v>567</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44" t="s">
        <v>571</v>
      </c>
      <c r="G162" s="155">
        <v>0</v>
      </c>
      <c r="H162" s="154" t="s">
        <v>572</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144" t="s">
        <v>575</v>
      </c>
      <c r="G163" s="155">
        <v>0</v>
      </c>
      <c r="H163" s="154" t="s">
        <v>576</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44" t="s">
        <v>580</v>
      </c>
      <c r="G164" s="155">
        <v>0</v>
      </c>
      <c r="H164" s="154" t="s">
        <v>581</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44" t="s">
        <v>585</v>
      </c>
      <c r="G165" s="155">
        <v>0</v>
      </c>
      <c r="H165" s="154" t="s">
        <v>586</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44" t="s">
        <v>590</v>
      </c>
      <c r="G166" s="155">
        <v>0</v>
      </c>
      <c r="H166" s="154" t="s">
        <v>591</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44" t="s">
        <v>593</v>
      </c>
      <c r="G167" s="155">
        <v>0</v>
      </c>
      <c r="H167" s="154" t="s">
        <v>594</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44" t="s">
        <v>598</v>
      </c>
      <c r="G168" s="155">
        <v>0</v>
      </c>
      <c r="H168" s="154" t="s">
        <v>599</v>
      </c>
      <c r="I168" s="76"/>
      <c r="J168" s="128"/>
      <c r="K168" s="128"/>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144" t="str">
        <f>VLOOKUP(B169,[1]全部报警!$A$2:$D$87,2,FALSE)</f>
        <v>2019-07-01 23:29:15</v>
      </c>
      <c r="G169" s="155" t="str">
        <f>VLOOKUP(B169,[2]行驶报表统计数据!$A$2:$B$62,2,FALSE)</f>
        <v>3.07</v>
      </c>
      <c r="H169" s="76" t="str">
        <f>VLOOKUP(B169,[1]全部报警!$A$2:$D$87,4,FALSE)</f>
        <v>云南省文山壮族苗族自治州广南县莲城镇那忠东490米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44"/>
      <c r="G170" s="155">
        <v>0</v>
      </c>
      <c r="H170" s="76"/>
      <c r="I170" s="83" t="s">
        <v>62</v>
      </c>
      <c r="J170" s="128"/>
      <c r="K170" s="128"/>
      <c r="L170" s="84" t="s">
        <v>33</v>
      </c>
      <c r="M170" s="83"/>
      <c r="N170" s="83"/>
      <c r="O170" s="83"/>
      <c r="P170" s="83"/>
      <c r="Q170" s="101" t="s">
        <v>29</v>
      </c>
      <c r="R170" s="102"/>
      <c r="S170" s="103">
        <v>43647</v>
      </c>
      <c r="T170" s="104" t="s">
        <v>279</v>
      </c>
      <c r="U170" s="105"/>
    </row>
    <row r="171" ht="17.65" customHeight="1" spans="1:21">
      <c r="A171" s="71">
        <v>166</v>
      </c>
      <c r="B171" s="78" t="s">
        <v>605</v>
      </c>
      <c r="C171" s="122" t="s">
        <v>147</v>
      </c>
      <c r="D171" s="122" t="s">
        <v>606</v>
      </c>
      <c r="E171" s="74" t="s">
        <v>59</v>
      </c>
      <c r="F171" s="144" t="str">
        <f>VLOOKUP(B171,[1]全部报警!$A$2:$D$87,2,FALSE)</f>
        <v>2019-07-01 13:14:23</v>
      </c>
      <c r="G171" s="155" t="str">
        <f>VLOOKUP(B171,[2]行驶报表统计数据!$A$2:$B$62,2,FALSE)</f>
        <v>3.60</v>
      </c>
      <c r="H171" s="76" t="str">
        <f>VLOOKUP(B171,[1]全部报警!$A$2:$D$87,4,FALSE)</f>
        <v>云南省红河哈尼族彝族自治州河口瑶族自治县河口镇中国石化(北山停车区加油站)东42米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144" t="str">
        <f>VLOOKUP(B172,[1]全部报警!$A$2:$D$87,2,FALSE)</f>
        <v>2019-07-01 23:52:55</v>
      </c>
      <c r="G172" s="155">
        <v>0</v>
      </c>
      <c r="H172" s="76" t="str">
        <f>VLOOKUP(B172,[1]全部报警!$A$2:$D$87,4,FALSE)</f>
        <v>云南省红河哈尼族彝族自治州建水县坡头乡214省道红河大桥东北343米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144" t="str">
        <f>VLOOKUP(B173,[1]全部报警!$A$2:$D$87,2,FALSE)</f>
        <v>2019-07-01 22:16:55</v>
      </c>
      <c r="G173" s="155" t="str">
        <f>VLOOKUP(B173,[2]行驶报表统计数据!$A$2:$B$62,2,FALSE)</f>
        <v>14.68</v>
      </c>
      <c r="H173" s="76" t="str">
        <f>VLOOKUP(B173,[1]全部报警!$A$2:$D$87,4,FALSE)</f>
        <v>云南省昭通市彝良县洛泽河镇侯毛段蚂蝗沟小学东1291米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44" t="s">
        <v>615</v>
      </c>
      <c r="G174" s="155">
        <v>0</v>
      </c>
      <c r="H174" s="154" t="s">
        <v>616</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144" t="s">
        <v>619</v>
      </c>
      <c r="G175" s="155">
        <v>0</v>
      </c>
      <c r="H175" s="154" t="s">
        <v>620</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44" t="str">
        <f>VLOOKUP(B176,[1]全部报警!$A$2:$D$87,2,FALSE)</f>
        <v>2019-07-01 20:56:37</v>
      </c>
      <c r="G176" s="155" t="str">
        <f>VLOOKUP(B176,[2]行驶报表统计数据!$A$2:$B$62,2,FALSE)</f>
        <v>24.88</v>
      </c>
      <c r="H176" s="76" t="str">
        <f>VLOOKUP(B176,[1]全部报警!$A$2:$D$87,4,FALSE)</f>
        <v>云南省临沧市双江拉祜族佤族布朗族傣族自治县沙河乡允景路邦老新寨北2239米</v>
      </c>
      <c r="I176" s="76"/>
      <c r="J176" s="128"/>
      <c r="K176" s="128"/>
      <c r="L176" s="84" t="s">
        <v>33</v>
      </c>
      <c r="M176" s="83"/>
      <c r="N176" s="83"/>
      <c r="O176" s="83"/>
      <c r="P176" s="83"/>
      <c r="Q176" s="101" t="s">
        <v>56</v>
      </c>
      <c r="R176" s="102"/>
      <c r="S176" s="103"/>
      <c r="T176" s="104"/>
      <c r="U176" s="105"/>
    </row>
    <row r="177" ht="17.65" customHeight="1" spans="1:21">
      <c r="A177" s="71">
        <v>172</v>
      </c>
      <c r="B177" s="78" t="s">
        <v>624</v>
      </c>
      <c r="C177" s="78" t="s">
        <v>625</v>
      </c>
      <c r="D177" s="78" t="s">
        <v>626</v>
      </c>
      <c r="E177" s="74" t="s">
        <v>59</v>
      </c>
      <c r="F177" s="144" t="s">
        <v>627</v>
      </c>
      <c r="G177" s="155">
        <v>0</v>
      </c>
      <c r="H177" s="154" t="s">
        <v>628</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44" t="str">
        <f>VLOOKUP(B178,[1]全部报警!$A$2:$D$87,2,FALSE)</f>
        <v>2019-07-01 23:01:46</v>
      </c>
      <c r="G178" s="155" t="str">
        <f>VLOOKUP(B178,[2]行驶报表统计数据!$A$2:$B$62,2,FALSE)</f>
        <v>5.61</v>
      </c>
      <c r="H178" s="76" t="str">
        <f>VLOOKUP(B178,[1]全部报警!$A$2:$D$87,4,FALSE)</f>
        <v>云南省红河哈尼族彝族自治州弥勒市弥阳镇双桥路82双桥路万豪园小区东南99米</v>
      </c>
      <c r="I178" s="76"/>
      <c r="J178" s="128"/>
      <c r="K178" s="128"/>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44" t="s">
        <v>635</v>
      </c>
      <c r="G179" s="155">
        <v>0</v>
      </c>
      <c r="H179" s="154" t="s">
        <v>636</v>
      </c>
      <c r="I179" s="76"/>
      <c r="J179" s="128"/>
      <c r="K179" s="128"/>
      <c r="L179" s="84" t="s">
        <v>33</v>
      </c>
      <c r="M179" s="83"/>
      <c r="N179" s="83"/>
      <c r="O179" s="83"/>
      <c r="P179" s="83"/>
      <c r="Q179" s="101" t="s">
        <v>56</v>
      </c>
      <c r="R179" s="102"/>
      <c r="S179" s="103"/>
      <c r="T179" s="104"/>
      <c r="U179" s="105"/>
    </row>
    <row r="180" ht="17.65" customHeight="1" spans="1:21">
      <c r="A180" s="71">
        <v>175</v>
      </c>
      <c r="B180" s="78" t="s">
        <v>637</v>
      </c>
      <c r="C180" s="78" t="s">
        <v>638</v>
      </c>
      <c r="D180" s="78" t="s">
        <v>639</v>
      </c>
      <c r="E180" s="74" t="s">
        <v>59</v>
      </c>
      <c r="F180" s="144" t="str">
        <f>VLOOKUP(B180,[1]全部报警!$A$2:$D$87,2,FALSE)</f>
        <v>2019-07-01 23:01:32</v>
      </c>
      <c r="G180" s="155">
        <v>81</v>
      </c>
      <c r="H180" s="76" t="str">
        <f>VLOOKUP(B180,[1]全部报警!$A$2:$D$87,4,FALSE)</f>
        <v>云南省大理白族自治州祥云县祥城镇G56杭瑞高速何官营东北466米</v>
      </c>
      <c r="I180" s="76"/>
      <c r="J180" s="128"/>
      <c r="K180" s="128"/>
      <c r="L180" s="84" t="s">
        <v>28</v>
      </c>
      <c r="M180" s="83" t="s">
        <v>62</v>
      </c>
      <c r="N180" s="83"/>
      <c r="O180" s="83"/>
      <c r="P180" s="83"/>
      <c r="Q180" s="101" t="s">
        <v>56</v>
      </c>
      <c r="R180" s="102"/>
      <c r="S180" s="103">
        <v>43647</v>
      </c>
      <c r="T180" s="104" t="s">
        <v>170</v>
      </c>
      <c r="U180" s="105"/>
    </row>
    <row r="181" ht="17.65" customHeight="1" spans="1:21">
      <c r="A181" s="71">
        <v>176</v>
      </c>
      <c r="B181" s="78" t="s">
        <v>640</v>
      </c>
      <c r="C181" s="78" t="s">
        <v>641</v>
      </c>
      <c r="D181" s="78" t="s">
        <v>642</v>
      </c>
      <c r="E181" s="74" t="s">
        <v>59</v>
      </c>
      <c r="F181" s="144" t="str">
        <f>VLOOKUP(B181,[1]全部报警!$A$2:$D$87,2,FALSE)</f>
        <v>2019-07-01 19:40:31</v>
      </c>
      <c r="G181" s="155" t="str">
        <f>VLOOKUP(B181,[2]行驶报表统计数据!$A$2:$B$62,2,FALSE)</f>
        <v>19.21</v>
      </c>
      <c r="H181" s="76" t="str">
        <f>VLOOKUP(B181,[1]全部报警!$A$2:$D$87,4,FALSE)</f>
        <v>云南省红河哈尼族彝族自治州个旧市锡城镇个金公路仙人洞东147米</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44" t="s">
        <v>646</v>
      </c>
      <c r="G182" s="155">
        <v>0</v>
      </c>
      <c r="H182" s="154" t="s">
        <v>647</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44" t="s">
        <v>651</v>
      </c>
      <c r="G183" s="155">
        <v>0</v>
      </c>
      <c r="H183" s="154" t="s">
        <v>652</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144" t="str">
        <f>VLOOKUP(B184,[1]全部报警!$A$2:$D$87,2,FALSE)</f>
        <v>2019-07-01 23:49:28</v>
      </c>
      <c r="G184" s="155">
        <v>0</v>
      </c>
      <c r="H184" s="76" t="str">
        <f>VLOOKUP(B184,[1]全部报警!$A$2:$D$87,4,FALSE)</f>
        <v>云南省红河哈尼族彝族自治州元阳县上新城乡元蔓高速芒铁西南374米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144" t="s">
        <v>659</v>
      </c>
      <c r="G185" s="155">
        <v>0</v>
      </c>
      <c r="H185" s="154" t="s">
        <v>660</v>
      </c>
      <c r="I185" s="76"/>
      <c r="J185" s="128"/>
      <c r="K185" s="128"/>
      <c r="L185" s="84" t="s">
        <v>33</v>
      </c>
      <c r="M185" s="83"/>
      <c r="N185" s="83"/>
      <c r="O185" s="83"/>
      <c r="P185" s="83"/>
      <c r="Q185" s="101" t="s">
        <v>56</v>
      </c>
      <c r="R185" s="102"/>
      <c r="S185" s="103"/>
      <c r="T185" s="104"/>
      <c r="U185" s="105"/>
    </row>
    <row r="186" ht="17.65" customHeight="1" spans="1:21">
      <c r="A186" s="71">
        <v>181</v>
      </c>
      <c r="B186" s="78" t="s">
        <v>661</v>
      </c>
      <c r="C186" s="78" t="s">
        <v>662</v>
      </c>
      <c r="D186" s="78" t="s">
        <v>663</v>
      </c>
      <c r="E186" s="74" t="s">
        <v>59</v>
      </c>
      <c r="F186" s="144" t="str">
        <f>VLOOKUP(B186,[1]全部报警!$A$2:$D$87,2,FALSE)</f>
        <v>2019-07-01 21:53:48</v>
      </c>
      <c r="G186" s="155" t="str">
        <f>VLOOKUP(B186,[2]行驶报表统计数据!$A$2:$B$62,2,FALSE)</f>
        <v>25.31</v>
      </c>
      <c r="H186" s="76" t="str">
        <f>VLOOKUP(B186,[1]全部报警!$A$2:$D$87,4,FALSE)</f>
        <v>云南省文山壮族苗族自治州文山市平坝镇344县道平坝客运站北64米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144" t="s">
        <v>667</v>
      </c>
      <c r="G187" s="155">
        <v>0</v>
      </c>
      <c r="H187" s="154" t="s">
        <v>668</v>
      </c>
      <c r="I187" s="76"/>
      <c r="J187" s="128"/>
      <c r="K187" s="128"/>
      <c r="L187" s="84" t="s">
        <v>33</v>
      </c>
      <c r="M187" s="83"/>
      <c r="N187" s="83"/>
      <c r="O187" s="83"/>
      <c r="P187" s="83"/>
      <c r="Q187" s="101" t="s">
        <v>56</v>
      </c>
      <c r="R187" s="102"/>
      <c r="S187" s="103"/>
      <c r="T187" s="104"/>
      <c r="U187" s="105"/>
    </row>
    <row r="188" ht="17.65" customHeight="1" spans="1:21">
      <c r="A188" s="71">
        <v>183</v>
      </c>
      <c r="B188" s="124" t="s">
        <v>669</v>
      </c>
      <c r="C188" s="125" t="s">
        <v>670</v>
      </c>
      <c r="D188" s="125">
        <v>15987348242</v>
      </c>
      <c r="E188" s="74" t="s">
        <v>59</v>
      </c>
      <c r="F188" s="144" t="str">
        <f>VLOOKUP(B188,[1]全部报警!$A$2:$D$87,2,FALSE)</f>
        <v>2019-07-01 03:04:12</v>
      </c>
      <c r="G188" s="155">
        <v>0</v>
      </c>
      <c r="H188" s="76" t="str">
        <f>VLOOKUP(B188,[1]全部报警!$A$2:$D$87,4,FALSE)</f>
        <v>凤凰路河口人民小学北231米</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44" t="s">
        <v>673</v>
      </c>
      <c r="G189" s="155">
        <v>0</v>
      </c>
      <c r="H189" s="154" t="s">
        <v>674</v>
      </c>
      <c r="I189" s="76"/>
      <c r="J189" s="128"/>
      <c r="K189" s="128"/>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144" t="str">
        <f>VLOOKUP(B190,[1]全部报警!$A$2:$D$87,2,FALSE)</f>
        <v>2019-07-01 23:33:43</v>
      </c>
      <c r="G190" s="155" t="str">
        <f>VLOOKUP(B190,[2]行驶报表统计数据!$A$2:$B$62,2,FALSE)</f>
        <v>25.14</v>
      </c>
      <c r="H190" s="76" t="str">
        <f>VLOOKUP(B190,[1]全部报警!$A$2:$D$87,4,FALSE)</f>
        <v>云南省文山壮族苗族自治州文山市平坝镇344县道平坝客运站北56米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144" t="str">
        <f>VLOOKUP(B191,[1]全部报警!$A$2:$D$87,2,FALSE)</f>
        <v>2019-07-01 22:55:01</v>
      </c>
      <c r="G191" s="155" t="str">
        <f>VLOOKUP(B191,[2]行驶报表统计数据!$A$2:$B$62,2,FALSE)</f>
        <v>22.40</v>
      </c>
      <c r="H191" s="76" t="str">
        <f>VLOOKUP(B191,[1]全部报警!$A$2:$D$87,4,FALSE)</f>
        <v>云南省红河哈尼族彝族自治州建水县坡头乡214省道回元村东北1468米</v>
      </c>
      <c r="I191" s="76"/>
      <c r="J191" s="128"/>
      <c r="K191" s="128"/>
      <c r="L191" s="84" t="s">
        <v>33</v>
      </c>
      <c r="M191" s="83"/>
      <c r="N191" s="83"/>
      <c r="O191" s="83"/>
      <c r="P191" s="83"/>
      <c r="Q191" s="101" t="s">
        <v>56</v>
      </c>
      <c r="R191" s="102"/>
      <c r="S191" s="103"/>
      <c r="T191" s="104"/>
      <c r="U191" s="105"/>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47 I73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70 V65500 JR65500 TN65500 ADJ65500 ANF65500 AXB65500 BGX65500 BQT65500 CAP65500 CKL65500 CUH65500 DED65500 DNZ65500 DXV65500 EHR65500 ERN65500 FBJ65500 FLF65500 FVB65500 GEX65500 GOT65500 GYP65500 HIL65500 HSH65500 ICD65500 ILZ65500 IVV65500 JFR65500 JPN65500 JZJ65500 KJF65500 KTB65500 LCX65500 LMT65500 LWP65500 MGL65500 MQH65500 NAD65500 NJZ65500 NTV65500 ODR65500 ONN65500 OXJ65500 PHF65500 PRB65500 QAX65500 QKT65500 QUP65500 REL65500 ROH65500 RYD65500 SHZ65500 SRV65500 TBR65500 TLN65500 TVJ65500 UFF65500 UPB65500 UYX65500 VIT65500 VSP65500 WCL65500 WMH65500 WWD65500 V131036 JR131036 TN131036 ADJ131036 ANF131036 AXB131036 BGX131036 BQT131036 CAP131036 CKL131036 CUH131036 DED131036 DNZ131036 DXV131036 EHR131036 ERN131036 FBJ131036 FLF131036 FVB131036 GEX131036 GOT131036 GYP131036 HIL131036 HSH131036 ICD131036 ILZ131036 IVV131036 JFR131036 JPN131036 JZJ131036 KJF131036 KTB131036 LCX131036 LMT131036 LWP131036 MGL131036 MQH131036 NAD131036 NJZ131036 NTV131036 ODR131036 ONN131036 OXJ131036 PHF131036 PRB131036 QAX131036 QKT131036 QUP131036 REL131036 ROH131036 RYD131036 SHZ131036 SRV131036 TBR131036 TLN131036 TVJ131036 UFF131036 UPB131036 UYX131036 VIT131036 VSP131036 WCL131036 WMH131036 WWD131036 V196572 JR196572 TN196572 ADJ196572 ANF196572 AXB196572 BGX196572 BQT196572 CAP196572 CKL196572 CUH196572 DED196572 DNZ196572 DXV196572 EHR196572 ERN196572 FBJ196572 FLF196572 FVB196572 GEX196572 GOT196572 GYP196572 HIL196572 HSH196572 ICD196572 ILZ196572 IVV196572 JFR196572 JPN196572 JZJ196572 KJF196572 KTB196572 LCX196572 LMT196572 LWP196572 MGL196572 MQH196572 NAD196572 NJZ196572 NTV196572 ODR196572 ONN196572 OXJ196572 PHF196572 PRB196572 QAX196572 QKT196572 QUP196572 REL196572 ROH196572 RYD196572 SHZ196572 SRV196572 TBR196572 TLN196572 TVJ196572 UFF196572 UPB196572 UYX196572 VIT196572 VSP196572 WCL196572 WMH196572 WWD196572 V262108 JR262108 TN262108 ADJ262108 ANF262108 AXB262108 BGX262108 BQT262108 CAP262108 CKL262108 CUH262108 DED262108 DNZ262108 DXV262108 EHR262108 ERN262108 FBJ262108 FLF262108 FVB262108 GEX262108 GOT262108 GYP262108 HIL262108 HSH262108 ICD262108 ILZ262108 IVV262108 JFR262108 JPN262108 JZJ262108 KJF262108 KTB262108 LCX262108 LMT262108 LWP262108 MGL262108 MQH262108 NAD262108 NJZ262108 NTV262108 ODR262108 ONN262108 OXJ262108 PHF262108 PRB262108 QAX262108 QKT262108 QUP262108 REL262108 ROH262108 RYD262108 SHZ262108 SRV262108 TBR262108 TLN262108 TVJ262108 UFF262108 UPB262108 UYX262108 VIT262108 VSP262108 WCL262108 WMH262108 WWD262108 V327644 JR327644 TN327644 ADJ327644 ANF327644 AXB327644 BGX327644 BQT327644 CAP327644 CKL327644 CUH327644 DED327644 DNZ327644 DXV327644 EHR327644 ERN327644 FBJ327644 FLF327644 FVB327644 GEX327644 GOT327644 GYP327644 HIL327644 HSH327644 ICD327644 ILZ327644 IVV327644 JFR327644 JPN327644 JZJ327644 KJF327644 KTB327644 LCX327644 LMT327644 LWP327644 MGL327644 MQH327644 NAD327644 NJZ327644 NTV327644 ODR327644 ONN327644 OXJ327644 PHF327644 PRB327644 QAX327644 QKT327644 QUP327644 REL327644 ROH327644 RYD327644 SHZ327644 SRV327644 TBR327644 TLN327644 TVJ327644 UFF327644 UPB327644 UYX327644 VIT327644 VSP327644 WCL327644 WMH327644 WWD327644 V393180 JR393180 TN393180 ADJ393180 ANF393180 AXB393180 BGX393180 BQT393180 CAP393180 CKL393180 CUH393180 DED393180 DNZ393180 DXV393180 EHR393180 ERN393180 FBJ393180 FLF393180 FVB393180 GEX393180 GOT393180 GYP393180 HIL393180 HSH393180 ICD393180 ILZ393180 IVV393180 JFR393180 JPN393180 JZJ393180 KJF393180 KTB393180 LCX393180 LMT393180 LWP393180 MGL393180 MQH393180 NAD393180 NJZ393180 NTV393180 ODR393180 ONN393180 OXJ393180 PHF393180 PRB393180 QAX393180 QKT393180 QUP393180 REL393180 ROH393180 RYD393180 SHZ393180 SRV393180 TBR393180 TLN393180 TVJ393180 UFF393180 UPB393180 UYX393180 VIT393180 VSP393180 WCL393180 WMH393180 WWD393180 V458716 JR458716 TN458716 ADJ458716 ANF458716 AXB458716 BGX458716 BQT458716 CAP458716 CKL458716 CUH458716 DED458716 DNZ458716 DXV458716 EHR458716 ERN458716 FBJ458716 FLF458716 FVB458716 GEX458716 GOT458716 GYP458716 HIL458716 HSH458716 ICD458716 ILZ458716 IVV458716 JFR458716 JPN458716 JZJ458716 KJF458716 KTB458716 LCX458716 LMT458716 LWP458716 MGL458716 MQH458716 NAD458716 NJZ458716 NTV458716 ODR458716 ONN458716 OXJ458716 PHF458716 PRB458716 QAX458716 QKT458716 QUP458716 REL458716 ROH458716 RYD458716 SHZ458716 SRV458716 TBR458716 TLN458716 TVJ458716 UFF458716 UPB458716 UYX458716 VIT458716 VSP458716 WCL458716 WMH458716 WWD458716 V524252 JR524252 TN524252 ADJ524252 ANF524252 AXB524252 BGX524252 BQT524252 CAP524252 CKL524252 CUH524252 DED524252 DNZ524252 DXV524252 EHR524252 ERN524252 FBJ524252 FLF524252 FVB524252 GEX524252 GOT524252 GYP524252 HIL524252 HSH524252 ICD524252 ILZ524252 IVV524252 JFR524252 JPN524252 JZJ524252 KJF524252 KTB524252 LCX524252 LMT524252 LWP524252 MGL524252 MQH524252 NAD524252 NJZ524252 NTV524252 ODR524252 ONN524252 OXJ524252 PHF524252 PRB524252 QAX524252 QKT524252 QUP524252 REL524252 ROH524252 RYD524252 SHZ524252 SRV524252 TBR524252 TLN524252 TVJ524252 UFF524252 UPB524252 UYX524252 VIT524252 VSP524252 WCL524252 WMH524252 WWD524252 V589788 JR589788 TN589788 ADJ589788 ANF589788 AXB589788 BGX589788 BQT589788 CAP589788 CKL589788 CUH589788 DED589788 DNZ589788 DXV589788 EHR589788 ERN589788 FBJ589788 FLF589788 FVB589788 GEX589788 GOT589788 GYP589788 HIL589788 HSH589788 ICD589788 ILZ589788 IVV589788 JFR589788 JPN589788 JZJ589788 KJF589788 KTB589788 LCX589788 LMT589788 LWP589788 MGL589788 MQH589788 NAD589788 NJZ589788 NTV589788 ODR589788 ONN589788 OXJ589788 PHF589788 PRB589788 QAX589788 QKT589788 QUP589788 REL589788 ROH589788 RYD589788 SHZ589788 SRV589788 TBR589788 TLN589788 TVJ589788 UFF589788 UPB589788 UYX589788 VIT589788 VSP589788 WCL589788 WMH589788 WWD589788 V655324 JR655324 TN655324 ADJ655324 ANF655324 AXB655324 BGX655324 BQT655324 CAP655324 CKL655324 CUH655324 DED655324 DNZ655324 DXV655324 EHR655324 ERN655324 FBJ655324 FLF655324 FVB655324 GEX655324 GOT655324 GYP655324 HIL655324 HSH655324 ICD655324 ILZ655324 IVV655324 JFR655324 JPN655324 JZJ655324 KJF655324 KTB655324 LCX655324 LMT655324 LWP655324 MGL655324 MQH655324 NAD655324 NJZ655324 NTV655324 ODR655324 ONN655324 OXJ655324 PHF655324 PRB655324 QAX655324 QKT655324 QUP655324 REL655324 ROH655324 RYD655324 SHZ655324 SRV655324 TBR655324 TLN655324 TVJ655324 UFF655324 UPB655324 UYX655324 VIT655324 VSP655324 WCL655324 WMH655324 WWD655324 V720860 JR720860 TN720860 ADJ720860 ANF720860 AXB720860 BGX720860 BQT720860 CAP720860 CKL720860 CUH720860 DED720860 DNZ720860 DXV720860 EHR720860 ERN720860 FBJ720860 FLF720860 FVB720860 GEX720860 GOT720860 GYP720860 HIL720860 HSH720860 ICD720860 ILZ720860 IVV720860 JFR720860 JPN720860 JZJ720860 KJF720860 KTB720860 LCX720860 LMT720860 LWP720860 MGL720860 MQH720860 NAD720860 NJZ720860 NTV720860 ODR720860 ONN720860 OXJ720860 PHF720860 PRB720860 QAX720860 QKT720860 QUP720860 REL720860 ROH720860 RYD720860 SHZ720860 SRV720860 TBR720860 TLN720860 TVJ720860 UFF720860 UPB720860 UYX720860 VIT720860 VSP720860 WCL720860 WMH720860 WWD720860 V786396 JR786396 TN786396 ADJ786396 ANF786396 AXB786396 BGX786396 BQT786396 CAP786396 CKL786396 CUH786396 DED786396 DNZ786396 DXV786396 EHR786396 ERN786396 FBJ786396 FLF786396 FVB786396 GEX786396 GOT786396 GYP786396 HIL786396 HSH786396 ICD786396 ILZ786396 IVV786396 JFR786396 JPN786396 JZJ786396 KJF786396 KTB786396 LCX786396 LMT786396 LWP786396 MGL786396 MQH786396 NAD786396 NJZ786396 NTV786396 ODR786396 ONN786396 OXJ786396 PHF786396 PRB786396 QAX786396 QKT786396 QUP786396 REL786396 ROH786396 RYD786396 SHZ786396 SRV786396 TBR786396 TLN786396 TVJ786396 UFF786396 UPB786396 UYX786396 VIT786396 VSP786396 WCL786396 WMH786396 WWD786396 V851932 JR851932 TN851932 ADJ851932 ANF851932 AXB851932 BGX851932 BQT851932 CAP851932 CKL851932 CUH851932 DED851932 DNZ851932 DXV851932 EHR851932 ERN851932 FBJ851932 FLF851932 FVB851932 GEX851932 GOT851932 GYP851932 HIL851932 HSH851932 ICD851932 ILZ851932 IVV851932 JFR851932 JPN851932 JZJ851932 KJF851932 KTB851932 LCX851932 LMT851932 LWP851932 MGL851932 MQH851932 NAD851932 NJZ851932 NTV851932 ODR851932 ONN851932 OXJ851932 PHF851932 PRB851932 QAX851932 QKT851932 QUP851932 REL851932 ROH851932 RYD851932 SHZ851932 SRV851932 TBR851932 TLN851932 TVJ851932 UFF851932 UPB851932 UYX851932 VIT851932 VSP851932 WCL851932 WMH851932 WWD851932 V917468 JR917468 TN917468 ADJ917468 ANF917468 AXB917468 BGX917468 BQT917468 CAP917468 CKL917468 CUH917468 DED917468 DNZ917468 DXV917468 EHR917468 ERN917468 FBJ917468 FLF917468 FVB917468 GEX917468 GOT917468 GYP917468 HIL917468 HSH917468 ICD917468 ILZ917468 IVV917468 JFR917468 JPN917468 JZJ917468 KJF917468 KTB917468 LCX917468 LMT917468 LWP917468 MGL917468 MQH917468 NAD917468 NJZ917468 NTV917468 ODR917468 ONN917468 OXJ917468 PHF917468 PRB917468 QAX917468 QKT917468 QUP917468 REL917468 ROH917468 RYD917468 SHZ917468 SRV917468 TBR917468 TLN917468 TVJ917468 UFF917468 UPB917468 UYX917468 VIT917468 VSP917468 WCL917468 WMH917468 WWD917468 V983004 JR983004 TN983004 ADJ983004 ANF983004 AXB983004 BGX983004 BQT983004 CAP983004 CKL983004 CUH983004 DED983004 DNZ983004 DXV983004 EHR983004 ERN983004 FBJ983004 FLF983004 FVB983004 GEX983004 GOT983004 GYP983004 HIL983004 HSH983004 ICD983004 ILZ983004 IVV983004 JFR983004 JPN983004 JZJ983004 KJF983004 KTB983004 LCX983004 LMT983004 LWP983004 MGL983004 MQH983004 NAD983004 NJZ983004 NTV983004 ODR983004 ONN983004 OXJ983004 PHF983004 PRB983004 QAX983004 QKT983004 QUP983004 REL983004 ROH983004 RYD983004 SHZ983004 SRV983004 TBR983004 TLN983004 TVJ983004 UFF983004 UPB983004 UYX983004 VIT983004 VSP983004 WCL983004 WMH983004 WWD983004 M917468:P917558 JI917468:JL917558 TE917468:TH917558 ADA917468:ADD917558 AMW917468:AMZ917558 AWS917468:AWV917558 BGO917468:BGR917558 BQK917468:BQN917558 CAG917468:CAJ917558 CKC917468:CKF917558 CTY917468:CUB917558 DDU917468:DDX917558 DNQ917468:DNT917558 DXM917468:DXP917558 EHI917468:EHL917558 ERE917468:ERH917558 FBA917468:FBD917558 FKW917468:FKZ917558 FUS917468:FUV917558 GEO917468:GER917558 GOK917468:GON917558 GYG917468:GYJ917558 HIC917468:HIF917558 HRY917468:HSB917558 IBU917468:IBX917558 ILQ917468:ILT917558 IVM917468:IVP917558 JFI917468:JFL917558 JPE917468:JPH917558 JZA917468:JZD917558 KIW917468:KIZ917558 KSS917468:KSV917558 LCO917468:LCR917558 LMK917468:LMN917558 LWG917468:LWJ917558 MGC917468:MGF917558 MPY917468:MQB917558 MZU917468:MZX917558 NJQ917468:NJT917558 NTM917468:NTP917558 ODI917468:ODL917558 ONE917468:ONH917558 OXA917468:OXD917558 PGW917468:PGZ917558 PQS917468:PQV917558 QAO917468:QAR917558 QKK917468:QKN917558 QUG917468:QUJ917558 REC917468:REF917558 RNY917468:ROB917558 RXU917468:RXX917558 SHQ917468:SHT917558 SRM917468:SRP917558 TBI917468:TBL917558 TLE917468:TLH917558 TVA917468:TVD917558 UEW917468:UEZ917558 UOS917468:UOV917558 UYO917468:UYR917558 VIK917468:VIN917558 VSG917468:VSJ917558 WCC917468:WCF917558 WLY917468:WMB917558 WVU917468:WVX917558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4:P983094 JI983004:JL983094 TE983004:TH983094 ADA983004:ADD983094 AMW983004:AMZ983094 AWS983004:AWV983094 BGO983004:BGR983094 BQK983004:BQN983094 CAG983004:CAJ983094 CKC983004:CKF983094 CTY983004:CUB983094 DDU983004:DDX983094 DNQ983004:DNT983094 DXM983004:DXP983094 EHI983004:EHL983094 ERE983004:ERH983094 FBA983004:FBD983094 FKW983004:FKZ983094 FUS983004:FUV983094 GEO983004:GER983094 GOK983004:GON983094 GYG983004:GYJ983094 HIC983004:HIF983094 HRY983004:HSB983094 IBU983004:IBX983094 ILQ983004:ILT983094 IVM983004:IVP983094 JFI983004:JFL983094 JPE983004:JPH983094 JZA983004:JZD983094 KIW983004:KIZ983094 KSS983004:KSV983094 LCO983004:LCR983094 LMK983004:LMN983094 LWG983004:LWJ983094 MGC983004:MGF983094 MPY983004:MQB983094 MZU983004:MZX983094 NJQ983004:NJT983094 NTM983004:NTP983094 ODI983004:ODL983094 ONE983004:ONH983094 OXA983004:OXD983094 PGW983004:PGZ983094 PQS983004:PQV983094 QAO983004:QAR983094 QKK983004:QKN983094 QUG983004:QUJ983094 REC983004:REF983094 RNY983004:ROB983094 RXU983004:RXX983094 SHQ983004:SHT983094 SRM983004:SRP983094 TBI983004:TBL983094 TLE983004:TLH983094 TVA983004:TVD983094 UEW983004:UEZ983094 UOS983004:UOV983094 UYO983004:UYR983094 VIK983004:VIN983094 VSG983004:VSJ983094 WCC983004:WCF983094 WLY983004:WMB983094 WVU983004:WVX983094 M65500:P65590 JI65500:JL65590 TE65500:TH65590 ADA65500:ADD65590 AMW65500:AMZ65590 AWS65500:AWV65590 BGO65500:BGR65590 BQK65500:BQN65590 CAG65500:CAJ65590 CKC65500:CKF65590 CTY65500:CUB65590 DDU65500:DDX65590 DNQ65500:DNT65590 DXM65500:DXP65590 EHI65500:EHL65590 ERE65500:ERH65590 FBA65500:FBD65590 FKW65500:FKZ65590 FUS65500:FUV65590 GEO65500:GER65590 GOK65500:GON65590 GYG65500:GYJ65590 HIC65500:HIF65590 HRY65500:HSB65590 IBU65500:IBX65590 ILQ65500:ILT65590 IVM65500:IVP65590 JFI65500:JFL65590 JPE65500:JPH65590 JZA65500:JZD65590 KIW65500:KIZ65590 KSS65500:KSV65590 LCO65500:LCR65590 LMK65500:LMN65590 LWG65500:LWJ65590 MGC65500:MGF65590 MPY65500:MQB65590 MZU65500:MZX65590 NJQ65500:NJT65590 NTM65500:NTP65590 ODI65500:ODL65590 ONE65500:ONH65590 OXA65500:OXD65590 PGW65500:PGZ65590 PQS65500:PQV65590 QAO65500:QAR65590 QKK65500:QKN65590 QUG65500:QUJ65590 REC65500:REF65590 RNY65500:ROB65590 RXU65500:RXX65590 SHQ65500:SHT65590 SRM65500:SRP65590 TBI65500:TBL65590 TLE65500:TLH65590 TVA65500:TVD65590 UEW65500:UEZ65590 UOS65500:UOV65590 UYO65500:UYR65590 VIK65500:VIN65590 VSG65500:VSJ65590 WCC65500:WCF65590 WLY65500:WMB65590 WVU65500:WVX65590 M131036:P131126 JI131036:JL131126 TE131036:TH131126 ADA131036:ADD131126 AMW131036:AMZ131126 AWS131036:AWV131126 BGO131036:BGR131126 BQK131036:BQN131126 CAG131036:CAJ131126 CKC131036:CKF131126 CTY131036:CUB131126 DDU131036:DDX131126 DNQ131036:DNT131126 DXM131036:DXP131126 EHI131036:EHL131126 ERE131036:ERH131126 FBA131036:FBD131126 FKW131036:FKZ131126 FUS131036:FUV131126 GEO131036:GER131126 GOK131036:GON131126 GYG131036:GYJ131126 HIC131036:HIF131126 HRY131036:HSB131126 IBU131036:IBX131126 ILQ131036:ILT131126 IVM131036:IVP131126 JFI131036:JFL131126 JPE131036:JPH131126 JZA131036:JZD131126 KIW131036:KIZ131126 KSS131036:KSV131126 LCO131036:LCR131126 LMK131036:LMN131126 LWG131036:LWJ131126 MGC131036:MGF131126 MPY131036:MQB131126 MZU131036:MZX131126 NJQ131036:NJT131126 NTM131036:NTP131126 ODI131036:ODL131126 ONE131036:ONH131126 OXA131036:OXD131126 PGW131036:PGZ131126 PQS131036:PQV131126 QAO131036:QAR131126 QKK131036:QKN131126 QUG131036:QUJ131126 REC131036:REF131126 RNY131036:ROB131126 RXU131036:RXX131126 SHQ131036:SHT131126 SRM131036:SRP131126 TBI131036:TBL131126 TLE131036:TLH131126 TVA131036:TVD131126 UEW131036:UEZ131126 UOS131036:UOV131126 UYO131036:UYR131126 VIK131036:VIN131126 VSG131036:VSJ131126 WCC131036:WCF131126 WLY131036:WMB131126 WVU131036:WVX131126 M196572:P196662 JI196572:JL196662 TE196572:TH196662 ADA196572:ADD196662 AMW196572:AMZ196662 AWS196572:AWV196662 BGO196572:BGR196662 BQK196572:BQN196662 CAG196572:CAJ196662 CKC196572:CKF196662 CTY196572:CUB196662 DDU196572:DDX196662 DNQ196572:DNT196662 DXM196572:DXP196662 EHI196572:EHL196662 ERE196572:ERH196662 FBA196572:FBD196662 FKW196572:FKZ196662 FUS196572:FUV196662 GEO196572:GER196662 GOK196572:GON196662 GYG196572:GYJ196662 HIC196572:HIF196662 HRY196572:HSB196662 IBU196572:IBX196662 ILQ196572:ILT196662 IVM196572:IVP196662 JFI196572:JFL196662 JPE196572:JPH196662 JZA196572:JZD196662 KIW196572:KIZ196662 KSS196572:KSV196662 LCO196572:LCR196662 LMK196572:LMN196662 LWG196572:LWJ196662 MGC196572:MGF196662 MPY196572:MQB196662 MZU196572:MZX196662 NJQ196572:NJT196662 NTM196572:NTP196662 ODI196572:ODL196662 ONE196572:ONH196662 OXA196572:OXD196662 PGW196572:PGZ196662 PQS196572:PQV196662 QAO196572:QAR196662 QKK196572:QKN196662 QUG196572:QUJ196662 REC196572:REF196662 RNY196572:ROB196662 RXU196572:RXX196662 SHQ196572:SHT196662 SRM196572:SRP196662 TBI196572:TBL196662 TLE196572:TLH196662 TVA196572:TVD196662 UEW196572:UEZ196662 UOS196572:UOV196662 UYO196572:UYR196662 VIK196572:VIN196662 VSG196572:VSJ196662 WCC196572:WCF196662 WLY196572:WMB196662 WVU196572:WVX196662 M262108:P262198 JI262108:JL262198 TE262108:TH262198 ADA262108:ADD262198 AMW262108:AMZ262198 AWS262108:AWV262198 BGO262108:BGR262198 BQK262108:BQN262198 CAG262108:CAJ262198 CKC262108:CKF262198 CTY262108:CUB262198 DDU262108:DDX262198 DNQ262108:DNT262198 DXM262108:DXP262198 EHI262108:EHL262198 ERE262108:ERH262198 FBA262108:FBD262198 FKW262108:FKZ262198 FUS262108:FUV262198 GEO262108:GER262198 GOK262108:GON262198 GYG262108:GYJ262198 HIC262108:HIF262198 HRY262108:HSB262198 IBU262108:IBX262198 ILQ262108:ILT262198 IVM262108:IVP262198 JFI262108:JFL262198 JPE262108:JPH262198 JZA262108:JZD262198 KIW262108:KIZ262198 KSS262108:KSV262198 LCO262108:LCR262198 LMK262108:LMN262198 LWG262108:LWJ262198 MGC262108:MGF262198 MPY262108:MQB262198 MZU262108:MZX262198 NJQ262108:NJT262198 NTM262108:NTP262198 ODI262108:ODL262198 ONE262108:ONH262198 OXA262108:OXD262198 PGW262108:PGZ262198 PQS262108:PQV262198 QAO262108:QAR262198 QKK262108:QKN262198 QUG262108:QUJ262198 REC262108:REF262198 RNY262108:ROB262198 RXU262108:RXX262198 SHQ262108:SHT262198 SRM262108:SRP262198 TBI262108:TBL262198 TLE262108:TLH262198 TVA262108:TVD262198 UEW262108:UEZ262198 UOS262108:UOV262198 UYO262108:UYR262198 VIK262108:VIN262198 VSG262108:VSJ262198 WCC262108:WCF262198 WLY262108:WMB262198 WVU262108:WVX262198 M327644:P327734 JI327644:JL327734 TE327644:TH327734 ADA327644:ADD327734 AMW327644:AMZ327734 AWS327644:AWV327734 BGO327644:BGR327734 BQK327644:BQN327734 CAG327644:CAJ327734 CKC327644:CKF327734 CTY327644:CUB327734 DDU327644:DDX327734 DNQ327644:DNT327734 DXM327644:DXP327734 EHI327644:EHL327734 ERE327644:ERH327734 FBA327644:FBD327734 FKW327644:FKZ327734 FUS327644:FUV327734 GEO327644:GER327734 GOK327644:GON327734 GYG327644:GYJ327734 HIC327644:HIF327734 HRY327644:HSB327734 IBU327644:IBX327734 ILQ327644:ILT327734 IVM327644:IVP327734 JFI327644:JFL327734 JPE327644:JPH327734 JZA327644:JZD327734 KIW327644:KIZ327734 KSS327644:KSV327734 LCO327644:LCR327734 LMK327644:LMN327734 LWG327644:LWJ327734 MGC327644:MGF327734 MPY327644:MQB327734 MZU327644:MZX327734 NJQ327644:NJT327734 NTM327644:NTP327734 ODI327644:ODL327734 ONE327644:ONH327734 OXA327644:OXD327734 PGW327644:PGZ327734 PQS327644:PQV327734 QAO327644:QAR327734 QKK327644:QKN327734 QUG327644:QUJ327734 REC327644:REF327734 RNY327644:ROB327734 RXU327644:RXX327734 SHQ327644:SHT327734 SRM327644:SRP327734 TBI327644:TBL327734 TLE327644:TLH327734 TVA327644:TVD327734 UEW327644:UEZ327734 UOS327644:UOV327734 UYO327644:UYR327734 VIK327644:VIN327734 VSG327644:VSJ327734 WCC327644:WCF327734 WLY327644:WMB327734 WVU327644:WVX327734 M393180:P393270 JI393180:JL393270 TE393180:TH393270 ADA393180:ADD393270 AMW393180:AMZ393270 AWS393180:AWV393270 BGO393180:BGR393270 BQK393180:BQN393270 CAG393180:CAJ393270 CKC393180:CKF393270 CTY393180:CUB393270 DDU393180:DDX393270 DNQ393180:DNT393270 DXM393180:DXP393270 EHI393180:EHL393270 ERE393180:ERH393270 FBA393180:FBD393270 FKW393180:FKZ393270 FUS393180:FUV393270 GEO393180:GER393270 GOK393180:GON393270 GYG393180:GYJ393270 HIC393180:HIF393270 HRY393180:HSB393270 IBU393180:IBX393270 ILQ393180:ILT393270 IVM393180:IVP393270 JFI393180:JFL393270 JPE393180:JPH393270 JZA393180:JZD393270 KIW393180:KIZ393270 KSS393180:KSV393270 LCO393180:LCR393270 LMK393180:LMN393270 LWG393180:LWJ393270 MGC393180:MGF393270 MPY393180:MQB393270 MZU393180:MZX393270 NJQ393180:NJT393270 NTM393180:NTP393270 ODI393180:ODL393270 ONE393180:ONH393270 OXA393180:OXD393270 PGW393180:PGZ393270 PQS393180:PQV393270 QAO393180:QAR393270 QKK393180:QKN393270 QUG393180:QUJ393270 REC393180:REF393270 RNY393180:ROB393270 RXU393180:RXX393270 SHQ393180:SHT393270 SRM393180:SRP393270 TBI393180:TBL393270 TLE393180:TLH393270 TVA393180:TVD393270 UEW393180:UEZ393270 UOS393180:UOV393270 UYO393180:UYR393270 VIK393180:VIN393270 VSG393180:VSJ393270 WCC393180:WCF393270 WLY393180:WMB393270 WVU393180:WVX393270 M458716:P458806 JI458716:JL458806 TE458716:TH458806 ADA458716:ADD458806 AMW458716:AMZ458806 AWS458716:AWV458806 BGO458716:BGR458806 BQK458716:BQN458806 CAG458716:CAJ458806 CKC458716:CKF458806 CTY458716:CUB458806 DDU458716:DDX458806 DNQ458716:DNT458806 DXM458716:DXP458806 EHI458716:EHL458806 ERE458716:ERH458806 FBA458716:FBD458806 FKW458716:FKZ458806 FUS458716:FUV458806 GEO458716:GER458806 GOK458716:GON458806 GYG458716:GYJ458806 HIC458716:HIF458806 HRY458716:HSB458806 IBU458716:IBX458806 ILQ458716:ILT458806 IVM458716:IVP458806 JFI458716:JFL458806 JPE458716:JPH458806 JZA458716:JZD458806 KIW458716:KIZ458806 KSS458716:KSV458806 LCO458716:LCR458806 LMK458716:LMN458806 LWG458716:LWJ458806 MGC458716:MGF458806 MPY458716:MQB458806 MZU458716:MZX458806 NJQ458716:NJT458806 NTM458716:NTP458806 ODI458716:ODL458806 ONE458716:ONH458806 OXA458716:OXD458806 PGW458716:PGZ458806 PQS458716:PQV458806 QAO458716:QAR458806 QKK458716:QKN458806 QUG458716:QUJ458806 REC458716:REF458806 RNY458716:ROB458806 RXU458716:RXX458806 SHQ458716:SHT458806 SRM458716:SRP458806 TBI458716:TBL458806 TLE458716:TLH458806 TVA458716:TVD458806 UEW458716:UEZ458806 UOS458716:UOV458806 UYO458716:UYR458806 VIK458716:VIN458806 VSG458716:VSJ458806 WCC458716:WCF458806 WLY458716:WMB458806 WVU458716:WVX458806 M524252:P524342 JI524252:JL524342 TE524252:TH524342 ADA524252:ADD524342 AMW524252:AMZ524342 AWS524252:AWV524342 BGO524252:BGR524342 BQK524252:BQN524342 CAG524252:CAJ524342 CKC524252:CKF524342 CTY524252:CUB524342 DDU524252:DDX524342 DNQ524252:DNT524342 DXM524252:DXP524342 EHI524252:EHL524342 ERE524252:ERH524342 FBA524252:FBD524342 FKW524252:FKZ524342 FUS524252:FUV524342 GEO524252:GER524342 GOK524252:GON524342 GYG524252:GYJ524342 HIC524252:HIF524342 HRY524252:HSB524342 IBU524252:IBX524342 ILQ524252:ILT524342 IVM524252:IVP524342 JFI524252:JFL524342 JPE524252:JPH524342 JZA524252:JZD524342 KIW524252:KIZ524342 KSS524252:KSV524342 LCO524252:LCR524342 LMK524252:LMN524342 LWG524252:LWJ524342 MGC524252:MGF524342 MPY524252:MQB524342 MZU524252:MZX524342 NJQ524252:NJT524342 NTM524252:NTP524342 ODI524252:ODL524342 ONE524252:ONH524342 OXA524252:OXD524342 PGW524252:PGZ524342 PQS524252:PQV524342 QAO524252:QAR524342 QKK524252:QKN524342 QUG524252:QUJ524342 REC524252:REF524342 RNY524252:ROB524342 RXU524252:RXX524342 SHQ524252:SHT524342 SRM524252:SRP524342 TBI524252:TBL524342 TLE524252:TLH524342 TVA524252:TVD524342 UEW524252:UEZ524342 UOS524252:UOV524342 UYO524252:UYR524342 VIK524252:VIN524342 VSG524252:VSJ524342 WCC524252:WCF524342 WLY524252:WMB524342 WVU524252:WVX524342 M589788:P589878 JI589788:JL589878 TE589788:TH589878 ADA589788:ADD589878 AMW589788:AMZ589878 AWS589788:AWV589878 BGO589788:BGR589878 BQK589788:BQN589878 CAG589788:CAJ589878 CKC589788:CKF589878 CTY589788:CUB589878 DDU589788:DDX589878 DNQ589788:DNT589878 DXM589788:DXP589878 EHI589788:EHL589878 ERE589788:ERH589878 FBA589788:FBD589878 FKW589788:FKZ589878 FUS589788:FUV589878 GEO589788:GER589878 GOK589788:GON589878 GYG589788:GYJ589878 HIC589788:HIF589878 HRY589788:HSB589878 IBU589788:IBX589878 ILQ589788:ILT589878 IVM589788:IVP589878 JFI589788:JFL589878 JPE589788:JPH589878 JZA589788:JZD589878 KIW589788:KIZ589878 KSS589788:KSV589878 LCO589788:LCR589878 LMK589788:LMN589878 LWG589788:LWJ589878 MGC589788:MGF589878 MPY589788:MQB589878 MZU589788:MZX589878 NJQ589788:NJT589878 NTM589788:NTP589878 ODI589788:ODL589878 ONE589788:ONH589878 OXA589788:OXD589878 PGW589788:PGZ589878 PQS589788:PQV589878 QAO589788:QAR589878 QKK589788:QKN589878 QUG589788:QUJ589878 REC589788:REF589878 RNY589788:ROB589878 RXU589788:RXX589878 SHQ589788:SHT589878 SRM589788:SRP589878 TBI589788:TBL589878 TLE589788:TLH589878 TVA589788:TVD589878 UEW589788:UEZ589878 UOS589788:UOV589878 UYO589788:UYR589878 VIK589788:VIN589878 VSG589788:VSJ589878 WCC589788:WCF589878 WLY589788:WMB589878 WVU589788:WVX589878 M655324:P655414 JI655324:JL655414 TE655324:TH655414 ADA655324:ADD655414 AMW655324:AMZ655414 AWS655324:AWV655414 BGO655324:BGR655414 BQK655324:BQN655414 CAG655324:CAJ655414 CKC655324:CKF655414 CTY655324:CUB655414 DDU655324:DDX655414 DNQ655324:DNT655414 DXM655324:DXP655414 EHI655324:EHL655414 ERE655324:ERH655414 FBA655324:FBD655414 FKW655324:FKZ655414 FUS655324:FUV655414 GEO655324:GER655414 GOK655324:GON655414 GYG655324:GYJ655414 HIC655324:HIF655414 HRY655324:HSB655414 IBU655324:IBX655414 ILQ655324:ILT655414 IVM655324:IVP655414 JFI655324:JFL655414 JPE655324:JPH655414 JZA655324:JZD655414 KIW655324:KIZ655414 KSS655324:KSV655414 LCO655324:LCR655414 LMK655324:LMN655414 LWG655324:LWJ655414 MGC655324:MGF655414 MPY655324:MQB655414 MZU655324:MZX655414 NJQ655324:NJT655414 NTM655324:NTP655414 ODI655324:ODL655414 ONE655324:ONH655414 OXA655324:OXD655414 PGW655324:PGZ655414 PQS655324:PQV655414 QAO655324:QAR655414 QKK655324:QKN655414 QUG655324:QUJ655414 REC655324:REF655414 RNY655324:ROB655414 RXU655324:RXX655414 SHQ655324:SHT655414 SRM655324:SRP655414 TBI655324:TBL655414 TLE655324:TLH655414 TVA655324:TVD655414 UEW655324:UEZ655414 UOS655324:UOV655414 UYO655324:UYR655414 VIK655324:VIN655414 VSG655324:VSJ655414 WCC655324:WCF655414 WLY655324:WMB655414 WVU655324:WVX655414 M720860:P720950 JI720860:JL720950 TE720860:TH720950 ADA720860:ADD720950 AMW720860:AMZ720950 AWS720860:AWV720950 BGO720860:BGR720950 BQK720860:BQN720950 CAG720860:CAJ720950 CKC720860:CKF720950 CTY720860:CUB720950 DDU720860:DDX720950 DNQ720860:DNT720950 DXM720860:DXP720950 EHI720860:EHL720950 ERE720860:ERH720950 FBA720860:FBD720950 FKW720860:FKZ720950 FUS720860:FUV720950 GEO720860:GER720950 GOK720860:GON720950 GYG720860:GYJ720950 HIC720860:HIF720950 HRY720860:HSB720950 IBU720860:IBX720950 ILQ720860:ILT720950 IVM720860:IVP720950 JFI720860:JFL720950 JPE720860:JPH720950 JZA720860:JZD720950 KIW720860:KIZ720950 KSS720860:KSV720950 LCO720860:LCR720950 LMK720860:LMN720950 LWG720860:LWJ720950 MGC720860:MGF720950 MPY720860:MQB720950 MZU720860:MZX720950 NJQ720860:NJT720950 NTM720860:NTP720950 ODI720860:ODL720950 ONE720860:ONH720950 OXA720860:OXD720950 PGW720860:PGZ720950 PQS720860:PQV720950 QAO720860:QAR720950 QKK720860:QKN720950 QUG720860:QUJ720950 REC720860:REF720950 RNY720860:ROB720950 RXU720860:RXX720950 SHQ720860:SHT720950 SRM720860:SRP720950 TBI720860:TBL720950 TLE720860:TLH720950 TVA720860:TVD720950 UEW720860:UEZ720950 UOS720860:UOV720950 UYO720860:UYR720950 VIK720860:VIN720950 VSG720860:VSJ720950 WCC720860:WCF720950 WLY720860:WMB720950 WVU720860:WVX720950 M786396:P786486 JI786396:JL786486 TE786396:TH786486 ADA786396:ADD786486 AMW786396:AMZ786486 AWS786396:AWV786486 BGO786396:BGR786486 BQK786396:BQN786486 CAG786396:CAJ786486 CKC786396:CKF786486 CTY786396:CUB786486 DDU786396:DDX786486 DNQ786396:DNT786486 DXM786396:DXP786486 EHI786396:EHL786486 ERE786396:ERH786486 FBA786396:FBD786486 FKW786396:FKZ786486 FUS786396:FUV786486 GEO786396:GER786486 GOK786396:GON786486 GYG786396:GYJ786486 HIC786396:HIF786486 HRY786396:HSB786486 IBU786396:IBX786486 ILQ786396:ILT786486 IVM786396:IVP786486 JFI786396:JFL786486 JPE786396:JPH786486 JZA786396:JZD786486 KIW786396:KIZ786486 KSS786396:KSV786486 LCO786396:LCR786486 LMK786396:LMN786486 LWG786396:LWJ786486 MGC786396:MGF786486 MPY786396:MQB786486 MZU786396:MZX786486 NJQ786396:NJT786486 NTM786396:NTP786486 ODI786396:ODL786486 ONE786396:ONH786486 OXA786396:OXD786486 PGW786396:PGZ786486 PQS786396:PQV786486 QAO786396:QAR786486 QKK786396:QKN786486 QUG786396:QUJ786486 REC786396:REF786486 RNY786396:ROB786486 RXU786396:RXX786486 SHQ786396:SHT786486 SRM786396:SRP786486 TBI786396:TBL786486 TLE786396:TLH786486 TVA786396:TVD786486 UEW786396:UEZ786486 UOS786396:UOV786486 UYO786396:UYR786486 VIK786396:VIN786486 VSG786396:VSJ786486 WCC786396:WCF786486 WLY786396:WMB786486 WVU786396:WVX786486 M851932:P852022 JI851932:JL852022 TE851932:TH852022 ADA851932:ADD852022 AMW851932:AMZ852022 AWS851932:AWV852022 BGO851932:BGR852022 BQK851932:BQN852022 CAG851932:CAJ852022 CKC851932:CKF852022 CTY851932:CUB852022 DDU851932:DDX852022 DNQ851932:DNT852022 DXM851932:DXP852022 EHI851932:EHL852022 ERE851932:ERH852022 FBA851932:FBD852022 FKW851932:FKZ852022 FUS851932:FUV852022 GEO851932:GER852022 GOK851932:GON852022 GYG851932:GYJ852022 HIC851932:HIF852022 HRY851932:HSB852022 IBU851932:IBX852022 ILQ851932:ILT852022 IVM851932:IVP852022 JFI851932:JFL852022 JPE851932:JPH852022 JZA851932:JZD852022 KIW851932:KIZ852022 KSS851932:KSV852022 LCO851932:LCR852022 LMK851932:LMN852022 LWG851932:LWJ852022 MGC851932:MGF852022 MPY851932:MQB852022 MZU851932:MZX852022 NJQ851932:NJT852022 NTM851932:NTP852022 ODI851932:ODL852022 ONE851932:ONH852022 OXA851932:OXD852022 PGW851932:PGZ852022 PQS851932:PQV852022 QAO851932:QAR852022 QKK851932:QKN852022 QUG851932:QUJ852022 REC851932:REF852022 RNY851932:ROB852022 RXU851932:RXX852022 SHQ851932:SHT852022 SRM851932:SRP852022 TBI851932:TBL852022 TLE851932:TLH852022 TVA851932:TVD852022 UEW851932:UEZ852022 UOS851932:UOV852022 UYO851932:UYR852022 VIK851932:VIN852022 VSG851932:VSJ852022 WCC851932:WCF852022 WLY851932:WMB852022 WVU851932:WVX852022 M6:P191">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0:L65591 L131036:L131127 L196572:L196663 L262108:L262199 L327644:L327735 L393180:L393271 L458716:L458807 L524252:L524343 L589788:L589879 L655324:L655415 L720860:L720951 L786396:L786487 L851932:L852023 L917468:L917559 L983004:L983095 JH6:JH89 JH65500:JH65591 JH131036:JH131127 JH196572:JH196663 JH262108:JH262199 JH327644:JH327735 JH393180:JH393271 JH458716:JH458807 JH524252:JH524343 JH589788:JH589879 JH655324:JH655415 JH720860:JH720951 JH786396:JH786487 JH851932:JH852023 JH917468:JH917559 JH983004:JH983095 TD6:TD89 TD65500:TD65591 TD131036:TD131127 TD196572:TD196663 TD262108:TD262199 TD327644:TD327735 TD393180:TD393271 TD458716:TD458807 TD524252:TD524343 TD589788:TD589879 TD655324:TD655415 TD720860:TD720951 TD786396:TD786487 TD851932:TD852023 TD917468:TD917559 TD983004:TD983095 ACZ6:ACZ89 ACZ65500:ACZ65591 ACZ131036:ACZ131127 ACZ196572:ACZ196663 ACZ262108:ACZ262199 ACZ327644:ACZ327735 ACZ393180:ACZ393271 ACZ458716:ACZ458807 ACZ524252:ACZ524343 ACZ589788:ACZ589879 ACZ655324:ACZ655415 ACZ720860:ACZ720951 ACZ786396:ACZ786487 ACZ851932:ACZ852023 ACZ917468:ACZ917559 ACZ983004:ACZ983095 AMV6:AMV89 AMV65500:AMV65591 AMV131036:AMV131127 AMV196572:AMV196663 AMV262108:AMV262199 AMV327644:AMV327735 AMV393180:AMV393271 AMV458716:AMV458807 AMV524252:AMV524343 AMV589788:AMV589879 AMV655324:AMV655415 AMV720860:AMV720951 AMV786396:AMV786487 AMV851932:AMV852023 AMV917468:AMV917559 AMV983004:AMV983095 AWR6:AWR89 AWR65500:AWR65591 AWR131036:AWR131127 AWR196572:AWR196663 AWR262108:AWR262199 AWR327644:AWR327735 AWR393180:AWR393271 AWR458716:AWR458807 AWR524252:AWR524343 AWR589788:AWR589879 AWR655324:AWR655415 AWR720860:AWR720951 AWR786396:AWR786487 AWR851932:AWR852023 AWR917468:AWR917559 AWR983004:AWR983095 BGN6:BGN89 BGN65500:BGN65591 BGN131036:BGN131127 BGN196572:BGN196663 BGN262108:BGN262199 BGN327644:BGN327735 BGN393180:BGN393271 BGN458716:BGN458807 BGN524252:BGN524343 BGN589788:BGN589879 BGN655324:BGN655415 BGN720860:BGN720951 BGN786396:BGN786487 BGN851932:BGN852023 BGN917468:BGN917559 BGN983004:BGN983095 BQJ6:BQJ89 BQJ65500:BQJ65591 BQJ131036:BQJ131127 BQJ196572:BQJ196663 BQJ262108:BQJ262199 BQJ327644:BQJ327735 BQJ393180:BQJ393271 BQJ458716:BQJ458807 BQJ524252:BQJ524343 BQJ589788:BQJ589879 BQJ655324:BQJ655415 BQJ720860:BQJ720951 BQJ786396:BQJ786487 BQJ851932:BQJ852023 BQJ917468:BQJ917559 BQJ983004:BQJ983095 CAF6:CAF89 CAF65500:CAF65591 CAF131036:CAF131127 CAF196572:CAF196663 CAF262108:CAF262199 CAF327644:CAF327735 CAF393180:CAF393271 CAF458716:CAF458807 CAF524252:CAF524343 CAF589788:CAF589879 CAF655324:CAF655415 CAF720860:CAF720951 CAF786396:CAF786487 CAF851932:CAF852023 CAF917468:CAF917559 CAF983004:CAF983095 CKB6:CKB89 CKB65500:CKB65591 CKB131036:CKB131127 CKB196572:CKB196663 CKB262108:CKB262199 CKB327644:CKB327735 CKB393180:CKB393271 CKB458716:CKB458807 CKB524252:CKB524343 CKB589788:CKB589879 CKB655324:CKB655415 CKB720860:CKB720951 CKB786396:CKB786487 CKB851932:CKB852023 CKB917468:CKB917559 CKB983004:CKB983095 CTX6:CTX89 CTX65500:CTX65591 CTX131036:CTX131127 CTX196572:CTX196663 CTX262108:CTX262199 CTX327644:CTX327735 CTX393180:CTX393271 CTX458716:CTX458807 CTX524252:CTX524343 CTX589788:CTX589879 CTX655324:CTX655415 CTX720860:CTX720951 CTX786396:CTX786487 CTX851932:CTX852023 CTX917468:CTX917559 CTX983004:CTX983095 DDT6:DDT89 DDT65500:DDT65591 DDT131036:DDT131127 DDT196572:DDT196663 DDT262108:DDT262199 DDT327644:DDT327735 DDT393180:DDT393271 DDT458716:DDT458807 DDT524252:DDT524343 DDT589788:DDT589879 DDT655324:DDT655415 DDT720860:DDT720951 DDT786396:DDT786487 DDT851932:DDT852023 DDT917468:DDT917559 DDT983004:DDT983095 DNP6:DNP89 DNP65500:DNP65591 DNP131036:DNP131127 DNP196572:DNP196663 DNP262108:DNP262199 DNP327644:DNP327735 DNP393180:DNP393271 DNP458716:DNP458807 DNP524252:DNP524343 DNP589788:DNP589879 DNP655324:DNP655415 DNP720860:DNP720951 DNP786396:DNP786487 DNP851932:DNP852023 DNP917468:DNP917559 DNP983004:DNP983095 DXL6:DXL89 DXL65500:DXL65591 DXL131036:DXL131127 DXL196572:DXL196663 DXL262108:DXL262199 DXL327644:DXL327735 DXL393180:DXL393271 DXL458716:DXL458807 DXL524252:DXL524343 DXL589788:DXL589879 DXL655324:DXL655415 DXL720860:DXL720951 DXL786396:DXL786487 DXL851932:DXL852023 DXL917468:DXL917559 DXL983004:DXL983095 EHH6:EHH89 EHH65500:EHH65591 EHH131036:EHH131127 EHH196572:EHH196663 EHH262108:EHH262199 EHH327644:EHH327735 EHH393180:EHH393271 EHH458716:EHH458807 EHH524252:EHH524343 EHH589788:EHH589879 EHH655324:EHH655415 EHH720860:EHH720951 EHH786396:EHH786487 EHH851932:EHH852023 EHH917468:EHH917559 EHH983004:EHH983095 ERD6:ERD89 ERD65500:ERD65591 ERD131036:ERD131127 ERD196572:ERD196663 ERD262108:ERD262199 ERD327644:ERD327735 ERD393180:ERD393271 ERD458716:ERD458807 ERD524252:ERD524343 ERD589788:ERD589879 ERD655324:ERD655415 ERD720860:ERD720951 ERD786396:ERD786487 ERD851932:ERD852023 ERD917468:ERD917559 ERD983004:ERD983095 FAZ6:FAZ89 FAZ65500:FAZ65591 FAZ131036:FAZ131127 FAZ196572:FAZ196663 FAZ262108:FAZ262199 FAZ327644:FAZ327735 FAZ393180:FAZ393271 FAZ458716:FAZ458807 FAZ524252:FAZ524343 FAZ589788:FAZ589879 FAZ655324:FAZ655415 FAZ720860:FAZ720951 FAZ786396:FAZ786487 FAZ851932:FAZ852023 FAZ917468:FAZ917559 FAZ983004:FAZ983095 FKV6:FKV89 FKV65500:FKV65591 FKV131036:FKV131127 FKV196572:FKV196663 FKV262108:FKV262199 FKV327644:FKV327735 FKV393180:FKV393271 FKV458716:FKV458807 FKV524252:FKV524343 FKV589788:FKV589879 FKV655324:FKV655415 FKV720860:FKV720951 FKV786396:FKV786487 FKV851932:FKV852023 FKV917468:FKV917559 FKV983004:FKV983095 FUR6:FUR89 FUR65500:FUR65591 FUR131036:FUR131127 FUR196572:FUR196663 FUR262108:FUR262199 FUR327644:FUR327735 FUR393180:FUR393271 FUR458716:FUR458807 FUR524252:FUR524343 FUR589788:FUR589879 FUR655324:FUR655415 FUR720860:FUR720951 FUR786396:FUR786487 FUR851932:FUR852023 FUR917468:FUR917559 FUR983004:FUR983095 GEN6:GEN89 GEN65500:GEN65591 GEN131036:GEN131127 GEN196572:GEN196663 GEN262108:GEN262199 GEN327644:GEN327735 GEN393180:GEN393271 GEN458716:GEN458807 GEN524252:GEN524343 GEN589788:GEN589879 GEN655324:GEN655415 GEN720860:GEN720951 GEN786396:GEN786487 GEN851932:GEN852023 GEN917468:GEN917559 GEN983004:GEN983095 GOJ6:GOJ89 GOJ65500:GOJ65591 GOJ131036:GOJ131127 GOJ196572:GOJ196663 GOJ262108:GOJ262199 GOJ327644:GOJ327735 GOJ393180:GOJ393271 GOJ458716:GOJ458807 GOJ524252:GOJ524343 GOJ589788:GOJ589879 GOJ655324:GOJ655415 GOJ720860:GOJ720951 GOJ786396:GOJ786487 GOJ851932:GOJ852023 GOJ917468:GOJ917559 GOJ983004:GOJ983095 GYF6:GYF89 GYF65500:GYF65591 GYF131036:GYF131127 GYF196572:GYF196663 GYF262108:GYF262199 GYF327644:GYF327735 GYF393180:GYF393271 GYF458716:GYF458807 GYF524252:GYF524343 GYF589788:GYF589879 GYF655324:GYF655415 GYF720860:GYF720951 GYF786396:GYF786487 GYF851932:GYF852023 GYF917468:GYF917559 GYF983004:GYF983095 HIB6:HIB89 HIB65500:HIB65591 HIB131036:HIB131127 HIB196572:HIB196663 HIB262108:HIB262199 HIB327644:HIB327735 HIB393180:HIB393271 HIB458716:HIB458807 HIB524252:HIB524343 HIB589788:HIB589879 HIB655324:HIB655415 HIB720860:HIB720951 HIB786396:HIB786487 HIB851932:HIB852023 HIB917468:HIB917559 HIB983004:HIB983095 HRX6:HRX89 HRX65500:HRX65591 HRX131036:HRX131127 HRX196572:HRX196663 HRX262108:HRX262199 HRX327644:HRX327735 HRX393180:HRX393271 HRX458716:HRX458807 HRX524252:HRX524343 HRX589788:HRX589879 HRX655324:HRX655415 HRX720860:HRX720951 HRX786396:HRX786487 HRX851932:HRX852023 HRX917468:HRX917559 HRX983004:HRX983095 IBT6:IBT89 IBT65500:IBT65591 IBT131036:IBT131127 IBT196572:IBT196663 IBT262108:IBT262199 IBT327644:IBT327735 IBT393180:IBT393271 IBT458716:IBT458807 IBT524252:IBT524343 IBT589788:IBT589879 IBT655324:IBT655415 IBT720860:IBT720951 IBT786396:IBT786487 IBT851932:IBT852023 IBT917468:IBT917559 IBT983004:IBT983095 ILP6:ILP89 ILP65500:ILP65591 ILP131036:ILP131127 ILP196572:ILP196663 ILP262108:ILP262199 ILP327644:ILP327735 ILP393180:ILP393271 ILP458716:ILP458807 ILP524252:ILP524343 ILP589788:ILP589879 ILP655324:ILP655415 ILP720860:ILP720951 ILP786396:ILP786487 ILP851932:ILP852023 ILP917468:ILP917559 ILP983004:ILP983095 IVL6:IVL89 IVL65500:IVL65591 IVL131036:IVL131127 IVL196572:IVL196663 IVL262108:IVL262199 IVL327644:IVL327735 IVL393180:IVL393271 IVL458716:IVL458807 IVL524252:IVL524343 IVL589788:IVL589879 IVL655324:IVL655415 IVL720860:IVL720951 IVL786396:IVL786487 IVL851932:IVL852023 IVL917468:IVL917559 IVL983004:IVL983095 JFH6:JFH89 JFH65500:JFH65591 JFH131036:JFH131127 JFH196572:JFH196663 JFH262108:JFH262199 JFH327644:JFH327735 JFH393180:JFH393271 JFH458716:JFH458807 JFH524252:JFH524343 JFH589788:JFH589879 JFH655324:JFH655415 JFH720860:JFH720951 JFH786396:JFH786487 JFH851932:JFH852023 JFH917468:JFH917559 JFH983004:JFH983095 JPD6:JPD89 JPD65500:JPD65591 JPD131036:JPD131127 JPD196572:JPD196663 JPD262108:JPD262199 JPD327644:JPD327735 JPD393180:JPD393271 JPD458716:JPD458807 JPD524252:JPD524343 JPD589788:JPD589879 JPD655324:JPD655415 JPD720860:JPD720951 JPD786396:JPD786487 JPD851932:JPD852023 JPD917468:JPD917559 JPD983004:JPD983095 JYZ6:JYZ89 JYZ65500:JYZ65591 JYZ131036:JYZ131127 JYZ196572:JYZ196663 JYZ262108:JYZ262199 JYZ327644:JYZ327735 JYZ393180:JYZ393271 JYZ458716:JYZ458807 JYZ524252:JYZ524343 JYZ589788:JYZ589879 JYZ655324:JYZ655415 JYZ720860:JYZ720951 JYZ786396:JYZ786487 JYZ851932:JYZ852023 JYZ917468:JYZ917559 JYZ983004:JYZ983095 KIV6:KIV89 KIV65500:KIV65591 KIV131036:KIV131127 KIV196572:KIV196663 KIV262108:KIV262199 KIV327644:KIV327735 KIV393180:KIV393271 KIV458716:KIV458807 KIV524252:KIV524343 KIV589788:KIV589879 KIV655324:KIV655415 KIV720860:KIV720951 KIV786396:KIV786487 KIV851932:KIV852023 KIV917468:KIV917559 KIV983004:KIV983095 KSR6:KSR89 KSR65500:KSR65591 KSR131036:KSR131127 KSR196572:KSR196663 KSR262108:KSR262199 KSR327644:KSR327735 KSR393180:KSR393271 KSR458716:KSR458807 KSR524252:KSR524343 KSR589788:KSR589879 KSR655324:KSR655415 KSR720860:KSR720951 KSR786396:KSR786487 KSR851932:KSR852023 KSR917468:KSR917559 KSR983004:KSR983095 LCN6:LCN89 LCN65500:LCN65591 LCN131036:LCN131127 LCN196572:LCN196663 LCN262108:LCN262199 LCN327644:LCN327735 LCN393180:LCN393271 LCN458716:LCN458807 LCN524252:LCN524343 LCN589788:LCN589879 LCN655324:LCN655415 LCN720860:LCN720951 LCN786396:LCN786487 LCN851932:LCN852023 LCN917468:LCN917559 LCN983004:LCN983095 LMJ6:LMJ89 LMJ65500:LMJ65591 LMJ131036:LMJ131127 LMJ196572:LMJ196663 LMJ262108:LMJ262199 LMJ327644:LMJ327735 LMJ393180:LMJ393271 LMJ458716:LMJ458807 LMJ524252:LMJ524343 LMJ589788:LMJ589879 LMJ655324:LMJ655415 LMJ720860:LMJ720951 LMJ786396:LMJ786487 LMJ851932:LMJ852023 LMJ917468:LMJ917559 LMJ983004:LMJ983095 LWF6:LWF89 LWF65500:LWF65591 LWF131036:LWF131127 LWF196572:LWF196663 LWF262108:LWF262199 LWF327644:LWF327735 LWF393180:LWF393271 LWF458716:LWF458807 LWF524252:LWF524343 LWF589788:LWF589879 LWF655324:LWF655415 LWF720860:LWF720951 LWF786396:LWF786487 LWF851932:LWF852023 LWF917468:LWF917559 LWF983004:LWF983095 MGB6:MGB89 MGB65500:MGB65591 MGB131036:MGB131127 MGB196572:MGB196663 MGB262108:MGB262199 MGB327644:MGB327735 MGB393180:MGB393271 MGB458716:MGB458807 MGB524252:MGB524343 MGB589788:MGB589879 MGB655324:MGB655415 MGB720860:MGB720951 MGB786396:MGB786487 MGB851932:MGB852023 MGB917468:MGB917559 MGB983004:MGB983095 MPX6:MPX89 MPX65500:MPX65591 MPX131036:MPX131127 MPX196572:MPX196663 MPX262108:MPX262199 MPX327644:MPX327735 MPX393180:MPX393271 MPX458716:MPX458807 MPX524252:MPX524343 MPX589788:MPX589879 MPX655324:MPX655415 MPX720860:MPX720951 MPX786396:MPX786487 MPX851932:MPX852023 MPX917468:MPX917559 MPX983004:MPX983095 MZT6:MZT89 MZT65500:MZT65591 MZT131036:MZT131127 MZT196572:MZT196663 MZT262108:MZT262199 MZT327644:MZT327735 MZT393180:MZT393271 MZT458716:MZT458807 MZT524252:MZT524343 MZT589788:MZT589879 MZT655324:MZT655415 MZT720860:MZT720951 MZT786396:MZT786487 MZT851932:MZT852023 MZT917468:MZT917559 MZT983004:MZT983095 NJP6:NJP89 NJP65500:NJP65591 NJP131036:NJP131127 NJP196572:NJP196663 NJP262108:NJP262199 NJP327644:NJP327735 NJP393180:NJP393271 NJP458716:NJP458807 NJP524252:NJP524343 NJP589788:NJP589879 NJP655324:NJP655415 NJP720860:NJP720951 NJP786396:NJP786487 NJP851932:NJP852023 NJP917468:NJP917559 NJP983004:NJP983095 NTL6:NTL89 NTL65500:NTL65591 NTL131036:NTL131127 NTL196572:NTL196663 NTL262108:NTL262199 NTL327644:NTL327735 NTL393180:NTL393271 NTL458716:NTL458807 NTL524252:NTL524343 NTL589788:NTL589879 NTL655324:NTL655415 NTL720860:NTL720951 NTL786396:NTL786487 NTL851932:NTL852023 NTL917468:NTL917559 NTL983004:NTL983095 ODH6:ODH89 ODH65500:ODH65591 ODH131036:ODH131127 ODH196572:ODH196663 ODH262108:ODH262199 ODH327644:ODH327735 ODH393180:ODH393271 ODH458716:ODH458807 ODH524252:ODH524343 ODH589788:ODH589879 ODH655324:ODH655415 ODH720860:ODH720951 ODH786396:ODH786487 ODH851932:ODH852023 ODH917468:ODH917559 ODH983004:ODH983095 OND6:OND89 OND65500:OND65591 OND131036:OND131127 OND196572:OND196663 OND262108:OND262199 OND327644:OND327735 OND393180:OND393271 OND458716:OND458807 OND524252:OND524343 OND589788:OND589879 OND655324:OND655415 OND720860:OND720951 OND786396:OND786487 OND851932:OND852023 OND917468:OND917559 OND983004:OND983095 OWZ6:OWZ89 OWZ65500:OWZ65591 OWZ131036:OWZ131127 OWZ196572:OWZ196663 OWZ262108:OWZ262199 OWZ327644:OWZ327735 OWZ393180:OWZ393271 OWZ458716:OWZ458807 OWZ524252:OWZ524343 OWZ589788:OWZ589879 OWZ655324:OWZ655415 OWZ720860:OWZ720951 OWZ786396:OWZ786487 OWZ851932:OWZ852023 OWZ917468:OWZ917559 OWZ983004:OWZ983095 PGV6:PGV89 PGV65500:PGV65591 PGV131036:PGV131127 PGV196572:PGV196663 PGV262108:PGV262199 PGV327644:PGV327735 PGV393180:PGV393271 PGV458716:PGV458807 PGV524252:PGV524343 PGV589788:PGV589879 PGV655324:PGV655415 PGV720860:PGV720951 PGV786396:PGV786487 PGV851932:PGV852023 PGV917468:PGV917559 PGV983004:PGV983095 PQR6:PQR89 PQR65500:PQR65591 PQR131036:PQR131127 PQR196572:PQR196663 PQR262108:PQR262199 PQR327644:PQR327735 PQR393180:PQR393271 PQR458716:PQR458807 PQR524252:PQR524343 PQR589788:PQR589879 PQR655324:PQR655415 PQR720860:PQR720951 PQR786396:PQR786487 PQR851932:PQR852023 PQR917468:PQR917559 PQR983004:PQR983095 QAN6:QAN89 QAN65500:QAN65591 QAN131036:QAN131127 QAN196572:QAN196663 QAN262108:QAN262199 QAN327644:QAN327735 QAN393180:QAN393271 QAN458716:QAN458807 QAN524252:QAN524343 QAN589788:QAN589879 QAN655324:QAN655415 QAN720860:QAN720951 QAN786396:QAN786487 QAN851932:QAN852023 QAN917468:QAN917559 QAN983004:QAN983095 QKJ6:QKJ89 QKJ65500:QKJ65591 QKJ131036:QKJ131127 QKJ196572:QKJ196663 QKJ262108:QKJ262199 QKJ327644:QKJ327735 QKJ393180:QKJ393271 QKJ458716:QKJ458807 QKJ524252:QKJ524343 QKJ589788:QKJ589879 QKJ655324:QKJ655415 QKJ720860:QKJ720951 QKJ786396:QKJ786487 QKJ851932:QKJ852023 QKJ917468:QKJ917559 QKJ983004:QKJ983095 QUF6:QUF89 QUF65500:QUF65591 QUF131036:QUF131127 QUF196572:QUF196663 QUF262108:QUF262199 QUF327644:QUF327735 QUF393180:QUF393271 QUF458716:QUF458807 QUF524252:QUF524343 QUF589788:QUF589879 QUF655324:QUF655415 QUF720860:QUF720951 QUF786396:QUF786487 QUF851932:QUF852023 QUF917468:QUF917559 QUF983004:QUF983095 REB6:REB89 REB65500:REB65591 REB131036:REB131127 REB196572:REB196663 REB262108:REB262199 REB327644:REB327735 REB393180:REB393271 REB458716:REB458807 REB524252:REB524343 REB589788:REB589879 REB655324:REB655415 REB720860:REB720951 REB786396:REB786487 REB851932:REB852023 REB917468:REB917559 REB983004:REB983095 RNX6:RNX89 RNX65500:RNX65591 RNX131036:RNX131127 RNX196572:RNX196663 RNX262108:RNX262199 RNX327644:RNX327735 RNX393180:RNX393271 RNX458716:RNX458807 RNX524252:RNX524343 RNX589788:RNX589879 RNX655324:RNX655415 RNX720860:RNX720951 RNX786396:RNX786487 RNX851932:RNX852023 RNX917468:RNX917559 RNX983004:RNX983095 RXT6:RXT89 RXT65500:RXT65591 RXT131036:RXT131127 RXT196572:RXT196663 RXT262108:RXT262199 RXT327644:RXT327735 RXT393180:RXT393271 RXT458716:RXT458807 RXT524252:RXT524343 RXT589788:RXT589879 RXT655324:RXT655415 RXT720860:RXT720951 RXT786396:RXT786487 RXT851932:RXT852023 RXT917468:RXT917559 RXT983004:RXT983095 SHP6:SHP89 SHP65500:SHP65591 SHP131036:SHP131127 SHP196572:SHP196663 SHP262108:SHP262199 SHP327644:SHP327735 SHP393180:SHP393271 SHP458716:SHP458807 SHP524252:SHP524343 SHP589788:SHP589879 SHP655324:SHP655415 SHP720860:SHP720951 SHP786396:SHP786487 SHP851932:SHP852023 SHP917468:SHP917559 SHP983004:SHP983095 SRL6:SRL89 SRL65500:SRL65591 SRL131036:SRL131127 SRL196572:SRL196663 SRL262108:SRL262199 SRL327644:SRL327735 SRL393180:SRL393271 SRL458716:SRL458807 SRL524252:SRL524343 SRL589788:SRL589879 SRL655324:SRL655415 SRL720860:SRL720951 SRL786396:SRL786487 SRL851932:SRL852023 SRL917468:SRL917559 SRL983004:SRL983095 TBH6:TBH89 TBH65500:TBH65591 TBH131036:TBH131127 TBH196572:TBH196663 TBH262108:TBH262199 TBH327644:TBH327735 TBH393180:TBH393271 TBH458716:TBH458807 TBH524252:TBH524343 TBH589788:TBH589879 TBH655324:TBH655415 TBH720860:TBH720951 TBH786396:TBH786487 TBH851932:TBH852023 TBH917468:TBH917559 TBH983004:TBH983095 TLD6:TLD89 TLD65500:TLD65591 TLD131036:TLD131127 TLD196572:TLD196663 TLD262108:TLD262199 TLD327644:TLD327735 TLD393180:TLD393271 TLD458716:TLD458807 TLD524252:TLD524343 TLD589788:TLD589879 TLD655324:TLD655415 TLD720860:TLD720951 TLD786396:TLD786487 TLD851932:TLD852023 TLD917468:TLD917559 TLD983004:TLD983095 TUZ6:TUZ89 TUZ65500:TUZ65591 TUZ131036:TUZ131127 TUZ196572:TUZ196663 TUZ262108:TUZ262199 TUZ327644:TUZ327735 TUZ393180:TUZ393271 TUZ458716:TUZ458807 TUZ524252:TUZ524343 TUZ589788:TUZ589879 TUZ655324:TUZ655415 TUZ720860:TUZ720951 TUZ786396:TUZ786487 TUZ851932:TUZ852023 TUZ917468:TUZ917559 TUZ983004:TUZ983095 UEV6:UEV89 UEV65500:UEV65591 UEV131036:UEV131127 UEV196572:UEV196663 UEV262108:UEV262199 UEV327644:UEV327735 UEV393180:UEV393271 UEV458716:UEV458807 UEV524252:UEV524343 UEV589788:UEV589879 UEV655324:UEV655415 UEV720860:UEV720951 UEV786396:UEV786487 UEV851932:UEV852023 UEV917468:UEV917559 UEV983004:UEV983095 UOR6:UOR89 UOR65500:UOR65591 UOR131036:UOR131127 UOR196572:UOR196663 UOR262108:UOR262199 UOR327644:UOR327735 UOR393180:UOR393271 UOR458716:UOR458807 UOR524252:UOR524343 UOR589788:UOR589879 UOR655324:UOR655415 UOR720860:UOR720951 UOR786396:UOR786487 UOR851932:UOR852023 UOR917468:UOR917559 UOR983004:UOR983095 UYN6:UYN89 UYN65500:UYN65591 UYN131036:UYN131127 UYN196572:UYN196663 UYN262108:UYN262199 UYN327644:UYN327735 UYN393180:UYN393271 UYN458716:UYN458807 UYN524252:UYN524343 UYN589788:UYN589879 UYN655324:UYN655415 UYN720860:UYN720951 UYN786396:UYN786487 UYN851932:UYN852023 UYN917468:UYN917559 UYN983004:UYN983095 VIJ6:VIJ89 VIJ65500:VIJ65591 VIJ131036:VIJ131127 VIJ196572:VIJ196663 VIJ262108:VIJ262199 VIJ327644:VIJ327735 VIJ393180:VIJ393271 VIJ458716:VIJ458807 VIJ524252:VIJ524343 VIJ589788:VIJ589879 VIJ655324:VIJ655415 VIJ720860:VIJ720951 VIJ786396:VIJ786487 VIJ851932:VIJ852023 VIJ917468:VIJ917559 VIJ983004:VIJ983095 VSF6:VSF89 VSF65500:VSF65591 VSF131036:VSF131127 VSF196572:VSF196663 VSF262108:VSF262199 VSF327644:VSF327735 VSF393180:VSF393271 VSF458716:VSF458807 VSF524252:VSF524343 VSF589788:VSF589879 VSF655324:VSF655415 VSF720860:VSF720951 VSF786396:VSF786487 VSF851932:VSF852023 VSF917468:VSF917559 VSF983004:VSF983095 WCB6:WCB89 WCB65500:WCB65591 WCB131036:WCB131127 WCB196572:WCB196663 WCB262108:WCB262199 WCB327644:WCB327735 WCB393180:WCB393271 WCB458716:WCB458807 WCB524252:WCB524343 WCB589788:WCB589879 WCB655324:WCB655415 WCB720860:WCB720951 WCB786396:WCB786487 WCB851932:WCB852023 WCB917468:WCB917559 WCB983004:WCB983095 WLX6:WLX89 WLX65500:WLX65591 WLX131036:WLX131127 WLX196572:WLX196663 WLX262108:WLX262199 WLX327644:WLX327735 WLX393180:WLX393271 WLX458716:WLX458807 WLX524252:WLX524343 WLX589788:WLX589879 WLX655324:WLX655415 WLX720860:WLX720951 WLX786396:WLX786487 WLX851932:WLX852023 WLX917468:WLX917559 WLX983004:WLX983095 WVT6:WVT89 WVT65500:WVT65591 WVT131036:WVT131127 WVT196572:WVT196663 WVT262108:WVT262199 WVT327644:WVT327735 WVT393180:WVT393271 WVT458716:WVT458807 WVT524252:WVT524343 WVT589788:WVT589879 WVT655324:WVT655415 WVT720860:WVT720951 WVT786396:WVT786487 WVT851932:WVT852023 WVT917468:WVT917559 WVT983004:WVT983095">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917468:R917559 JM917468:JN917559 TI917468:TJ917559 ADE917468:ADF917559 ANA917468:ANB917559 AWW917468:AWX917559 BGS917468:BGT917559 BQO917468:BQP917559 CAK917468:CAL917559 CKG917468:CKH917559 CUC917468:CUD917559 DDY917468:DDZ917559 DNU917468:DNV917559 DXQ917468:DXR917559 EHM917468:EHN917559 ERI917468:ERJ917559 FBE917468:FBF917559 FLA917468:FLB917559 FUW917468:FUX917559 GES917468:GET917559 GOO917468:GOP917559 GYK917468:GYL917559 HIG917468:HIH917559 HSC917468:HSD917559 IBY917468:IBZ917559 ILU917468:ILV917559 IVQ917468:IVR917559 JFM917468:JFN917559 JPI917468:JPJ917559 JZE917468:JZF917559 KJA917468:KJB917559 KSW917468:KSX917559 LCS917468:LCT917559 LMO917468:LMP917559 LWK917468:LWL917559 MGG917468:MGH917559 MQC917468:MQD917559 MZY917468:MZZ917559 NJU917468:NJV917559 NTQ917468:NTR917559 ODM917468:ODN917559 ONI917468:ONJ917559 OXE917468:OXF917559 PHA917468:PHB917559 PQW917468:PQX917559 QAS917468:QAT917559 QKO917468:QKP917559 QUK917468:QUL917559 REG917468:REH917559 ROC917468:ROD917559 RXY917468:RXZ917559 SHU917468:SHV917559 SRQ917468:SRR917559 TBM917468:TBN917559 TLI917468:TLJ917559 TVE917468:TVF917559 UFA917468:UFB917559 UOW917468:UOX917559 UYS917468:UYT917559 VIO917468:VIP917559 VSK917468:VSL917559 WCG917468:WCH917559 WMC917468:WMD917559 WVY917468:WVZ917559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4:R983095 JM983004:JN983095 TI983004:TJ983095 ADE983004:ADF983095 ANA983004:ANB983095 AWW983004:AWX983095 BGS983004:BGT983095 BQO983004:BQP983095 CAK983004:CAL983095 CKG983004:CKH983095 CUC983004:CUD983095 DDY983004:DDZ983095 DNU983004:DNV983095 DXQ983004:DXR983095 EHM983004:EHN983095 ERI983004:ERJ983095 FBE983004:FBF983095 FLA983004:FLB983095 FUW983004:FUX983095 GES983004:GET983095 GOO983004:GOP983095 GYK983004:GYL983095 HIG983004:HIH983095 HSC983004:HSD983095 IBY983004:IBZ983095 ILU983004:ILV983095 IVQ983004:IVR983095 JFM983004:JFN983095 JPI983004:JPJ983095 JZE983004:JZF983095 KJA983004:KJB983095 KSW983004:KSX983095 LCS983004:LCT983095 LMO983004:LMP983095 LWK983004:LWL983095 MGG983004:MGH983095 MQC983004:MQD983095 MZY983004:MZZ983095 NJU983004:NJV983095 NTQ983004:NTR983095 ODM983004:ODN983095 ONI983004:ONJ983095 OXE983004:OXF983095 PHA983004:PHB983095 PQW983004:PQX983095 QAS983004:QAT983095 QKO983004:QKP983095 QUK983004:QUL983095 REG983004:REH983095 ROC983004:ROD983095 RXY983004:RXZ983095 SHU983004:SHV983095 SRQ983004:SRR983095 TBM983004:TBN983095 TLI983004:TLJ983095 TVE983004:TVF983095 UFA983004:UFB983095 UOW983004:UOX983095 UYS983004:UYT983095 VIO983004:VIP983095 VSK983004:VSL983095 WCG983004:WCH983095 WMC983004:WMD983095 WVY983004:WVZ983095 Q65500:R65591 JM65500:JN65591 TI65500:TJ65591 ADE65500:ADF65591 ANA65500:ANB65591 AWW65500:AWX65591 BGS65500:BGT65591 BQO65500:BQP65591 CAK65500:CAL65591 CKG65500:CKH65591 CUC65500:CUD65591 DDY65500:DDZ65591 DNU65500:DNV65591 DXQ65500:DXR65591 EHM65500:EHN65591 ERI65500:ERJ65591 FBE65500:FBF65591 FLA65500:FLB65591 FUW65500:FUX65591 GES65500:GET65591 GOO65500:GOP65591 GYK65500:GYL65591 HIG65500:HIH65591 HSC65500:HSD65591 IBY65500:IBZ65591 ILU65500:ILV65591 IVQ65500:IVR65591 JFM65500:JFN65591 JPI65500:JPJ65591 JZE65500:JZF65591 KJA65500:KJB65591 KSW65500:KSX65591 LCS65500:LCT65591 LMO65500:LMP65591 LWK65500:LWL65591 MGG65500:MGH65591 MQC65500:MQD65591 MZY65500:MZZ65591 NJU65500:NJV65591 NTQ65500:NTR65591 ODM65500:ODN65591 ONI65500:ONJ65591 OXE65500:OXF65591 PHA65500:PHB65591 PQW65500:PQX65591 QAS65500:QAT65591 QKO65500:QKP65591 QUK65500:QUL65591 REG65500:REH65591 ROC65500:ROD65591 RXY65500:RXZ65591 SHU65500:SHV65591 SRQ65500:SRR65591 TBM65500:TBN65591 TLI65500:TLJ65591 TVE65500:TVF65591 UFA65500:UFB65591 UOW65500:UOX65591 UYS65500:UYT65591 VIO65500:VIP65591 VSK65500:VSL65591 WCG65500:WCH65591 WMC65500:WMD65591 WVY65500:WVZ65591 Q131036:R131127 JM131036:JN131127 TI131036:TJ131127 ADE131036:ADF131127 ANA131036:ANB131127 AWW131036:AWX131127 BGS131036:BGT131127 BQO131036:BQP131127 CAK131036:CAL131127 CKG131036:CKH131127 CUC131036:CUD131127 DDY131036:DDZ131127 DNU131036:DNV131127 DXQ131036:DXR131127 EHM131036:EHN131127 ERI131036:ERJ131127 FBE131036:FBF131127 FLA131036:FLB131127 FUW131036:FUX131127 GES131036:GET131127 GOO131036:GOP131127 GYK131036:GYL131127 HIG131036:HIH131127 HSC131036:HSD131127 IBY131036:IBZ131127 ILU131036:ILV131127 IVQ131036:IVR131127 JFM131036:JFN131127 JPI131036:JPJ131127 JZE131036:JZF131127 KJA131036:KJB131127 KSW131036:KSX131127 LCS131036:LCT131127 LMO131036:LMP131127 LWK131036:LWL131127 MGG131036:MGH131127 MQC131036:MQD131127 MZY131036:MZZ131127 NJU131036:NJV131127 NTQ131036:NTR131127 ODM131036:ODN131127 ONI131036:ONJ131127 OXE131036:OXF131127 PHA131036:PHB131127 PQW131036:PQX131127 QAS131036:QAT131127 QKO131036:QKP131127 QUK131036:QUL131127 REG131036:REH131127 ROC131036:ROD131127 RXY131036:RXZ131127 SHU131036:SHV131127 SRQ131036:SRR131127 TBM131036:TBN131127 TLI131036:TLJ131127 TVE131036:TVF131127 UFA131036:UFB131127 UOW131036:UOX131127 UYS131036:UYT131127 VIO131036:VIP131127 VSK131036:VSL131127 WCG131036:WCH131127 WMC131036:WMD131127 WVY131036:WVZ131127 Q196572:R196663 JM196572:JN196663 TI196572:TJ196663 ADE196572:ADF196663 ANA196572:ANB196663 AWW196572:AWX196663 BGS196572:BGT196663 BQO196572:BQP196663 CAK196572:CAL196663 CKG196572:CKH196663 CUC196572:CUD196663 DDY196572:DDZ196663 DNU196572:DNV196663 DXQ196572:DXR196663 EHM196572:EHN196663 ERI196572:ERJ196663 FBE196572:FBF196663 FLA196572:FLB196663 FUW196572:FUX196663 GES196572:GET196663 GOO196572:GOP196663 GYK196572:GYL196663 HIG196572:HIH196663 HSC196572:HSD196663 IBY196572:IBZ196663 ILU196572:ILV196663 IVQ196572:IVR196663 JFM196572:JFN196663 JPI196572:JPJ196663 JZE196572:JZF196663 KJA196572:KJB196663 KSW196572:KSX196663 LCS196572:LCT196663 LMO196572:LMP196663 LWK196572:LWL196663 MGG196572:MGH196663 MQC196572:MQD196663 MZY196572:MZZ196663 NJU196572:NJV196663 NTQ196572:NTR196663 ODM196572:ODN196663 ONI196572:ONJ196663 OXE196572:OXF196663 PHA196572:PHB196663 PQW196572:PQX196663 QAS196572:QAT196663 QKO196572:QKP196663 QUK196572:QUL196663 REG196572:REH196663 ROC196572:ROD196663 RXY196572:RXZ196663 SHU196572:SHV196663 SRQ196572:SRR196663 TBM196572:TBN196663 TLI196572:TLJ196663 TVE196572:TVF196663 UFA196572:UFB196663 UOW196572:UOX196663 UYS196572:UYT196663 VIO196572:VIP196663 VSK196572:VSL196663 WCG196572:WCH196663 WMC196572:WMD196663 WVY196572:WVZ196663 Q262108:R262199 JM262108:JN262199 TI262108:TJ262199 ADE262108:ADF262199 ANA262108:ANB262199 AWW262108:AWX262199 BGS262108:BGT262199 BQO262108:BQP262199 CAK262108:CAL262199 CKG262108:CKH262199 CUC262108:CUD262199 DDY262108:DDZ262199 DNU262108:DNV262199 DXQ262108:DXR262199 EHM262108:EHN262199 ERI262108:ERJ262199 FBE262108:FBF262199 FLA262108:FLB262199 FUW262108:FUX262199 GES262108:GET262199 GOO262108:GOP262199 GYK262108:GYL262199 HIG262108:HIH262199 HSC262108:HSD262199 IBY262108:IBZ262199 ILU262108:ILV262199 IVQ262108:IVR262199 JFM262108:JFN262199 JPI262108:JPJ262199 JZE262108:JZF262199 KJA262108:KJB262199 KSW262108:KSX262199 LCS262108:LCT262199 LMO262108:LMP262199 LWK262108:LWL262199 MGG262108:MGH262199 MQC262108:MQD262199 MZY262108:MZZ262199 NJU262108:NJV262199 NTQ262108:NTR262199 ODM262108:ODN262199 ONI262108:ONJ262199 OXE262108:OXF262199 PHA262108:PHB262199 PQW262108:PQX262199 QAS262108:QAT262199 QKO262108:QKP262199 QUK262108:QUL262199 REG262108:REH262199 ROC262108:ROD262199 RXY262108:RXZ262199 SHU262108:SHV262199 SRQ262108:SRR262199 TBM262108:TBN262199 TLI262108:TLJ262199 TVE262108:TVF262199 UFA262108:UFB262199 UOW262108:UOX262199 UYS262108:UYT262199 VIO262108:VIP262199 VSK262108:VSL262199 WCG262108:WCH262199 WMC262108:WMD262199 WVY262108:WVZ262199 Q327644:R327735 JM327644:JN327735 TI327644:TJ327735 ADE327644:ADF327735 ANA327644:ANB327735 AWW327644:AWX327735 BGS327644:BGT327735 BQO327644:BQP327735 CAK327644:CAL327735 CKG327644:CKH327735 CUC327644:CUD327735 DDY327644:DDZ327735 DNU327644:DNV327735 DXQ327644:DXR327735 EHM327644:EHN327735 ERI327644:ERJ327735 FBE327644:FBF327735 FLA327644:FLB327735 FUW327644:FUX327735 GES327644:GET327735 GOO327644:GOP327735 GYK327644:GYL327735 HIG327644:HIH327735 HSC327644:HSD327735 IBY327644:IBZ327735 ILU327644:ILV327735 IVQ327644:IVR327735 JFM327644:JFN327735 JPI327644:JPJ327735 JZE327644:JZF327735 KJA327644:KJB327735 KSW327644:KSX327735 LCS327644:LCT327735 LMO327644:LMP327735 LWK327644:LWL327735 MGG327644:MGH327735 MQC327644:MQD327735 MZY327644:MZZ327735 NJU327644:NJV327735 NTQ327644:NTR327735 ODM327644:ODN327735 ONI327644:ONJ327735 OXE327644:OXF327735 PHA327644:PHB327735 PQW327644:PQX327735 QAS327644:QAT327735 QKO327644:QKP327735 QUK327644:QUL327735 REG327644:REH327735 ROC327644:ROD327735 RXY327644:RXZ327735 SHU327644:SHV327735 SRQ327644:SRR327735 TBM327644:TBN327735 TLI327644:TLJ327735 TVE327644:TVF327735 UFA327644:UFB327735 UOW327644:UOX327735 UYS327644:UYT327735 VIO327644:VIP327735 VSK327644:VSL327735 WCG327644:WCH327735 WMC327644:WMD327735 WVY327644:WVZ327735 Q393180:R393271 JM393180:JN393271 TI393180:TJ393271 ADE393180:ADF393271 ANA393180:ANB393271 AWW393180:AWX393271 BGS393180:BGT393271 BQO393180:BQP393271 CAK393180:CAL393271 CKG393180:CKH393271 CUC393180:CUD393271 DDY393180:DDZ393271 DNU393180:DNV393271 DXQ393180:DXR393271 EHM393180:EHN393271 ERI393180:ERJ393271 FBE393180:FBF393271 FLA393180:FLB393271 FUW393180:FUX393271 GES393180:GET393271 GOO393180:GOP393271 GYK393180:GYL393271 HIG393180:HIH393271 HSC393180:HSD393271 IBY393180:IBZ393271 ILU393180:ILV393271 IVQ393180:IVR393271 JFM393180:JFN393271 JPI393180:JPJ393271 JZE393180:JZF393271 KJA393180:KJB393271 KSW393180:KSX393271 LCS393180:LCT393271 LMO393180:LMP393271 LWK393180:LWL393271 MGG393180:MGH393271 MQC393180:MQD393271 MZY393180:MZZ393271 NJU393180:NJV393271 NTQ393180:NTR393271 ODM393180:ODN393271 ONI393180:ONJ393271 OXE393180:OXF393271 PHA393180:PHB393271 PQW393180:PQX393271 QAS393180:QAT393271 QKO393180:QKP393271 QUK393180:QUL393271 REG393180:REH393271 ROC393180:ROD393271 RXY393180:RXZ393271 SHU393180:SHV393271 SRQ393180:SRR393271 TBM393180:TBN393271 TLI393180:TLJ393271 TVE393180:TVF393271 UFA393180:UFB393271 UOW393180:UOX393271 UYS393180:UYT393271 VIO393180:VIP393271 VSK393180:VSL393271 WCG393180:WCH393271 WMC393180:WMD393271 WVY393180:WVZ393271 Q458716:R458807 JM458716:JN458807 TI458716:TJ458807 ADE458716:ADF458807 ANA458716:ANB458807 AWW458716:AWX458807 BGS458716:BGT458807 BQO458716:BQP458807 CAK458716:CAL458807 CKG458716:CKH458807 CUC458716:CUD458807 DDY458716:DDZ458807 DNU458716:DNV458807 DXQ458716:DXR458807 EHM458716:EHN458807 ERI458716:ERJ458807 FBE458716:FBF458807 FLA458716:FLB458807 FUW458716:FUX458807 GES458716:GET458807 GOO458716:GOP458807 GYK458716:GYL458807 HIG458716:HIH458807 HSC458716:HSD458807 IBY458716:IBZ458807 ILU458716:ILV458807 IVQ458716:IVR458807 JFM458716:JFN458807 JPI458716:JPJ458807 JZE458716:JZF458807 KJA458716:KJB458807 KSW458716:KSX458807 LCS458716:LCT458807 LMO458716:LMP458807 LWK458716:LWL458807 MGG458716:MGH458807 MQC458716:MQD458807 MZY458716:MZZ458807 NJU458716:NJV458807 NTQ458716:NTR458807 ODM458716:ODN458807 ONI458716:ONJ458807 OXE458716:OXF458807 PHA458716:PHB458807 PQW458716:PQX458807 QAS458716:QAT458807 QKO458716:QKP458807 QUK458716:QUL458807 REG458716:REH458807 ROC458716:ROD458807 RXY458716:RXZ458807 SHU458716:SHV458807 SRQ458716:SRR458807 TBM458716:TBN458807 TLI458716:TLJ458807 TVE458716:TVF458807 UFA458716:UFB458807 UOW458716:UOX458807 UYS458716:UYT458807 VIO458716:VIP458807 VSK458716:VSL458807 WCG458716:WCH458807 WMC458716:WMD458807 WVY458716:WVZ458807 Q524252:R524343 JM524252:JN524343 TI524252:TJ524343 ADE524252:ADF524343 ANA524252:ANB524343 AWW524252:AWX524343 BGS524252:BGT524343 BQO524252:BQP524343 CAK524252:CAL524343 CKG524252:CKH524343 CUC524252:CUD524343 DDY524252:DDZ524343 DNU524252:DNV524343 DXQ524252:DXR524343 EHM524252:EHN524343 ERI524252:ERJ524343 FBE524252:FBF524343 FLA524252:FLB524343 FUW524252:FUX524343 GES524252:GET524343 GOO524252:GOP524343 GYK524252:GYL524343 HIG524252:HIH524343 HSC524252:HSD524343 IBY524252:IBZ524343 ILU524252:ILV524343 IVQ524252:IVR524343 JFM524252:JFN524343 JPI524252:JPJ524343 JZE524252:JZF524343 KJA524252:KJB524343 KSW524252:KSX524343 LCS524252:LCT524343 LMO524252:LMP524343 LWK524252:LWL524343 MGG524252:MGH524343 MQC524252:MQD524343 MZY524252:MZZ524343 NJU524252:NJV524343 NTQ524252:NTR524343 ODM524252:ODN524343 ONI524252:ONJ524343 OXE524252:OXF524343 PHA524252:PHB524343 PQW524252:PQX524343 QAS524252:QAT524343 QKO524252:QKP524343 QUK524252:QUL524343 REG524252:REH524343 ROC524252:ROD524343 RXY524252:RXZ524343 SHU524252:SHV524343 SRQ524252:SRR524343 TBM524252:TBN524343 TLI524252:TLJ524343 TVE524252:TVF524343 UFA524252:UFB524343 UOW524252:UOX524343 UYS524252:UYT524343 VIO524252:VIP524343 VSK524252:VSL524343 WCG524252:WCH524343 WMC524252:WMD524343 WVY524252:WVZ524343 Q589788:R589879 JM589788:JN589879 TI589788:TJ589879 ADE589788:ADF589879 ANA589788:ANB589879 AWW589788:AWX589879 BGS589788:BGT589879 BQO589788:BQP589879 CAK589788:CAL589879 CKG589788:CKH589879 CUC589788:CUD589879 DDY589788:DDZ589879 DNU589788:DNV589879 DXQ589788:DXR589879 EHM589788:EHN589879 ERI589788:ERJ589879 FBE589788:FBF589879 FLA589788:FLB589879 FUW589788:FUX589879 GES589788:GET589879 GOO589788:GOP589879 GYK589788:GYL589879 HIG589788:HIH589879 HSC589788:HSD589879 IBY589788:IBZ589879 ILU589788:ILV589879 IVQ589788:IVR589879 JFM589788:JFN589879 JPI589788:JPJ589879 JZE589788:JZF589879 KJA589788:KJB589879 KSW589788:KSX589879 LCS589788:LCT589879 LMO589788:LMP589879 LWK589788:LWL589879 MGG589788:MGH589879 MQC589788:MQD589879 MZY589788:MZZ589879 NJU589788:NJV589879 NTQ589788:NTR589879 ODM589788:ODN589879 ONI589788:ONJ589879 OXE589788:OXF589879 PHA589788:PHB589879 PQW589788:PQX589879 QAS589788:QAT589879 QKO589788:QKP589879 QUK589788:QUL589879 REG589788:REH589879 ROC589788:ROD589879 RXY589788:RXZ589879 SHU589788:SHV589879 SRQ589788:SRR589879 TBM589788:TBN589879 TLI589788:TLJ589879 TVE589788:TVF589879 UFA589788:UFB589879 UOW589788:UOX589879 UYS589788:UYT589879 VIO589788:VIP589879 VSK589788:VSL589879 WCG589788:WCH589879 WMC589788:WMD589879 WVY589788:WVZ589879 Q655324:R655415 JM655324:JN655415 TI655324:TJ655415 ADE655324:ADF655415 ANA655324:ANB655415 AWW655324:AWX655415 BGS655324:BGT655415 BQO655324:BQP655415 CAK655324:CAL655415 CKG655324:CKH655415 CUC655324:CUD655415 DDY655324:DDZ655415 DNU655324:DNV655415 DXQ655324:DXR655415 EHM655324:EHN655415 ERI655324:ERJ655415 FBE655324:FBF655415 FLA655324:FLB655415 FUW655324:FUX655415 GES655324:GET655415 GOO655324:GOP655415 GYK655324:GYL655415 HIG655324:HIH655415 HSC655324:HSD655415 IBY655324:IBZ655415 ILU655324:ILV655415 IVQ655324:IVR655415 JFM655324:JFN655415 JPI655324:JPJ655415 JZE655324:JZF655415 KJA655324:KJB655415 KSW655324:KSX655415 LCS655324:LCT655415 LMO655324:LMP655415 LWK655324:LWL655415 MGG655324:MGH655415 MQC655324:MQD655415 MZY655324:MZZ655415 NJU655324:NJV655415 NTQ655324:NTR655415 ODM655324:ODN655415 ONI655324:ONJ655415 OXE655324:OXF655415 PHA655324:PHB655415 PQW655324:PQX655415 QAS655324:QAT655415 QKO655324:QKP655415 QUK655324:QUL655415 REG655324:REH655415 ROC655324:ROD655415 RXY655324:RXZ655415 SHU655324:SHV655415 SRQ655324:SRR655415 TBM655324:TBN655415 TLI655324:TLJ655415 TVE655324:TVF655415 UFA655324:UFB655415 UOW655324:UOX655415 UYS655324:UYT655415 VIO655324:VIP655415 VSK655324:VSL655415 WCG655324:WCH655415 WMC655324:WMD655415 WVY655324:WVZ655415 Q720860:R720951 JM720860:JN720951 TI720860:TJ720951 ADE720860:ADF720951 ANA720860:ANB720951 AWW720860:AWX720951 BGS720860:BGT720951 BQO720860:BQP720951 CAK720860:CAL720951 CKG720860:CKH720951 CUC720860:CUD720951 DDY720860:DDZ720951 DNU720860:DNV720951 DXQ720860:DXR720951 EHM720860:EHN720951 ERI720860:ERJ720951 FBE720860:FBF720951 FLA720860:FLB720951 FUW720860:FUX720951 GES720860:GET720951 GOO720860:GOP720951 GYK720860:GYL720951 HIG720860:HIH720951 HSC720860:HSD720951 IBY720860:IBZ720951 ILU720860:ILV720951 IVQ720860:IVR720951 JFM720860:JFN720951 JPI720860:JPJ720951 JZE720860:JZF720951 KJA720860:KJB720951 KSW720860:KSX720951 LCS720860:LCT720951 LMO720860:LMP720951 LWK720860:LWL720951 MGG720860:MGH720951 MQC720860:MQD720951 MZY720860:MZZ720951 NJU720860:NJV720951 NTQ720860:NTR720951 ODM720860:ODN720951 ONI720860:ONJ720951 OXE720860:OXF720951 PHA720860:PHB720951 PQW720860:PQX720951 QAS720860:QAT720951 QKO720860:QKP720951 QUK720860:QUL720951 REG720860:REH720951 ROC720860:ROD720951 RXY720860:RXZ720951 SHU720860:SHV720951 SRQ720860:SRR720951 TBM720860:TBN720951 TLI720860:TLJ720951 TVE720860:TVF720951 UFA720860:UFB720951 UOW720860:UOX720951 UYS720860:UYT720951 VIO720860:VIP720951 VSK720860:VSL720951 WCG720860:WCH720951 WMC720860:WMD720951 WVY720860:WVZ720951 Q786396:R786487 JM786396:JN786487 TI786396:TJ786487 ADE786396:ADF786487 ANA786396:ANB786487 AWW786396:AWX786487 BGS786396:BGT786487 BQO786396:BQP786487 CAK786396:CAL786487 CKG786396:CKH786487 CUC786396:CUD786487 DDY786396:DDZ786487 DNU786396:DNV786487 DXQ786396:DXR786487 EHM786396:EHN786487 ERI786396:ERJ786487 FBE786396:FBF786487 FLA786396:FLB786487 FUW786396:FUX786487 GES786396:GET786487 GOO786396:GOP786487 GYK786396:GYL786487 HIG786396:HIH786487 HSC786396:HSD786487 IBY786396:IBZ786487 ILU786396:ILV786487 IVQ786396:IVR786487 JFM786396:JFN786487 JPI786396:JPJ786487 JZE786396:JZF786487 KJA786396:KJB786487 KSW786396:KSX786487 LCS786396:LCT786487 LMO786396:LMP786487 LWK786396:LWL786487 MGG786396:MGH786487 MQC786396:MQD786487 MZY786396:MZZ786487 NJU786396:NJV786487 NTQ786396:NTR786487 ODM786396:ODN786487 ONI786396:ONJ786487 OXE786396:OXF786487 PHA786396:PHB786487 PQW786396:PQX786487 QAS786396:QAT786487 QKO786396:QKP786487 QUK786396:QUL786487 REG786396:REH786487 ROC786396:ROD786487 RXY786396:RXZ786487 SHU786396:SHV786487 SRQ786396:SRR786487 TBM786396:TBN786487 TLI786396:TLJ786487 TVE786396:TVF786487 UFA786396:UFB786487 UOW786396:UOX786487 UYS786396:UYT786487 VIO786396:VIP786487 VSK786396:VSL786487 WCG786396:WCH786487 WMC786396:WMD786487 WVY786396:WVZ786487 Q851932:R852023 JM851932:JN852023 TI851932:TJ852023 ADE851932:ADF852023 ANA851932:ANB852023 AWW851932:AWX852023 BGS851932:BGT852023 BQO851932:BQP852023 CAK851932:CAL852023 CKG851932:CKH852023 CUC851932:CUD852023 DDY851932:DDZ852023 DNU851932:DNV852023 DXQ851932:DXR852023 EHM851932:EHN852023 ERI851932:ERJ852023 FBE851932:FBF852023 FLA851932:FLB852023 FUW851932:FUX852023 GES851932:GET852023 GOO851932:GOP852023 GYK851932:GYL852023 HIG851932:HIH852023 HSC851932:HSD852023 IBY851932:IBZ852023 ILU851932:ILV852023 IVQ851932:IVR852023 JFM851932:JFN852023 JPI851932:JPJ852023 JZE851932:JZF852023 KJA851932:KJB852023 KSW851932:KSX852023 LCS851932:LCT852023 LMO851932:LMP852023 LWK851932:LWL852023 MGG851932:MGH852023 MQC851932:MQD852023 MZY851932:MZZ852023 NJU851932:NJV852023 NTQ851932:NTR852023 ODM851932:ODN852023 ONI851932:ONJ852023 OXE851932:OXF852023 PHA851932:PHB852023 PQW851932:PQX852023 QAS851932:QAT852023 QKO851932:QKP852023 QUK851932:QUL852023 REG851932:REH852023 ROC851932:ROD852023 RXY851932:RXZ852023 SHU851932:SHV852023 SRQ851932:SRR852023 TBM851932:TBN852023 TLI851932:TLJ852023 TVE851932:TVF852023 UFA851932:UFB852023 UOW851932:UOX852023 UYS851932:UYT852023 VIO851932:VIP852023 VSK851932:VSL852023 WCG851932:WCH852023 WMC851932:WMD852023 WVY851932:WVZ852023 Q6:R191">
      <formula1>$W$2:$W$7</formula1>
    </dataValidation>
  </dataValidations>
  <pageMargins left="0.75" right="0.75" top="1" bottom="1" header="0.511805555555556" footer="0.511805555555556"/>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1.875" style="44" customWidth="1"/>
    <col min="9" max="9" width="4.875" style="44" customWidth="1"/>
    <col min="10" max="10" width="4.75" style="44" customWidth="1"/>
    <col min="11" max="11" width="17.75" style="44" hidden="1"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5.75" style="41" customWidth="1"/>
    <col min="19" max="21" width="8.875" style="41"/>
    <col min="22" max="22" width="8.875" style="46" hidden="1" customWidth="1"/>
    <col min="23" max="23" width="8.875" style="41" hidden="1" customWidth="1"/>
    <col min="24" max="29" width="8.875" style="41" customWidth="1"/>
    <col min="30" max="16384" width="8.875" style="41"/>
  </cols>
  <sheetData>
    <row r="1" s="35" customFormat="1" ht="23.25" spans="1:22">
      <c r="A1" s="47" t="s">
        <v>24</v>
      </c>
      <c r="B1" s="47"/>
      <c r="C1" s="47"/>
      <c r="D1" s="47"/>
      <c r="E1" s="47"/>
      <c r="F1" s="47"/>
      <c r="G1" s="47"/>
      <c r="H1" s="47"/>
      <c r="I1" s="47"/>
      <c r="J1" s="47"/>
      <c r="K1" s="47"/>
      <c r="L1" s="47"/>
      <c r="M1" s="47"/>
      <c r="N1" s="47"/>
      <c r="O1" s="47"/>
      <c r="P1" s="47"/>
      <c r="Q1" s="47"/>
      <c r="R1" s="47"/>
      <c r="S1" s="47"/>
      <c r="T1" s="47"/>
      <c r="U1" s="47"/>
      <c r="V1" s="86"/>
    </row>
    <row r="2" s="36" customFormat="1" ht="15" spans="1:23">
      <c r="A2" s="48" t="s">
        <v>679</v>
      </c>
      <c r="B2" s="49"/>
      <c r="C2" s="49"/>
      <c r="D2" s="49"/>
      <c r="E2" s="49"/>
      <c r="F2" s="50"/>
      <c r="G2" s="51" t="s">
        <v>26</v>
      </c>
      <c r="H2" s="52"/>
      <c r="I2" s="52"/>
      <c r="J2" s="52"/>
      <c r="K2" s="52"/>
      <c r="L2" s="52"/>
      <c r="M2" s="52"/>
      <c r="N2" s="52"/>
      <c r="O2" s="52"/>
      <c r="P2" s="52"/>
      <c r="Q2" s="87" t="s">
        <v>680</v>
      </c>
      <c r="R2" s="88"/>
      <c r="S2" s="88"/>
      <c r="T2" s="88"/>
      <c r="U2" s="89"/>
      <c r="V2" s="37" t="s">
        <v>28</v>
      </c>
      <c r="W2" s="36" t="s">
        <v>29</v>
      </c>
    </row>
    <row r="3" s="37" customFormat="1" ht="15"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20.1" customHeight="1" spans="1:22">
      <c r="A6" s="71">
        <v>1</v>
      </c>
      <c r="B6" s="72" t="s">
        <v>57</v>
      </c>
      <c r="C6" s="73" t="s">
        <v>58</v>
      </c>
      <c r="D6" s="73">
        <v>15925307250</v>
      </c>
      <c r="E6" s="74" t="s">
        <v>59</v>
      </c>
      <c r="F6" s="157" t="s">
        <v>681</v>
      </c>
      <c r="G6" s="155">
        <v>0</v>
      </c>
      <c r="H6" s="154" t="s">
        <v>682</v>
      </c>
      <c r="I6" s="76"/>
      <c r="J6" s="82"/>
      <c r="K6" s="83"/>
      <c r="L6" s="84" t="s">
        <v>33</v>
      </c>
      <c r="M6" s="83"/>
      <c r="N6" s="83"/>
      <c r="O6" s="83"/>
      <c r="P6" s="83"/>
      <c r="Q6" s="101" t="s">
        <v>56</v>
      </c>
      <c r="R6" s="102"/>
      <c r="S6" s="103"/>
      <c r="T6" s="104"/>
      <c r="U6" s="105"/>
      <c r="V6" s="39" t="s">
        <v>62</v>
      </c>
    </row>
    <row r="7" s="39" customFormat="1" ht="20.1" customHeight="1" spans="1:21">
      <c r="A7" s="71">
        <v>2</v>
      </c>
      <c r="B7" s="72" t="s">
        <v>63</v>
      </c>
      <c r="C7" s="73" t="s">
        <v>64</v>
      </c>
      <c r="D7" s="73">
        <v>13988098272</v>
      </c>
      <c r="E7" s="74" t="s">
        <v>59</v>
      </c>
      <c r="F7" s="157" t="s">
        <v>683</v>
      </c>
      <c r="G7" s="155">
        <v>0</v>
      </c>
      <c r="H7" s="154" t="s">
        <v>684</v>
      </c>
      <c r="I7" s="76"/>
      <c r="J7" s="82"/>
      <c r="K7" s="83"/>
      <c r="L7" s="84" t="s">
        <v>33</v>
      </c>
      <c r="M7" s="83"/>
      <c r="N7" s="83"/>
      <c r="O7" s="83"/>
      <c r="P7" s="83"/>
      <c r="Q7" s="101" t="s">
        <v>56</v>
      </c>
      <c r="R7" s="102"/>
      <c r="S7" s="103"/>
      <c r="T7" s="104"/>
      <c r="U7" s="105"/>
    </row>
    <row r="8" s="39" customFormat="1" ht="20.1" customHeight="1" spans="1:21">
      <c r="A8" s="71">
        <v>3</v>
      </c>
      <c r="B8" s="72" t="s">
        <v>67</v>
      </c>
      <c r="C8" s="73" t="s">
        <v>68</v>
      </c>
      <c r="D8" s="73">
        <v>13769424867</v>
      </c>
      <c r="E8" s="74" t="s">
        <v>59</v>
      </c>
      <c r="F8" s="157" t="s">
        <v>685</v>
      </c>
      <c r="G8" s="155">
        <v>0</v>
      </c>
      <c r="H8" s="154" t="s">
        <v>686</v>
      </c>
      <c r="I8" s="76"/>
      <c r="J8" s="82"/>
      <c r="K8" s="83"/>
      <c r="L8" s="84" t="s">
        <v>33</v>
      </c>
      <c r="M8" s="83"/>
      <c r="N8" s="83"/>
      <c r="O8" s="83"/>
      <c r="P8" s="83"/>
      <c r="Q8" s="101" t="s">
        <v>56</v>
      </c>
      <c r="R8" s="102"/>
      <c r="S8" s="103"/>
      <c r="T8" s="104"/>
      <c r="U8" s="105"/>
    </row>
    <row r="9" s="39" customFormat="1" ht="20.1" customHeight="1" spans="1:21">
      <c r="A9" s="71">
        <v>4</v>
      </c>
      <c r="B9" s="72" t="s">
        <v>71</v>
      </c>
      <c r="C9" s="73" t="s">
        <v>72</v>
      </c>
      <c r="D9" s="73">
        <v>13577314539</v>
      </c>
      <c r="E9" s="74" t="s">
        <v>59</v>
      </c>
      <c r="F9" s="157" t="s">
        <v>687</v>
      </c>
      <c r="G9" s="155">
        <v>0</v>
      </c>
      <c r="H9" s="154" t="s">
        <v>688</v>
      </c>
      <c r="I9" s="76"/>
      <c r="J9" s="82"/>
      <c r="K9" s="83"/>
      <c r="L9" s="84" t="s">
        <v>33</v>
      </c>
      <c r="M9" s="83"/>
      <c r="N9" s="83"/>
      <c r="O9" s="83"/>
      <c r="P9" s="83"/>
      <c r="Q9" s="101" t="s">
        <v>56</v>
      </c>
      <c r="R9" s="102"/>
      <c r="S9" s="103"/>
      <c r="T9" s="104"/>
      <c r="U9" s="105"/>
    </row>
    <row r="10" s="39" customFormat="1" ht="20.1" customHeight="1" spans="1:21">
      <c r="A10" s="71">
        <v>5</v>
      </c>
      <c r="B10" s="72" t="s">
        <v>75</v>
      </c>
      <c r="C10" s="73" t="s">
        <v>76</v>
      </c>
      <c r="D10" s="73">
        <v>15925386242</v>
      </c>
      <c r="E10" s="74" t="s">
        <v>59</v>
      </c>
      <c r="F10" s="157" t="s">
        <v>689</v>
      </c>
      <c r="G10" s="155">
        <v>0</v>
      </c>
      <c r="H10" s="154" t="s">
        <v>690</v>
      </c>
      <c r="I10" s="76"/>
      <c r="J10" s="82"/>
      <c r="K10" s="83"/>
      <c r="L10" s="84" t="s">
        <v>33</v>
      </c>
      <c r="M10" s="83"/>
      <c r="N10" s="83"/>
      <c r="O10" s="83"/>
      <c r="P10" s="83"/>
      <c r="Q10" s="101" t="s">
        <v>56</v>
      </c>
      <c r="R10" s="102"/>
      <c r="S10" s="103"/>
      <c r="T10" s="104"/>
      <c r="U10" s="105"/>
    </row>
    <row r="11" s="39" customFormat="1" ht="20.1" customHeight="1" spans="1:21">
      <c r="A11" s="71">
        <v>6</v>
      </c>
      <c r="B11" s="72" t="s">
        <v>79</v>
      </c>
      <c r="C11" s="73" t="s">
        <v>80</v>
      </c>
      <c r="D11" s="73">
        <v>15974757705</v>
      </c>
      <c r="E11" s="74" t="s">
        <v>59</v>
      </c>
      <c r="F11" s="157" t="s">
        <v>691</v>
      </c>
      <c r="G11" s="155">
        <v>0</v>
      </c>
      <c r="H11" s="154" t="s">
        <v>692</v>
      </c>
      <c r="I11" s="76"/>
      <c r="J11" s="82"/>
      <c r="K11" s="83"/>
      <c r="L11" s="84" t="s">
        <v>33</v>
      </c>
      <c r="M11" s="83"/>
      <c r="N11" s="83"/>
      <c r="O11" s="83"/>
      <c r="P11" s="83"/>
      <c r="Q11" s="101" t="s">
        <v>56</v>
      </c>
      <c r="R11" s="102"/>
      <c r="S11" s="103"/>
      <c r="T11" s="104"/>
      <c r="U11" s="105"/>
    </row>
    <row r="12" s="39" customFormat="1" ht="20.1" customHeight="1" spans="1:21">
      <c r="A12" s="71">
        <v>7</v>
      </c>
      <c r="B12" s="72" t="s">
        <v>83</v>
      </c>
      <c r="C12" s="73" t="s">
        <v>84</v>
      </c>
      <c r="D12" s="73">
        <v>15825232711</v>
      </c>
      <c r="E12" s="74" t="s">
        <v>59</v>
      </c>
      <c r="F12" s="157" t="s">
        <v>693</v>
      </c>
      <c r="G12" s="155">
        <v>0</v>
      </c>
      <c r="H12" s="154" t="s">
        <v>694</v>
      </c>
      <c r="I12" s="76"/>
      <c r="J12" s="82"/>
      <c r="K12" s="83"/>
      <c r="L12" s="84" t="s">
        <v>33</v>
      </c>
      <c r="M12" s="83"/>
      <c r="N12" s="83"/>
      <c r="O12" s="83"/>
      <c r="P12" s="83"/>
      <c r="Q12" s="101" t="s">
        <v>56</v>
      </c>
      <c r="R12" s="102"/>
      <c r="S12" s="103"/>
      <c r="T12" s="104"/>
      <c r="U12" s="105"/>
    </row>
    <row r="13" s="39" customFormat="1" ht="20.1" customHeight="1" spans="1:21">
      <c r="A13" s="71">
        <v>8</v>
      </c>
      <c r="B13" s="72" t="s">
        <v>87</v>
      </c>
      <c r="C13" s="73" t="s">
        <v>88</v>
      </c>
      <c r="D13" s="73">
        <v>13988065970</v>
      </c>
      <c r="E13" s="74" t="s">
        <v>59</v>
      </c>
      <c r="F13" s="157" t="str">
        <f>VLOOKUP(B13,[3]全部报警!$A$2:$D$96,2,FALSE)</f>
        <v>2019-07-02 21:49:37</v>
      </c>
      <c r="G13" s="155" t="str">
        <f>VLOOKUP(B13,[4]行驶报表统计数据!$A$2:$B$81,2,FALSE)</f>
        <v>17.49</v>
      </c>
      <c r="H13" s="76" t="str">
        <f>VLOOKUP(B13,[3]全部报警!$A$2:$D$96,4,FALSE)</f>
        <v>云南省玉溪市江川区九溪镇玉江高速九溪河口小学西1550米</v>
      </c>
      <c r="I13" s="76"/>
      <c r="J13" s="82"/>
      <c r="K13" s="83"/>
      <c r="L13" s="84" t="s">
        <v>28</v>
      </c>
      <c r="M13" s="83"/>
      <c r="N13" s="83" t="s">
        <v>62</v>
      </c>
      <c r="O13" s="83"/>
      <c r="P13" s="83"/>
      <c r="Q13" s="101" t="s">
        <v>34</v>
      </c>
      <c r="R13" s="102"/>
      <c r="S13" s="103">
        <v>43648</v>
      </c>
      <c r="T13" s="104" t="s">
        <v>170</v>
      </c>
      <c r="U13" s="105"/>
    </row>
    <row r="14" s="39" customFormat="1" ht="20.1" customHeight="1" spans="1:21">
      <c r="A14" s="71">
        <v>9</v>
      </c>
      <c r="B14" s="72" t="s">
        <v>91</v>
      </c>
      <c r="C14" s="73" t="s">
        <v>92</v>
      </c>
      <c r="D14" s="73">
        <v>13529481227</v>
      </c>
      <c r="E14" s="74" t="s">
        <v>59</v>
      </c>
      <c r="F14" s="157"/>
      <c r="G14" s="155">
        <v>0</v>
      </c>
      <c r="I14" s="83" t="s">
        <v>62</v>
      </c>
      <c r="J14" s="82"/>
      <c r="K14" s="83"/>
      <c r="L14" s="84" t="s">
        <v>33</v>
      </c>
      <c r="M14" s="83"/>
      <c r="N14" s="83"/>
      <c r="O14" s="83"/>
      <c r="P14" s="83"/>
      <c r="Q14" s="101" t="s">
        <v>29</v>
      </c>
      <c r="R14" s="102"/>
      <c r="S14" s="103">
        <v>43648</v>
      </c>
      <c r="T14" s="104" t="s">
        <v>279</v>
      </c>
      <c r="U14" s="105"/>
    </row>
    <row r="15" s="39" customFormat="1" ht="20.1" customHeight="1" spans="1:21">
      <c r="A15" s="71">
        <v>10</v>
      </c>
      <c r="B15" s="72" t="s">
        <v>95</v>
      </c>
      <c r="C15" s="73" t="s">
        <v>68</v>
      </c>
      <c r="D15" s="73">
        <v>13769424867</v>
      </c>
      <c r="E15" s="74" t="s">
        <v>59</v>
      </c>
      <c r="F15" s="157" t="str">
        <f>VLOOKUP(B15,[3]全部报警!$A$2:$D$96,2,FALSE)</f>
        <v>2019-07-02 22:49:12</v>
      </c>
      <c r="G15" s="155" t="str">
        <f>VLOOKUP(B15,[4]行驶报表统计数据!$A$2:$B$81,2,FALSE)</f>
        <v>27.36</v>
      </c>
      <c r="H15" s="76" t="str">
        <f>VLOOKUP(B15,[3]全部报警!$A$2:$D$96,4,FALSE)</f>
        <v>云南省昆明市呈贡区七甸街道三铝公路云南铝业股份有限公司东南234米</v>
      </c>
      <c r="I15" s="76"/>
      <c r="J15" s="82"/>
      <c r="K15" s="83"/>
      <c r="L15" s="84" t="s">
        <v>33</v>
      </c>
      <c r="M15" s="83"/>
      <c r="N15" s="83"/>
      <c r="O15" s="83"/>
      <c r="P15" s="83"/>
      <c r="Q15" s="101" t="s">
        <v>56</v>
      </c>
      <c r="R15" s="102"/>
      <c r="S15" s="103"/>
      <c r="T15" s="104"/>
      <c r="U15" s="105"/>
    </row>
    <row r="16" s="39" customFormat="1" ht="20.1" customHeight="1" spans="1:21">
      <c r="A16" s="71">
        <v>11</v>
      </c>
      <c r="B16" s="72" t="s">
        <v>98</v>
      </c>
      <c r="C16" s="73" t="s">
        <v>99</v>
      </c>
      <c r="D16" s="73">
        <v>13769465022</v>
      </c>
      <c r="E16" s="74" t="s">
        <v>59</v>
      </c>
      <c r="F16" s="157" t="s">
        <v>695</v>
      </c>
      <c r="G16" s="155">
        <v>0</v>
      </c>
      <c r="H16" s="154" t="s">
        <v>696</v>
      </c>
      <c r="I16" s="76"/>
      <c r="J16" s="82"/>
      <c r="K16" s="83"/>
      <c r="L16" s="84" t="s">
        <v>33</v>
      </c>
      <c r="M16" s="83"/>
      <c r="N16" s="83"/>
      <c r="O16" s="83"/>
      <c r="P16" s="83"/>
      <c r="Q16" s="101" t="s">
        <v>56</v>
      </c>
      <c r="R16" s="102"/>
      <c r="S16" s="103"/>
      <c r="T16" s="104"/>
      <c r="U16" s="105"/>
    </row>
    <row r="17" s="39" customFormat="1" ht="20.1" customHeight="1" spans="1:21">
      <c r="A17" s="71">
        <v>12</v>
      </c>
      <c r="B17" s="72" t="s">
        <v>102</v>
      </c>
      <c r="C17" s="73" t="s">
        <v>103</v>
      </c>
      <c r="D17" s="73">
        <v>13987386209</v>
      </c>
      <c r="E17" s="74" t="s">
        <v>59</v>
      </c>
      <c r="F17" s="157" t="s">
        <v>697</v>
      </c>
      <c r="G17" s="155">
        <v>0</v>
      </c>
      <c r="H17" s="154" t="s">
        <v>698</v>
      </c>
      <c r="I17" s="76"/>
      <c r="J17" s="84"/>
      <c r="K17" s="83"/>
      <c r="L17" s="84" t="s">
        <v>33</v>
      </c>
      <c r="M17" s="83"/>
      <c r="N17" s="83"/>
      <c r="O17" s="83"/>
      <c r="P17" s="83"/>
      <c r="Q17" s="101" t="s">
        <v>56</v>
      </c>
      <c r="R17" s="102"/>
      <c r="S17" s="103"/>
      <c r="T17" s="104"/>
      <c r="U17" s="105"/>
    </row>
    <row r="18" s="39" customFormat="1" ht="20.1" customHeight="1" spans="1:21">
      <c r="A18" s="71">
        <v>13</v>
      </c>
      <c r="B18" s="72" t="s">
        <v>106</v>
      </c>
      <c r="C18" s="73" t="s">
        <v>107</v>
      </c>
      <c r="D18" s="73">
        <v>13987386209</v>
      </c>
      <c r="E18" s="74" t="s">
        <v>59</v>
      </c>
      <c r="F18" s="157" t="s">
        <v>699</v>
      </c>
      <c r="G18" s="155">
        <v>0</v>
      </c>
      <c r="H18" s="154" t="s">
        <v>700</v>
      </c>
      <c r="I18" s="76"/>
      <c r="J18" s="84"/>
      <c r="K18" s="83"/>
      <c r="L18" s="84" t="s">
        <v>33</v>
      </c>
      <c r="M18" s="83"/>
      <c r="N18" s="83"/>
      <c r="O18" s="83"/>
      <c r="P18" s="83"/>
      <c r="Q18" s="101" t="s">
        <v>56</v>
      </c>
      <c r="R18" s="102"/>
      <c r="S18" s="103"/>
      <c r="T18" s="104"/>
      <c r="U18" s="105"/>
    </row>
    <row r="19" s="39" customFormat="1" ht="20.1" customHeight="1" spans="1:21">
      <c r="A19" s="71">
        <v>14</v>
      </c>
      <c r="B19" s="72" t="s">
        <v>110</v>
      </c>
      <c r="C19" s="73" t="s">
        <v>111</v>
      </c>
      <c r="D19" s="73">
        <v>15987351731</v>
      </c>
      <c r="E19" s="74" t="s">
        <v>59</v>
      </c>
      <c r="F19" s="157" t="s">
        <v>701</v>
      </c>
      <c r="G19" s="155">
        <v>0</v>
      </c>
      <c r="H19" s="154" t="s">
        <v>702</v>
      </c>
      <c r="I19" s="76"/>
      <c r="J19" s="85"/>
      <c r="K19" s="83"/>
      <c r="L19" s="84" t="s">
        <v>33</v>
      </c>
      <c r="M19" s="83"/>
      <c r="N19" s="83"/>
      <c r="O19" s="83"/>
      <c r="P19" s="83"/>
      <c r="Q19" s="101" t="s">
        <v>56</v>
      </c>
      <c r="R19" s="102"/>
      <c r="S19" s="103"/>
      <c r="T19" s="104"/>
      <c r="U19" s="105"/>
    </row>
    <row r="20" s="39" customFormat="1" ht="20.1" customHeight="1" spans="1:21">
      <c r="A20" s="71">
        <v>15</v>
      </c>
      <c r="B20" s="72" t="s">
        <v>114</v>
      </c>
      <c r="C20" s="73" t="s">
        <v>115</v>
      </c>
      <c r="D20" s="73">
        <v>13988900845</v>
      </c>
      <c r="E20" s="74" t="s">
        <v>59</v>
      </c>
      <c r="F20" s="157" t="str">
        <f>VLOOKUP(B20,[3]全部报警!$A$2:$D$96,2,FALSE)</f>
        <v>2019-07-02 23:25:58</v>
      </c>
      <c r="G20" s="155">
        <v>42.6</v>
      </c>
      <c r="H20" s="76" t="str">
        <f>VLOOKUP(B20,[3]全部报警!$A$2:$D$96,4,FALSE)</f>
        <v>云南省曲靖市陆良县陆良华侨管理区112乡道农场医院(098乡道)南1621米</v>
      </c>
      <c r="I20" s="76"/>
      <c r="J20" s="85"/>
      <c r="K20" s="83"/>
      <c r="L20" s="84" t="s">
        <v>33</v>
      </c>
      <c r="M20" s="83"/>
      <c r="N20" s="83"/>
      <c r="O20" s="83"/>
      <c r="P20" s="83"/>
      <c r="Q20" s="101" t="s">
        <v>56</v>
      </c>
      <c r="R20" s="102"/>
      <c r="S20" s="103"/>
      <c r="T20" s="104"/>
      <c r="U20" s="105"/>
    </row>
    <row r="21" s="39" customFormat="1" ht="20.1" customHeight="1" spans="1:21">
      <c r="A21" s="71">
        <v>16</v>
      </c>
      <c r="B21" s="72" t="s">
        <v>116</v>
      </c>
      <c r="C21" s="77" t="s">
        <v>117</v>
      </c>
      <c r="D21" s="77">
        <v>13769467588</v>
      </c>
      <c r="E21" s="74" t="s">
        <v>59</v>
      </c>
      <c r="F21" s="157" t="s">
        <v>703</v>
      </c>
      <c r="G21" s="155">
        <v>0</v>
      </c>
      <c r="H21" s="154" t="s">
        <v>704</v>
      </c>
      <c r="I21" s="76"/>
      <c r="J21" s="85"/>
      <c r="K21" s="83"/>
      <c r="L21" s="84" t="s">
        <v>33</v>
      </c>
      <c r="M21" s="83"/>
      <c r="N21" s="83"/>
      <c r="O21" s="83"/>
      <c r="P21" s="83"/>
      <c r="Q21" s="101" t="s">
        <v>56</v>
      </c>
      <c r="R21" s="102"/>
      <c r="S21" s="103"/>
      <c r="T21" s="104"/>
      <c r="U21" s="105"/>
    </row>
    <row r="22" s="39" customFormat="1" ht="20.1" customHeight="1" spans="1:21">
      <c r="A22" s="71">
        <v>17</v>
      </c>
      <c r="B22" s="72" t="s">
        <v>120</v>
      </c>
      <c r="C22" s="73" t="s">
        <v>121</v>
      </c>
      <c r="D22" s="73">
        <v>13988058922</v>
      </c>
      <c r="E22" s="74" t="s">
        <v>59</v>
      </c>
      <c r="F22" s="157" t="s">
        <v>705</v>
      </c>
      <c r="G22" s="155">
        <v>0</v>
      </c>
      <c r="H22" s="154" t="s">
        <v>706</v>
      </c>
      <c r="I22" s="76"/>
      <c r="J22" s="85"/>
      <c r="K22" s="83"/>
      <c r="L22" s="84" t="s">
        <v>33</v>
      </c>
      <c r="M22" s="83"/>
      <c r="N22" s="83"/>
      <c r="O22" s="83"/>
      <c r="P22" s="83"/>
      <c r="Q22" s="101" t="s">
        <v>56</v>
      </c>
      <c r="R22" s="102"/>
      <c r="S22" s="103"/>
      <c r="T22" s="104"/>
      <c r="U22" s="105"/>
    </row>
    <row r="23" s="39" customFormat="1" ht="20.1" customHeight="1" spans="1:21">
      <c r="A23" s="71">
        <v>18</v>
      </c>
      <c r="B23" s="72" t="s">
        <v>124</v>
      </c>
      <c r="C23" s="77" t="s">
        <v>125</v>
      </c>
      <c r="D23" s="77">
        <v>13529945859</v>
      </c>
      <c r="E23" s="74" t="s">
        <v>59</v>
      </c>
      <c r="F23" s="157" t="s">
        <v>707</v>
      </c>
      <c r="G23" s="155">
        <v>0</v>
      </c>
      <c r="H23" s="154" t="s">
        <v>708</v>
      </c>
      <c r="I23" s="76"/>
      <c r="J23" s="85"/>
      <c r="K23" s="83"/>
      <c r="L23" s="84" t="s">
        <v>33</v>
      </c>
      <c r="M23" s="83"/>
      <c r="N23" s="83"/>
      <c r="O23" s="83"/>
      <c r="P23" s="83"/>
      <c r="Q23" s="101" t="s">
        <v>56</v>
      </c>
      <c r="R23" s="102"/>
      <c r="S23" s="103"/>
      <c r="T23" s="104"/>
      <c r="U23" s="105"/>
    </row>
    <row r="24" s="39" customFormat="1" ht="20.1" customHeight="1" spans="1:21">
      <c r="A24" s="71">
        <v>19</v>
      </c>
      <c r="B24" s="72" t="s">
        <v>128</v>
      </c>
      <c r="C24" s="73" t="s">
        <v>129</v>
      </c>
      <c r="D24" s="73">
        <v>15925189689</v>
      </c>
      <c r="E24" s="74" t="s">
        <v>59</v>
      </c>
      <c r="F24" s="157" t="s">
        <v>709</v>
      </c>
      <c r="G24" s="155">
        <v>0</v>
      </c>
      <c r="H24" s="154" t="s">
        <v>710</v>
      </c>
      <c r="I24" s="76"/>
      <c r="J24" s="85"/>
      <c r="K24" s="83"/>
      <c r="L24" s="84" t="s">
        <v>33</v>
      </c>
      <c r="M24" s="83"/>
      <c r="N24" s="83"/>
      <c r="O24" s="83"/>
      <c r="P24" s="83"/>
      <c r="Q24" s="101" t="s">
        <v>56</v>
      </c>
      <c r="R24" s="102"/>
      <c r="S24" s="103"/>
      <c r="T24" s="104"/>
      <c r="U24" s="105"/>
    </row>
    <row r="25" s="39" customFormat="1" ht="20.1" customHeight="1" spans="1:21">
      <c r="A25" s="71">
        <v>20</v>
      </c>
      <c r="B25" s="72" t="s">
        <v>132</v>
      </c>
      <c r="C25" s="73" t="s">
        <v>133</v>
      </c>
      <c r="D25" s="73">
        <v>13769413028</v>
      </c>
      <c r="E25" s="74" t="s">
        <v>59</v>
      </c>
      <c r="F25" s="157" t="s">
        <v>711</v>
      </c>
      <c r="G25" s="155">
        <v>0</v>
      </c>
      <c r="H25" s="154" t="s">
        <v>712</v>
      </c>
      <c r="I25" s="76"/>
      <c r="J25" s="85"/>
      <c r="K25" s="83"/>
      <c r="L25" s="84" t="s">
        <v>33</v>
      </c>
      <c r="M25" s="83"/>
      <c r="N25" s="83"/>
      <c r="O25" s="83"/>
      <c r="P25" s="83"/>
      <c r="Q25" s="101" t="s">
        <v>56</v>
      </c>
      <c r="R25" s="102"/>
      <c r="S25" s="103"/>
      <c r="T25" s="104"/>
      <c r="U25" s="105"/>
    </row>
    <row r="26" s="39" customFormat="1" ht="20.1" customHeight="1" spans="1:21">
      <c r="A26" s="71">
        <v>21</v>
      </c>
      <c r="B26" s="72" t="s">
        <v>136</v>
      </c>
      <c r="C26" s="73" t="s">
        <v>137</v>
      </c>
      <c r="D26" s="73">
        <v>13987372731</v>
      </c>
      <c r="E26" s="74" t="s">
        <v>59</v>
      </c>
      <c r="F26" s="157" t="str">
        <f>VLOOKUP(B26,[3]全部报警!$A$2:$D$96,2,FALSE)</f>
        <v>2019-07-02 18:01:50</v>
      </c>
      <c r="G26" s="155">
        <v>39.7</v>
      </c>
      <c r="H26" s="76" t="str">
        <f>VLOOKUP(B26,[3]全部报警!$A$2:$D$96,4,FALSE)</f>
        <v>云南省红河哈尼族彝族自治州蒙自市文澜镇护国路22号护国路红河州公务员小区东255米</v>
      </c>
      <c r="I26" s="76"/>
      <c r="J26" s="85"/>
      <c r="K26" s="83"/>
      <c r="L26" s="84" t="s">
        <v>33</v>
      </c>
      <c r="M26" s="83"/>
      <c r="N26" s="83"/>
      <c r="O26" s="83"/>
      <c r="P26" s="83"/>
      <c r="Q26" s="101" t="s">
        <v>56</v>
      </c>
      <c r="R26" s="102"/>
      <c r="S26" s="103"/>
      <c r="T26" s="104"/>
      <c r="U26" s="105"/>
    </row>
    <row r="27" s="40" customFormat="1" ht="20.1" customHeight="1" spans="1:21">
      <c r="A27" s="71">
        <v>22</v>
      </c>
      <c r="B27" s="72" t="s">
        <v>140</v>
      </c>
      <c r="C27" s="73" t="s">
        <v>141</v>
      </c>
      <c r="D27" s="73">
        <v>15912899704</v>
      </c>
      <c r="E27" s="74" t="s">
        <v>59</v>
      </c>
      <c r="F27" s="157" t="str">
        <f>VLOOKUP(B27,[3]全部报警!$A$2:$D$96,2,FALSE)</f>
        <v>2019-07-02 00:22:36</v>
      </c>
      <c r="G27" s="155">
        <v>0</v>
      </c>
      <c r="H27" s="76" t="str">
        <f>VLOOKUP(B27,[3]全部报警!$A$2:$D$96,4,FALSE)</f>
        <v>云南省红河哈尼族彝族自治州建水县临安镇大哨头东100米</v>
      </c>
      <c r="I27" s="76"/>
      <c r="J27" s="85"/>
      <c r="K27" s="83"/>
      <c r="L27" s="84" t="s">
        <v>33</v>
      </c>
      <c r="M27" s="83"/>
      <c r="N27" s="83"/>
      <c r="O27" s="83"/>
      <c r="P27" s="83"/>
      <c r="Q27" s="101" t="s">
        <v>56</v>
      </c>
      <c r="R27" s="102"/>
      <c r="S27" s="103"/>
      <c r="T27" s="104"/>
      <c r="U27" s="105"/>
    </row>
    <row r="28" s="40" customFormat="1" ht="20.1" customHeight="1" spans="1:21">
      <c r="A28" s="71">
        <v>23</v>
      </c>
      <c r="B28" s="72" t="s">
        <v>142</v>
      </c>
      <c r="C28" s="73" t="s">
        <v>143</v>
      </c>
      <c r="D28" s="73">
        <v>15912881848</v>
      </c>
      <c r="E28" s="74" t="s">
        <v>59</v>
      </c>
      <c r="F28" s="157" t="s">
        <v>713</v>
      </c>
      <c r="G28" s="155">
        <v>0</v>
      </c>
      <c r="H28" s="154" t="s">
        <v>714</v>
      </c>
      <c r="I28" s="76"/>
      <c r="J28" s="85"/>
      <c r="K28" s="83"/>
      <c r="L28" s="84" t="s">
        <v>33</v>
      </c>
      <c r="M28" s="83"/>
      <c r="N28" s="83"/>
      <c r="O28" s="83"/>
      <c r="P28" s="83"/>
      <c r="Q28" s="101" t="s">
        <v>56</v>
      </c>
      <c r="R28" s="102"/>
      <c r="S28" s="103"/>
      <c r="T28" s="104"/>
      <c r="U28" s="105"/>
    </row>
    <row r="29" s="40" customFormat="1" ht="20.1" customHeight="1" spans="1:21">
      <c r="A29" s="71">
        <v>24</v>
      </c>
      <c r="B29" s="72" t="s">
        <v>146</v>
      </c>
      <c r="C29" s="73" t="s">
        <v>147</v>
      </c>
      <c r="D29" s="73">
        <v>13508836519</v>
      </c>
      <c r="E29" s="74" t="s">
        <v>59</v>
      </c>
      <c r="F29" s="157" t="s">
        <v>715</v>
      </c>
      <c r="G29" s="155">
        <v>0</v>
      </c>
      <c r="H29" s="154" t="s">
        <v>716</v>
      </c>
      <c r="I29" s="76"/>
      <c r="J29" s="85"/>
      <c r="K29" s="83"/>
      <c r="L29" s="84" t="s">
        <v>33</v>
      </c>
      <c r="M29" s="83"/>
      <c r="N29" s="83"/>
      <c r="O29" s="83"/>
      <c r="P29" s="83"/>
      <c r="Q29" s="101" t="s">
        <v>56</v>
      </c>
      <c r="R29" s="102"/>
      <c r="S29" s="103"/>
      <c r="T29" s="104"/>
      <c r="U29" s="105"/>
    </row>
    <row r="30" s="40" customFormat="1" ht="20.1" customHeight="1" spans="1:21">
      <c r="A30" s="71">
        <v>25</v>
      </c>
      <c r="B30" s="72" t="s">
        <v>150</v>
      </c>
      <c r="C30" s="73" t="s">
        <v>151</v>
      </c>
      <c r="D30" s="73">
        <v>13769334709</v>
      </c>
      <c r="E30" s="74" t="s">
        <v>59</v>
      </c>
      <c r="F30" s="157" t="s">
        <v>717</v>
      </c>
      <c r="G30" s="155">
        <v>0</v>
      </c>
      <c r="H30" s="154" t="s">
        <v>718</v>
      </c>
      <c r="I30" s="76"/>
      <c r="J30" s="85"/>
      <c r="K30" s="83"/>
      <c r="L30" s="84" t="s">
        <v>33</v>
      </c>
      <c r="M30" s="83"/>
      <c r="N30" s="83"/>
      <c r="O30" s="83"/>
      <c r="P30" s="83"/>
      <c r="Q30" s="101" t="s">
        <v>56</v>
      </c>
      <c r="R30" s="102"/>
      <c r="S30" s="103"/>
      <c r="T30" s="104"/>
      <c r="U30" s="105"/>
    </row>
    <row r="31" s="40" customFormat="1" ht="20.1" customHeight="1" spans="1:21">
      <c r="A31" s="71">
        <v>26</v>
      </c>
      <c r="B31" s="72" t="s">
        <v>152</v>
      </c>
      <c r="C31" s="73" t="s">
        <v>153</v>
      </c>
      <c r="D31" s="73">
        <v>13408905319</v>
      </c>
      <c r="E31" s="74" t="s">
        <v>59</v>
      </c>
      <c r="F31" s="157" t="s">
        <v>719</v>
      </c>
      <c r="G31" s="155">
        <v>0</v>
      </c>
      <c r="H31" s="154" t="s">
        <v>720</v>
      </c>
      <c r="I31" s="76"/>
      <c r="J31" s="85"/>
      <c r="K31" s="83"/>
      <c r="L31" s="84" t="s">
        <v>33</v>
      </c>
      <c r="M31" s="83"/>
      <c r="N31" s="83"/>
      <c r="O31" s="83"/>
      <c r="P31" s="83"/>
      <c r="Q31" s="101" t="s">
        <v>56</v>
      </c>
      <c r="R31" s="102"/>
      <c r="S31" s="103"/>
      <c r="T31" s="104"/>
      <c r="U31" s="105"/>
    </row>
    <row r="32" s="40" customFormat="1" ht="20.1" customHeight="1" spans="1:21">
      <c r="A32" s="71">
        <v>27</v>
      </c>
      <c r="B32" s="72" t="s">
        <v>156</v>
      </c>
      <c r="C32" s="73" t="s">
        <v>157</v>
      </c>
      <c r="D32" s="73">
        <v>15987377712</v>
      </c>
      <c r="E32" s="74" t="s">
        <v>59</v>
      </c>
      <c r="F32" s="157" t="s">
        <v>721</v>
      </c>
      <c r="G32" s="155">
        <v>0</v>
      </c>
      <c r="H32" s="154" t="s">
        <v>722</v>
      </c>
      <c r="I32" s="76"/>
      <c r="J32" s="85"/>
      <c r="K32" s="83"/>
      <c r="L32" s="84" t="s">
        <v>33</v>
      </c>
      <c r="M32" s="83"/>
      <c r="N32" s="83"/>
      <c r="O32" s="83"/>
      <c r="P32" s="83"/>
      <c r="Q32" s="101" t="s">
        <v>56</v>
      </c>
      <c r="R32" s="102"/>
      <c r="S32" s="103"/>
      <c r="T32" s="104"/>
      <c r="U32" s="105"/>
    </row>
    <row r="33" s="40" customFormat="1" ht="20.1" customHeight="1" spans="1:21">
      <c r="A33" s="71">
        <v>28</v>
      </c>
      <c r="B33" s="72" t="s">
        <v>160</v>
      </c>
      <c r="C33" s="73" t="s">
        <v>161</v>
      </c>
      <c r="D33" s="73">
        <v>15911329961</v>
      </c>
      <c r="E33" s="74" t="s">
        <v>59</v>
      </c>
      <c r="F33" s="157" t="str">
        <f>VLOOKUP(B33,[3]全部报警!$A$2:$D$96,2,FALSE)</f>
        <v>2019-07-02 15:22:01</v>
      </c>
      <c r="G33" s="155" t="str">
        <f>VLOOKUP(B33,[4]行驶报表统计数据!$A$2:$B$81,2,FALSE)</f>
        <v>50.28</v>
      </c>
      <c r="H33" s="76" t="str">
        <f>VLOOKUP(B33,[3]全部报警!$A$2:$D$96,4,FALSE)</f>
        <v>云南省红河哈尼族彝族自治州建水县南庄镇214省道桥头北159米</v>
      </c>
      <c r="I33" s="76"/>
      <c r="J33" s="85"/>
      <c r="K33" s="85"/>
      <c r="L33" s="84" t="s">
        <v>33</v>
      </c>
      <c r="M33" s="83"/>
      <c r="N33" s="83"/>
      <c r="O33" s="83"/>
      <c r="P33" s="83"/>
      <c r="Q33" s="101" t="s">
        <v>56</v>
      </c>
      <c r="R33" s="102"/>
      <c r="S33" s="103"/>
      <c r="T33" s="104"/>
      <c r="U33" s="105"/>
    </row>
    <row r="34" s="40" customFormat="1" ht="20.1" customHeight="1" spans="1:21">
      <c r="A34" s="71">
        <v>29</v>
      </c>
      <c r="B34" s="72" t="s">
        <v>162</v>
      </c>
      <c r="C34" s="73" t="s">
        <v>163</v>
      </c>
      <c r="D34" s="73">
        <v>13529687056</v>
      </c>
      <c r="E34" s="74" t="s">
        <v>59</v>
      </c>
      <c r="F34" s="157" t="s">
        <v>723</v>
      </c>
      <c r="G34" s="155">
        <v>0</v>
      </c>
      <c r="H34" s="154" t="s">
        <v>724</v>
      </c>
      <c r="I34" s="76"/>
      <c r="J34" s="85"/>
      <c r="K34" s="85"/>
      <c r="L34" s="84" t="s">
        <v>33</v>
      </c>
      <c r="M34" s="83"/>
      <c r="N34" s="83"/>
      <c r="O34" s="83"/>
      <c r="P34" s="83"/>
      <c r="Q34" s="101" t="s">
        <v>56</v>
      </c>
      <c r="R34" s="102"/>
      <c r="S34" s="103"/>
      <c r="T34" s="104"/>
      <c r="U34" s="105"/>
    </row>
    <row r="35" s="40" customFormat="1" ht="20.1" customHeight="1" spans="1:21">
      <c r="A35" s="71">
        <v>30</v>
      </c>
      <c r="B35" s="72" t="s">
        <v>166</v>
      </c>
      <c r="C35" s="73" t="s">
        <v>167</v>
      </c>
      <c r="D35" s="73">
        <v>13987368837</v>
      </c>
      <c r="E35" s="74" t="s">
        <v>59</v>
      </c>
      <c r="F35" s="157" t="str">
        <f>VLOOKUP(B35,[3]全部报警!$A$2:$D$96,2,FALSE)</f>
        <v>2019-07-02 23:51:16</v>
      </c>
      <c r="G35" s="155" t="str">
        <f>VLOOKUP(B35,[4]行驶报表统计数据!$A$2:$B$81,2,FALSE)</f>
        <v>15.85</v>
      </c>
      <c r="H35" s="76" t="str">
        <f>VLOOKUP(B35,[3]全部报警!$A$2:$D$96,4,FALSE)</f>
        <v>云南省红河哈尼族彝族自治州元阳县新街镇罐头厂段箐口梯田景区西北3226米</v>
      </c>
      <c r="I35" s="76"/>
      <c r="J35" s="85"/>
      <c r="K35" s="85"/>
      <c r="L35" s="84" t="s">
        <v>33</v>
      </c>
      <c r="M35" s="83"/>
      <c r="N35" s="83"/>
      <c r="O35" s="83"/>
      <c r="P35" s="83"/>
      <c r="Q35" s="101" t="s">
        <v>56</v>
      </c>
      <c r="R35" s="102"/>
      <c r="S35" s="103"/>
      <c r="T35" s="104"/>
      <c r="U35" s="105"/>
    </row>
    <row r="36" s="40" customFormat="1" ht="20.1" customHeight="1" spans="1:21">
      <c r="A36" s="71">
        <v>31</v>
      </c>
      <c r="B36" s="72" t="s">
        <v>168</v>
      </c>
      <c r="C36" s="73" t="s">
        <v>169</v>
      </c>
      <c r="D36" s="73">
        <v>13988059959</v>
      </c>
      <c r="E36" s="74" t="s">
        <v>59</v>
      </c>
      <c r="F36" s="157" t="str">
        <f>VLOOKUP(B36,[3]全部报警!$A$2:$D$96,2,FALSE)</f>
        <v>2019-07-02 21:37:16</v>
      </c>
      <c r="G36" s="155" t="str">
        <f>VLOOKUP(B36,[4]行驶报表统计数据!$A$2:$B$81,2,FALSE)</f>
        <v>42.77</v>
      </c>
      <c r="H36" s="76" t="str">
        <f>VLOOKUP(B36,[3]全部报警!$A$2:$D$96,4,FALSE)</f>
        <v>四川省攀枝花市仁和区平地镇G5京昆高速瓦厂北82米</v>
      </c>
      <c r="I36" s="76"/>
      <c r="J36" s="85"/>
      <c r="K36" s="85"/>
      <c r="L36" s="84" t="s">
        <v>33</v>
      </c>
      <c r="M36" s="83"/>
      <c r="N36" s="83"/>
      <c r="O36" s="83"/>
      <c r="P36" s="83"/>
      <c r="Q36" s="101" t="s">
        <v>56</v>
      </c>
      <c r="R36" s="102"/>
      <c r="S36" s="103"/>
      <c r="T36" s="104"/>
      <c r="U36" s="105"/>
    </row>
    <row r="37" s="40" customFormat="1" ht="20.1" customHeight="1" spans="1:21">
      <c r="A37" s="71">
        <v>32</v>
      </c>
      <c r="B37" s="72" t="s">
        <v>171</v>
      </c>
      <c r="C37" s="73" t="s">
        <v>172</v>
      </c>
      <c r="D37" s="73">
        <v>13987312198</v>
      </c>
      <c r="E37" s="74" t="s">
        <v>59</v>
      </c>
      <c r="F37" s="157" t="str">
        <f>VLOOKUP(B37,[3]全部报警!$A$2:$D$96,2,FALSE)</f>
        <v>2019-07-02 16:59:06</v>
      </c>
      <c r="G37" s="155" t="str">
        <f>VLOOKUP(B37,[4]行驶报表统计数据!$A$2:$B$81,2,FALSE)</f>
        <v>13.47</v>
      </c>
      <c r="H37" s="76" t="str">
        <f>VLOOKUP(B37,[3]全部报警!$A$2:$D$96,4,FALSE)</f>
        <v>309省道那呼科山南2465米</v>
      </c>
      <c r="I37" s="76"/>
      <c r="J37" s="85"/>
      <c r="K37" s="85"/>
      <c r="L37" s="84" t="s">
        <v>33</v>
      </c>
      <c r="M37" s="83"/>
      <c r="N37" s="83"/>
      <c r="O37" s="83"/>
      <c r="P37" s="83"/>
      <c r="Q37" s="101" t="s">
        <v>56</v>
      </c>
      <c r="R37" s="102"/>
      <c r="S37" s="103"/>
      <c r="T37" s="104"/>
      <c r="U37" s="105"/>
    </row>
    <row r="38" s="40" customFormat="1" ht="20.1" customHeight="1" spans="1:21">
      <c r="A38" s="71">
        <v>33</v>
      </c>
      <c r="B38" s="72" t="s">
        <v>175</v>
      </c>
      <c r="C38" s="77" t="s">
        <v>176</v>
      </c>
      <c r="D38" s="77">
        <v>15987787142</v>
      </c>
      <c r="E38" s="74" t="s">
        <v>59</v>
      </c>
      <c r="F38" s="157" t="str">
        <f>VLOOKUP(B38,[3]全部报警!$A$2:$D$96,2,FALSE)</f>
        <v>2019-07-02 14:06:56</v>
      </c>
      <c r="G38" s="155">
        <v>0</v>
      </c>
      <c r="H38" s="76" t="str">
        <f>VLOOKUP(B38,[3]全部报警!$A$2:$D$96,4,FALSE)</f>
        <v>云南省红河哈尼族彝族自治州个旧市鸡街镇212省道红春苗圃西北38米</v>
      </c>
      <c r="I38" s="76"/>
      <c r="J38" s="85"/>
      <c r="K38" s="85"/>
      <c r="L38" s="84" t="s">
        <v>33</v>
      </c>
      <c r="M38" s="83"/>
      <c r="N38" s="83"/>
      <c r="O38" s="83"/>
      <c r="P38" s="83"/>
      <c r="Q38" s="101" t="s">
        <v>56</v>
      </c>
      <c r="R38" s="102"/>
      <c r="S38" s="103"/>
      <c r="T38" s="104"/>
      <c r="U38" s="105"/>
    </row>
    <row r="39" s="40" customFormat="1" ht="20.1" customHeight="1" spans="1:21">
      <c r="A39" s="71">
        <v>34</v>
      </c>
      <c r="B39" s="72" t="s">
        <v>177</v>
      </c>
      <c r="C39" s="73" t="s">
        <v>178</v>
      </c>
      <c r="D39" s="73">
        <v>13988079793</v>
      </c>
      <c r="E39" s="74" t="s">
        <v>59</v>
      </c>
      <c r="F39" s="157" t="s">
        <v>725</v>
      </c>
      <c r="G39" s="155">
        <v>0</v>
      </c>
      <c r="H39" s="154" t="s">
        <v>726</v>
      </c>
      <c r="I39" s="76"/>
      <c r="J39" s="85"/>
      <c r="K39" s="85"/>
      <c r="L39" s="84" t="s">
        <v>33</v>
      </c>
      <c r="M39" s="83"/>
      <c r="N39" s="83"/>
      <c r="O39" s="83"/>
      <c r="P39" s="83"/>
      <c r="Q39" s="101" t="s">
        <v>56</v>
      </c>
      <c r="R39" s="102"/>
      <c r="S39" s="103"/>
      <c r="T39" s="104"/>
      <c r="U39" s="105"/>
    </row>
    <row r="40" s="40" customFormat="1" ht="20.1" customHeight="1" spans="1:21">
      <c r="A40" s="71">
        <v>35</v>
      </c>
      <c r="B40" s="72" t="s">
        <v>181</v>
      </c>
      <c r="C40" s="73" t="s">
        <v>182</v>
      </c>
      <c r="D40" s="73">
        <v>13618739599</v>
      </c>
      <c r="E40" s="74" t="s">
        <v>59</v>
      </c>
      <c r="F40" s="157" t="str">
        <f>VLOOKUP(B40,[3]全部报警!$A$2:$D$96,2,FALSE)</f>
        <v>2019-07-02 20:26:46</v>
      </c>
      <c r="G40" s="155" t="str">
        <f>VLOOKUP(B40,[4]行驶报表统计数据!$A$2:$B$81,2,FALSE)</f>
        <v>27.14</v>
      </c>
      <c r="H40" s="76" t="str">
        <f>VLOOKUP(B40,[3]全部报警!$A$2:$D$96,4,FALSE)</f>
        <v>云南省玉溪市红塔区研和街道玉通路刺桐关老牌绍华饭店西南31米</v>
      </c>
      <c r="I40" s="76"/>
      <c r="J40" s="85"/>
      <c r="K40" s="85"/>
      <c r="L40" s="84" t="s">
        <v>33</v>
      </c>
      <c r="M40" s="83"/>
      <c r="N40" s="83"/>
      <c r="O40" s="83"/>
      <c r="P40" s="83"/>
      <c r="Q40" s="101" t="s">
        <v>56</v>
      </c>
      <c r="R40" s="102"/>
      <c r="S40" s="103"/>
      <c r="T40" s="104"/>
      <c r="U40" s="105"/>
    </row>
    <row r="41" s="40" customFormat="1" ht="20.1" customHeight="1" spans="1:21">
      <c r="A41" s="71">
        <v>36</v>
      </c>
      <c r="B41" s="72" t="s">
        <v>183</v>
      </c>
      <c r="C41" s="73" t="s">
        <v>184</v>
      </c>
      <c r="D41" s="73">
        <v>13170601299</v>
      </c>
      <c r="E41" s="74" t="s">
        <v>59</v>
      </c>
      <c r="F41" s="157" t="s">
        <v>727</v>
      </c>
      <c r="G41" s="155">
        <v>0</v>
      </c>
      <c r="H41" s="154" t="s">
        <v>728</v>
      </c>
      <c r="I41" s="76"/>
      <c r="J41" s="85"/>
      <c r="K41" s="85"/>
      <c r="L41" s="84" t="s">
        <v>33</v>
      </c>
      <c r="M41" s="83"/>
      <c r="N41" s="83"/>
      <c r="O41" s="83"/>
      <c r="P41" s="83"/>
      <c r="Q41" s="101" t="s">
        <v>56</v>
      </c>
      <c r="R41" s="102"/>
      <c r="S41" s="103"/>
      <c r="T41" s="104"/>
      <c r="U41" s="105"/>
    </row>
    <row r="42" s="40" customFormat="1" ht="20.1" customHeight="1" spans="1:21">
      <c r="A42" s="71">
        <v>37</v>
      </c>
      <c r="B42" s="72" t="s">
        <v>187</v>
      </c>
      <c r="C42" s="73" t="s">
        <v>188</v>
      </c>
      <c r="D42" s="73">
        <v>13529956137</v>
      </c>
      <c r="E42" s="74" t="s">
        <v>59</v>
      </c>
      <c r="F42" s="157" t="s">
        <v>729</v>
      </c>
      <c r="G42" s="155">
        <v>0</v>
      </c>
      <c r="H42" s="154" t="s">
        <v>730</v>
      </c>
      <c r="I42" s="76"/>
      <c r="J42" s="85"/>
      <c r="K42" s="85"/>
      <c r="L42" s="84" t="s">
        <v>33</v>
      </c>
      <c r="M42" s="83"/>
      <c r="N42" s="83"/>
      <c r="O42" s="83"/>
      <c r="P42" s="83"/>
      <c r="Q42" s="101" t="s">
        <v>56</v>
      </c>
      <c r="R42" s="102"/>
      <c r="S42" s="103"/>
      <c r="T42" s="104"/>
      <c r="U42" s="105"/>
    </row>
    <row r="43" s="40" customFormat="1" ht="20.1" customHeight="1" spans="1:21">
      <c r="A43" s="71">
        <v>38</v>
      </c>
      <c r="B43" s="72" t="s">
        <v>189</v>
      </c>
      <c r="C43" s="77" t="s">
        <v>190</v>
      </c>
      <c r="D43" s="77">
        <v>13577344663</v>
      </c>
      <c r="E43" s="74" t="s">
        <v>59</v>
      </c>
      <c r="F43" s="157" t="s">
        <v>731</v>
      </c>
      <c r="G43" s="155">
        <v>0</v>
      </c>
      <c r="H43" s="154" t="s">
        <v>732</v>
      </c>
      <c r="I43" s="76"/>
      <c r="J43" s="85"/>
      <c r="K43" s="85"/>
      <c r="L43" s="84" t="s">
        <v>33</v>
      </c>
      <c r="M43" s="83"/>
      <c r="N43" s="83"/>
      <c r="O43" s="83"/>
      <c r="P43" s="83"/>
      <c r="Q43" s="101" t="s">
        <v>56</v>
      </c>
      <c r="R43" s="102"/>
      <c r="S43" s="103"/>
      <c r="T43" s="104"/>
      <c r="U43" s="105"/>
    </row>
    <row r="44" s="40" customFormat="1" ht="20.1" customHeight="1" spans="1:21">
      <c r="A44" s="71">
        <v>39</v>
      </c>
      <c r="B44" s="72" t="s">
        <v>193</v>
      </c>
      <c r="C44" s="73" t="s">
        <v>194</v>
      </c>
      <c r="D44" s="73">
        <v>15825238287</v>
      </c>
      <c r="E44" s="74" t="s">
        <v>59</v>
      </c>
      <c r="F44" s="157" t="str">
        <f>VLOOKUP(B44,[3]全部报警!$A$2:$D$96,2,FALSE)</f>
        <v>2019-07-02 18:40:35</v>
      </c>
      <c r="G44" s="155" t="str">
        <f>VLOOKUP(B44,[4]行驶报表统计数据!$A$2:$B$81,2,FALSE)</f>
        <v>9.07</v>
      </c>
      <c r="H44" s="76" t="str">
        <f>VLOOKUP(B44,[3]全部报警!$A$2:$D$96,4,FALSE)</f>
        <v>云南省红河哈尼族彝族自治州泸西县金马镇华西段大华西西北957米</v>
      </c>
      <c r="I44" s="76"/>
      <c r="J44" s="85"/>
      <c r="K44" s="85"/>
      <c r="L44" s="84" t="s">
        <v>33</v>
      </c>
      <c r="M44" s="83"/>
      <c r="N44" s="83"/>
      <c r="O44" s="83"/>
      <c r="P44" s="83"/>
      <c r="Q44" s="101" t="s">
        <v>56</v>
      </c>
      <c r="R44" s="102"/>
      <c r="S44" s="103"/>
      <c r="T44" s="104"/>
      <c r="U44" s="105"/>
    </row>
    <row r="45" s="40" customFormat="1" ht="20.1" customHeight="1" spans="1:21">
      <c r="A45" s="71">
        <v>40</v>
      </c>
      <c r="B45" s="72" t="s">
        <v>195</v>
      </c>
      <c r="C45" s="73" t="s">
        <v>196</v>
      </c>
      <c r="D45" s="73">
        <v>13577335816</v>
      </c>
      <c r="E45" s="74" t="s">
        <v>59</v>
      </c>
      <c r="F45" s="157" t="s">
        <v>733</v>
      </c>
      <c r="G45" s="155">
        <v>0</v>
      </c>
      <c r="H45" s="154" t="s">
        <v>734</v>
      </c>
      <c r="I45" s="76"/>
      <c r="J45" s="85"/>
      <c r="K45" s="85"/>
      <c r="L45" s="84" t="s">
        <v>33</v>
      </c>
      <c r="M45" s="83"/>
      <c r="N45" s="83"/>
      <c r="O45" s="83"/>
      <c r="P45" s="83"/>
      <c r="Q45" s="101" t="s">
        <v>56</v>
      </c>
      <c r="R45" s="102"/>
      <c r="S45" s="103"/>
      <c r="T45" s="104"/>
      <c r="U45" s="105"/>
    </row>
    <row r="46" s="40" customFormat="1" ht="20.1" customHeight="1" spans="1:21">
      <c r="A46" s="71">
        <v>41</v>
      </c>
      <c r="B46" s="72" t="s">
        <v>199</v>
      </c>
      <c r="C46" s="73" t="s">
        <v>200</v>
      </c>
      <c r="D46" s="73">
        <v>13577335816</v>
      </c>
      <c r="E46" s="74" t="s">
        <v>59</v>
      </c>
      <c r="F46" s="157" t="str">
        <f>VLOOKUP(B46,[3]全部报警!$A$2:$D$96,2,FALSE)</f>
        <v>2019-07-02 23:19:09</v>
      </c>
      <c r="G46" s="155" t="str">
        <f>VLOOKUP(B46,[4]行驶报表统计数据!$A$2:$B$81,2,FALSE)</f>
        <v>16.86</v>
      </c>
      <c r="H46" s="76" t="str">
        <f>VLOOKUP(B46,[3]全部报警!$A$2:$D$96,4,FALSE)</f>
        <v>云南省昆明市呈贡区马金铺街道202省道四川饭店(马金铺街道办事处西)西南37米</v>
      </c>
      <c r="I46" s="76"/>
      <c r="J46" s="85"/>
      <c r="K46" s="85"/>
      <c r="L46" s="84" t="s">
        <v>33</v>
      </c>
      <c r="M46" s="83"/>
      <c r="N46" s="83"/>
      <c r="O46" s="83"/>
      <c r="P46" s="83"/>
      <c r="Q46" s="101" t="s">
        <v>56</v>
      </c>
      <c r="R46" s="102"/>
      <c r="S46" s="103"/>
      <c r="T46" s="104"/>
      <c r="U46" s="105"/>
    </row>
    <row r="47" s="40" customFormat="1" ht="20.1" customHeight="1" spans="1:21">
      <c r="A47" s="71">
        <v>42</v>
      </c>
      <c r="B47" s="72" t="s">
        <v>201</v>
      </c>
      <c r="C47" s="73" t="s">
        <v>202</v>
      </c>
      <c r="D47" s="73">
        <v>15925361344</v>
      </c>
      <c r="E47" s="74" t="s">
        <v>59</v>
      </c>
      <c r="F47" s="157" t="s">
        <v>735</v>
      </c>
      <c r="G47" s="155">
        <v>0</v>
      </c>
      <c r="H47" s="154" t="s">
        <v>736</v>
      </c>
      <c r="I47" s="76"/>
      <c r="J47" s="85"/>
      <c r="K47" s="85"/>
      <c r="L47" s="84" t="s">
        <v>33</v>
      </c>
      <c r="M47" s="83"/>
      <c r="N47" s="83"/>
      <c r="O47" s="83"/>
      <c r="P47" s="83"/>
      <c r="Q47" s="101" t="s">
        <v>56</v>
      </c>
      <c r="R47" s="102"/>
      <c r="S47" s="103"/>
      <c r="T47" s="104"/>
      <c r="U47" s="105"/>
    </row>
    <row r="48" s="40" customFormat="1" ht="20.1" customHeight="1" spans="1:21">
      <c r="A48" s="71">
        <v>43</v>
      </c>
      <c r="B48" s="72" t="s">
        <v>203</v>
      </c>
      <c r="C48" s="77" t="s">
        <v>204</v>
      </c>
      <c r="D48" s="77">
        <v>13649625286</v>
      </c>
      <c r="E48" s="74" t="s">
        <v>59</v>
      </c>
      <c r="F48" s="157" t="str">
        <f>VLOOKUP(B48,[3]全部报警!$A$2:$D$96,2,FALSE)</f>
        <v>2019-07-02 23:54:11</v>
      </c>
      <c r="G48" s="155" t="str">
        <f>VLOOKUP(B48,[4]行驶报表统计数据!$A$2:$B$81,2,FALSE)</f>
        <v>15.73</v>
      </c>
      <c r="H48" s="76" t="str">
        <f>VLOOKUP(B48,[3]全部报警!$A$2:$D$96,4,FALSE)</f>
        <v>云南省红河哈尼族彝族自治州金平苗族瑶族傣族自治县沙依坡乡蛮金公路那拉博南959米</v>
      </c>
      <c r="I48" s="76"/>
      <c r="J48" s="85"/>
      <c r="K48" s="85"/>
      <c r="L48" s="84" t="s">
        <v>33</v>
      </c>
      <c r="M48" s="83"/>
      <c r="N48" s="83"/>
      <c r="O48" s="83"/>
      <c r="P48" s="83"/>
      <c r="Q48" s="101" t="s">
        <v>56</v>
      </c>
      <c r="R48" s="102"/>
      <c r="S48" s="103"/>
      <c r="T48" s="104"/>
      <c r="U48" s="105"/>
    </row>
    <row r="49" s="40" customFormat="1" ht="20.1" customHeight="1" spans="1:21">
      <c r="A49" s="71">
        <v>44</v>
      </c>
      <c r="B49" s="72" t="s">
        <v>205</v>
      </c>
      <c r="C49" s="73" t="s">
        <v>206</v>
      </c>
      <c r="D49" s="73">
        <v>13988083320</v>
      </c>
      <c r="E49" s="74" t="s">
        <v>59</v>
      </c>
      <c r="F49" s="157" t="s">
        <v>737</v>
      </c>
      <c r="G49" s="155">
        <v>0</v>
      </c>
      <c r="H49" s="154" t="s">
        <v>738</v>
      </c>
      <c r="I49" s="76"/>
      <c r="J49" s="85"/>
      <c r="K49" s="85"/>
      <c r="L49" s="84" t="s">
        <v>33</v>
      </c>
      <c r="M49" s="83"/>
      <c r="N49" s="83"/>
      <c r="O49" s="83"/>
      <c r="P49" s="83"/>
      <c r="Q49" s="101" t="s">
        <v>56</v>
      </c>
      <c r="R49" s="102"/>
      <c r="S49" s="103"/>
      <c r="T49" s="104"/>
      <c r="U49" s="105"/>
    </row>
    <row r="50" s="40" customFormat="1" ht="20.1" customHeight="1" spans="1:21">
      <c r="A50" s="71">
        <v>45</v>
      </c>
      <c r="B50" s="72" t="s">
        <v>207</v>
      </c>
      <c r="C50" s="73" t="s">
        <v>208</v>
      </c>
      <c r="D50" s="73">
        <v>13619434839</v>
      </c>
      <c r="E50" s="74" t="s">
        <v>59</v>
      </c>
      <c r="F50" s="157" t="s">
        <v>739</v>
      </c>
      <c r="G50" s="155">
        <v>0</v>
      </c>
      <c r="H50" s="154" t="s">
        <v>740</v>
      </c>
      <c r="I50" s="76"/>
      <c r="J50" s="85"/>
      <c r="K50" s="85"/>
      <c r="L50" s="84" t="s">
        <v>33</v>
      </c>
      <c r="M50" s="83"/>
      <c r="N50" s="83"/>
      <c r="O50" s="83"/>
      <c r="P50" s="83"/>
      <c r="Q50" s="101" t="s">
        <v>56</v>
      </c>
      <c r="R50" s="102"/>
      <c r="S50" s="103"/>
      <c r="T50" s="104"/>
      <c r="U50" s="105"/>
    </row>
    <row r="51" s="40" customFormat="1" ht="20.1" customHeight="1" spans="1:21">
      <c r="A51" s="71">
        <v>46</v>
      </c>
      <c r="B51" s="72" t="s">
        <v>211</v>
      </c>
      <c r="C51" s="73" t="s">
        <v>212</v>
      </c>
      <c r="D51" s="73">
        <v>15912818364</v>
      </c>
      <c r="E51" s="74" t="s">
        <v>59</v>
      </c>
      <c r="F51" s="157" t="s">
        <v>741</v>
      </c>
      <c r="G51" s="155">
        <v>0</v>
      </c>
      <c r="H51" s="154" t="s">
        <v>742</v>
      </c>
      <c r="I51" s="76"/>
      <c r="J51" s="85"/>
      <c r="K51" s="85"/>
      <c r="L51" s="84" t="s">
        <v>33</v>
      </c>
      <c r="M51" s="83"/>
      <c r="N51" s="83"/>
      <c r="O51" s="83"/>
      <c r="P51" s="83"/>
      <c r="Q51" s="101" t="s">
        <v>56</v>
      </c>
      <c r="R51" s="102"/>
      <c r="S51" s="103"/>
      <c r="T51" s="104"/>
      <c r="U51" s="105"/>
    </row>
    <row r="52" s="40" customFormat="1" ht="20.1" customHeight="1" spans="1:21">
      <c r="A52" s="71">
        <v>47</v>
      </c>
      <c r="B52" s="72" t="s">
        <v>215</v>
      </c>
      <c r="C52" s="73" t="s">
        <v>216</v>
      </c>
      <c r="D52" s="73">
        <v>13769414015</v>
      </c>
      <c r="E52" s="74" t="s">
        <v>59</v>
      </c>
      <c r="F52" s="157" t="s">
        <v>743</v>
      </c>
      <c r="G52" s="155">
        <v>0</v>
      </c>
      <c r="H52" s="154" t="s">
        <v>744</v>
      </c>
      <c r="I52" s="76"/>
      <c r="J52" s="85"/>
      <c r="K52" s="85"/>
      <c r="L52" s="84" t="s">
        <v>33</v>
      </c>
      <c r="M52" s="83"/>
      <c r="N52" s="83"/>
      <c r="O52" s="83"/>
      <c r="P52" s="83"/>
      <c r="Q52" s="101" t="s">
        <v>56</v>
      </c>
      <c r="R52" s="102"/>
      <c r="S52" s="103"/>
      <c r="T52" s="104"/>
      <c r="U52" s="105"/>
    </row>
    <row r="53" s="40" customFormat="1" ht="20.1" customHeight="1" spans="1:21">
      <c r="A53" s="71">
        <v>48</v>
      </c>
      <c r="B53" s="72" t="s">
        <v>219</v>
      </c>
      <c r="C53" s="73" t="s">
        <v>220</v>
      </c>
      <c r="D53" s="73">
        <v>13887561791</v>
      </c>
      <c r="E53" s="74" t="s">
        <v>59</v>
      </c>
      <c r="F53" s="157" t="str">
        <f>VLOOKUP(B53,[3]全部报警!$A$2:$D$96,2,FALSE)</f>
        <v>2019-07-02 18:01:58</v>
      </c>
      <c r="G53" s="155">
        <v>0</v>
      </c>
      <c r="H53" s="76" t="str">
        <f>VLOOKUP(B53,[3]全部报警!$A$2:$D$96,4,FALSE)</f>
        <v>云南省红河哈尼族彝族自治州蒙自市文澜镇护国路22号护国路红建广场西79米</v>
      </c>
      <c r="I53" s="76"/>
      <c r="J53" s="85"/>
      <c r="K53" s="85"/>
      <c r="L53" s="84" t="s">
        <v>33</v>
      </c>
      <c r="M53" s="83"/>
      <c r="N53" s="83"/>
      <c r="O53" s="83"/>
      <c r="P53" s="83"/>
      <c r="Q53" s="101" t="s">
        <v>56</v>
      </c>
      <c r="R53" s="102"/>
      <c r="S53" s="103"/>
      <c r="T53" s="104"/>
      <c r="U53" s="105"/>
    </row>
    <row r="54" s="40" customFormat="1" ht="20.1" customHeight="1" spans="1:21">
      <c r="A54" s="71">
        <v>49</v>
      </c>
      <c r="B54" s="72" t="s">
        <v>223</v>
      </c>
      <c r="C54" s="78" t="s">
        <v>224</v>
      </c>
      <c r="D54" s="73">
        <v>15008842016</v>
      </c>
      <c r="E54" s="74" t="s">
        <v>59</v>
      </c>
      <c r="F54" s="157" t="str">
        <f>VLOOKUP(B54,[3]全部报警!$A$2:$D$96,2,FALSE)</f>
        <v>2019-07-02 22:21:20</v>
      </c>
      <c r="G54" s="155" t="str">
        <f>VLOOKUP(B54,[4]行驶报表统计数据!$A$2:$B$81,2,FALSE)</f>
        <v>21.95</v>
      </c>
      <c r="H54" s="76" t="str">
        <f>VLOOKUP(B54,[3]全部报警!$A$2:$D$96,4,FALSE)</f>
        <v>云南省文山壮族苗族自治州砚山县平远镇平车段62平车段砚山县平远大型灌区管理局西83米</v>
      </c>
      <c r="I54" s="76"/>
      <c r="J54" s="85"/>
      <c r="K54" s="85"/>
      <c r="L54" s="84" t="s">
        <v>33</v>
      </c>
      <c r="M54" s="83"/>
      <c r="N54" s="83"/>
      <c r="O54" s="83"/>
      <c r="P54" s="83"/>
      <c r="Q54" s="101" t="s">
        <v>56</v>
      </c>
      <c r="R54" s="102"/>
      <c r="S54" s="103"/>
      <c r="T54" s="104"/>
      <c r="U54" s="105"/>
    </row>
    <row r="55" s="40" customFormat="1" ht="20.1" customHeight="1" spans="1:21">
      <c r="A55" s="71">
        <v>50</v>
      </c>
      <c r="B55" s="72" t="s">
        <v>225</v>
      </c>
      <c r="C55" s="73" t="s">
        <v>226</v>
      </c>
      <c r="D55" s="73">
        <v>13988070995</v>
      </c>
      <c r="E55" s="74" t="s">
        <v>59</v>
      </c>
      <c r="F55" s="157" t="str">
        <f>VLOOKUP(B55,[3]全部报警!$A$2:$D$96,2,FALSE)</f>
        <v>2019-07-02 23:21:07</v>
      </c>
      <c r="G55" s="155" t="str">
        <f>VLOOKUP(B55,[4]行驶报表统计数据!$A$2:$B$81,2,FALSE)</f>
        <v>34.31</v>
      </c>
      <c r="H55" s="76" t="str">
        <f>VLOOKUP(B55,[3]全部报警!$A$2:$D$96,4,FALSE)</f>
        <v>云南省普洱市墨江哈尼族自治县联珠镇双胞大道50G8511昆磨高速墨江回归商城酒店西北90米</v>
      </c>
      <c r="I55" s="76"/>
      <c r="J55" s="85"/>
      <c r="K55" s="85"/>
      <c r="L55" s="84" t="s">
        <v>33</v>
      </c>
      <c r="M55" s="83"/>
      <c r="N55" s="83"/>
      <c r="O55" s="83"/>
      <c r="P55" s="83"/>
      <c r="Q55" s="101" t="s">
        <v>56</v>
      </c>
      <c r="R55" s="102"/>
      <c r="S55" s="103"/>
      <c r="T55" s="104"/>
      <c r="U55" s="105"/>
    </row>
    <row r="56" s="40" customFormat="1" ht="20.1" customHeight="1" spans="1:21">
      <c r="A56" s="71">
        <v>51</v>
      </c>
      <c r="B56" s="72" t="s">
        <v>227</v>
      </c>
      <c r="C56" s="73" t="s">
        <v>228</v>
      </c>
      <c r="D56" s="73">
        <v>13887345138</v>
      </c>
      <c r="E56" s="74" t="s">
        <v>59</v>
      </c>
      <c r="F56" s="157" t="str">
        <f>VLOOKUP(B56,[3]全部报警!$A$2:$D$96,2,FALSE)</f>
        <v>2019-07-02 18:27:32</v>
      </c>
      <c r="G56" s="155" t="str">
        <f>VLOOKUP(B56,[4]行驶报表统计数据!$A$2:$B$81,2,FALSE)</f>
        <v>36.52</v>
      </c>
      <c r="H56" s="76" t="str">
        <f>VLOOKUP(B56,[3]全部报警!$A$2:$D$96,4,FALSE)</f>
        <v>云南省普洱市思茅区思茅镇普洱大道曼窝村西北168米</v>
      </c>
      <c r="I56" s="76"/>
      <c r="J56" s="85"/>
      <c r="K56" s="85"/>
      <c r="L56" s="84" t="s">
        <v>33</v>
      </c>
      <c r="M56" s="83"/>
      <c r="N56" s="83"/>
      <c r="O56" s="83"/>
      <c r="P56" s="83"/>
      <c r="Q56" s="101" t="s">
        <v>56</v>
      </c>
      <c r="R56" s="102"/>
      <c r="S56" s="103"/>
      <c r="T56" s="104"/>
      <c r="U56" s="105"/>
    </row>
    <row r="57" s="40" customFormat="1" ht="20.1" customHeight="1" spans="1:21">
      <c r="A57" s="71">
        <v>52</v>
      </c>
      <c r="B57" s="72" t="s">
        <v>229</v>
      </c>
      <c r="C57" s="73" t="s">
        <v>230</v>
      </c>
      <c r="D57" s="73">
        <v>15108683913</v>
      </c>
      <c r="E57" s="74" t="s">
        <v>59</v>
      </c>
      <c r="F57" s="157" t="s">
        <v>745</v>
      </c>
      <c r="G57" s="155">
        <v>0</v>
      </c>
      <c r="H57" s="154" t="s">
        <v>746</v>
      </c>
      <c r="I57" s="76"/>
      <c r="J57" s="85"/>
      <c r="K57" s="85"/>
      <c r="L57" s="84" t="s">
        <v>33</v>
      </c>
      <c r="M57" s="83"/>
      <c r="N57" s="83"/>
      <c r="O57" s="83"/>
      <c r="P57" s="83"/>
      <c r="Q57" s="101" t="s">
        <v>56</v>
      </c>
      <c r="R57" s="102"/>
      <c r="S57" s="103"/>
      <c r="T57" s="104"/>
      <c r="U57" s="105"/>
    </row>
    <row r="58" s="40" customFormat="1" ht="20.1" customHeight="1" spans="1:21">
      <c r="A58" s="71">
        <v>53</v>
      </c>
      <c r="B58" s="72" t="s">
        <v>233</v>
      </c>
      <c r="C58" s="73" t="s">
        <v>234</v>
      </c>
      <c r="D58" s="73">
        <v>15911302908</v>
      </c>
      <c r="E58" s="74" t="s">
        <v>59</v>
      </c>
      <c r="F58" s="157" t="s">
        <v>747</v>
      </c>
      <c r="G58" s="155">
        <v>0</v>
      </c>
      <c r="H58" s="154" t="s">
        <v>748</v>
      </c>
      <c r="I58" s="76"/>
      <c r="J58" s="85"/>
      <c r="K58" s="85"/>
      <c r="L58" s="84" t="s">
        <v>33</v>
      </c>
      <c r="M58" s="83"/>
      <c r="N58" s="83"/>
      <c r="O58" s="83"/>
      <c r="P58" s="83"/>
      <c r="Q58" s="101" t="s">
        <v>56</v>
      </c>
      <c r="R58" s="102"/>
      <c r="S58" s="103"/>
      <c r="T58" s="104"/>
      <c r="U58" s="105"/>
    </row>
    <row r="59" s="40" customFormat="1" ht="20.1" customHeight="1" spans="1:21">
      <c r="A59" s="71">
        <v>54</v>
      </c>
      <c r="B59" s="72" t="s">
        <v>237</v>
      </c>
      <c r="C59" s="73" t="s">
        <v>238</v>
      </c>
      <c r="D59" s="73">
        <v>13988077942</v>
      </c>
      <c r="E59" s="74" t="s">
        <v>59</v>
      </c>
      <c r="F59" s="157" t="s">
        <v>749</v>
      </c>
      <c r="G59" s="155">
        <v>0</v>
      </c>
      <c r="H59" s="154" t="s">
        <v>750</v>
      </c>
      <c r="I59" s="76"/>
      <c r="J59" s="85"/>
      <c r="K59" s="85"/>
      <c r="L59" s="84" t="s">
        <v>33</v>
      </c>
      <c r="M59" s="83"/>
      <c r="N59" s="83"/>
      <c r="O59" s="83"/>
      <c r="P59" s="83"/>
      <c r="Q59" s="101" t="s">
        <v>56</v>
      </c>
      <c r="R59" s="102"/>
      <c r="S59" s="103"/>
      <c r="T59" s="104"/>
      <c r="U59" s="105"/>
    </row>
    <row r="60" s="40" customFormat="1" ht="20.1" customHeight="1" spans="1:21">
      <c r="A60" s="71">
        <v>55</v>
      </c>
      <c r="B60" s="72" t="s">
        <v>241</v>
      </c>
      <c r="C60" s="73" t="s">
        <v>242</v>
      </c>
      <c r="D60" s="73">
        <v>13887596989</v>
      </c>
      <c r="E60" s="74" t="s">
        <v>59</v>
      </c>
      <c r="F60" s="157" t="s">
        <v>751</v>
      </c>
      <c r="G60" s="155">
        <v>0</v>
      </c>
      <c r="H60" s="154" t="s">
        <v>752</v>
      </c>
      <c r="I60" s="76"/>
      <c r="J60" s="85"/>
      <c r="K60" s="85"/>
      <c r="L60" s="84" t="s">
        <v>33</v>
      </c>
      <c r="M60" s="83"/>
      <c r="N60" s="83"/>
      <c r="O60" s="83"/>
      <c r="P60" s="83"/>
      <c r="Q60" s="101" t="s">
        <v>56</v>
      </c>
      <c r="R60" s="102"/>
      <c r="S60" s="103"/>
      <c r="T60" s="104"/>
      <c r="U60" s="105"/>
    </row>
    <row r="61" s="40" customFormat="1" ht="20.1" customHeight="1" spans="1:21">
      <c r="A61" s="71">
        <v>56</v>
      </c>
      <c r="B61" s="72" t="s">
        <v>243</v>
      </c>
      <c r="C61" s="73" t="s">
        <v>244</v>
      </c>
      <c r="D61" s="73">
        <v>13887342151</v>
      </c>
      <c r="E61" s="74" t="s">
        <v>59</v>
      </c>
      <c r="F61" s="157" t="str">
        <f>VLOOKUP(B61,[3]全部报警!$A$2:$D$96,2,FALSE)</f>
        <v>2019-07-02 18:21:26</v>
      </c>
      <c r="G61" s="155" t="str">
        <f>VLOOKUP(B61,[4]行驶报表统计数据!$A$2:$B$81,2,FALSE)</f>
        <v>22.78</v>
      </c>
      <c r="H61" s="76" t="str">
        <f>VLOOKUP(B61,[3]全部报警!$A$2:$D$96,4,FALSE)</f>
        <v>云南省红河哈尼族彝族自治州建水县临安镇钟灵路鑫源居西南89米</v>
      </c>
      <c r="I61" s="76"/>
      <c r="J61" s="85"/>
      <c r="K61" s="85"/>
      <c r="L61" s="84" t="s">
        <v>33</v>
      </c>
      <c r="M61" s="83"/>
      <c r="N61" s="83"/>
      <c r="O61" s="83"/>
      <c r="P61" s="83"/>
      <c r="Q61" s="101" t="s">
        <v>56</v>
      </c>
      <c r="R61" s="102"/>
      <c r="S61" s="103"/>
      <c r="T61" s="104"/>
      <c r="U61" s="105"/>
    </row>
    <row r="62" s="40" customFormat="1" ht="20.1" customHeight="1" spans="1:21">
      <c r="A62" s="71">
        <v>57</v>
      </c>
      <c r="B62" s="72" t="s">
        <v>247</v>
      </c>
      <c r="C62" s="73" t="s">
        <v>248</v>
      </c>
      <c r="D62" s="73">
        <v>15126355356</v>
      </c>
      <c r="E62" s="74" t="s">
        <v>59</v>
      </c>
      <c r="F62" s="157" t="str">
        <f>VLOOKUP(B62,[3]全部报警!$A$2:$D$96,2,FALSE)</f>
        <v>2019-07-02 22:30:43</v>
      </c>
      <c r="G62" s="155" t="str">
        <f>VLOOKUP(B62,[4]行驶报表统计数据!$A$2:$B$81,2,FALSE)</f>
        <v>22.90</v>
      </c>
      <c r="H62" s="76" t="str">
        <f>VLOOKUP(B62,[3]全部报警!$A$2:$D$96,4,FALSE)</f>
        <v>云南省红河哈尼族彝族自治州建水县临安镇G5615天猴高速中共建水公路分局建水所支部委员会西北126米</v>
      </c>
      <c r="I62" s="76"/>
      <c r="J62" s="85"/>
      <c r="K62" s="85"/>
      <c r="L62" s="84" t="s">
        <v>33</v>
      </c>
      <c r="M62" s="83"/>
      <c r="N62" s="83"/>
      <c r="O62" s="83"/>
      <c r="P62" s="83"/>
      <c r="Q62" s="101" t="s">
        <v>56</v>
      </c>
      <c r="R62" s="102"/>
      <c r="S62" s="103"/>
      <c r="T62" s="104"/>
      <c r="U62" s="105"/>
    </row>
    <row r="63" s="40" customFormat="1" ht="20.1" customHeight="1" spans="1:21">
      <c r="A63" s="71">
        <v>58</v>
      </c>
      <c r="B63" s="72" t="s">
        <v>249</v>
      </c>
      <c r="C63" s="73" t="s">
        <v>250</v>
      </c>
      <c r="D63" s="73">
        <v>15912527597</v>
      </c>
      <c r="E63" s="74" t="s">
        <v>59</v>
      </c>
      <c r="F63" s="157" t="str">
        <f>VLOOKUP(B63,[3]全部报警!$A$2:$D$96,2,FALSE)</f>
        <v>2019-07-02 22:53:48</v>
      </c>
      <c r="G63" s="155" t="str">
        <f>VLOOKUP(B63,[4]行驶报表统计数据!$A$2:$B$81,2,FALSE)</f>
        <v>9.96</v>
      </c>
      <c r="H63" s="76" t="str">
        <f>VLOOKUP(B63,[3]全部报警!$A$2:$D$96,4,FALSE)</f>
        <v>云南省西双版纳傣族自治州勐海县勐宋乡勐海县众恒良种场茶厂(西南门)东290米</v>
      </c>
      <c r="I63" s="76"/>
      <c r="J63" s="85"/>
      <c r="K63" s="85"/>
      <c r="L63" s="84" t="s">
        <v>33</v>
      </c>
      <c r="M63" s="83"/>
      <c r="N63" s="83"/>
      <c r="O63" s="83"/>
      <c r="P63" s="83"/>
      <c r="Q63" s="101" t="s">
        <v>56</v>
      </c>
      <c r="R63" s="102"/>
      <c r="S63" s="103"/>
      <c r="T63" s="104"/>
      <c r="U63" s="105"/>
    </row>
    <row r="64" s="40" customFormat="1" ht="20.1" customHeight="1" spans="1:21">
      <c r="A64" s="71">
        <v>59</v>
      </c>
      <c r="B64" s="72" t="s">
        <v>251</v>
      </c>
      <c r="C64" s="73" t="s">
        <v>252</v>
      </c>
      <c r="D64" s="73">
        <v>13308776868</v>
      </c>
      <c r="E64" s="74" t="s">
        <v>59</v>
      </c>
      <c r="F64" s="157" t="s">
        <v>753</v>
      </c>
      <c r="G64" s="155">
        <v>0</v>
      </c>
      <c r="H64" s="154" t="s">
        <v>754</v>
      </c>
      <c r="I64" s="76"/>
      <c r="J64" s="85"/>
      <c r="K64" s="85"/>
      <c r="L64" s="84" t="s">
        <v>33</v>
      </c>
      <c r="M64" s="83"/>
      <c r="N64" s="83"/>
      <c r="O64" s="83"/>
      <c r="P64" s="83"/>
      <c r="Q64" s="101" t="s">
        <v>56</v>
      </c>
      <c r="R64" s="102"/>
      <c r="S64" s="103"/>
      <c r="T64" s="104"/>
      <c r="U64" s="105"/>
    </row>
    <row r="65" s="40" customFormat="1" ht="20.1" customHeight="1" spans="1:21">
      <c r="A65" s="71">
        <v>60</v>
      </c>
      <c r="B65" s="72" t="s">
        <v>255</v>
      </c>
      <c r="C65" s="73" t="s">
        <v>256</v>
      </c>
      <c r="D65" s="73">
        <v>13649629252</v>
      </c>
      <c r="E65" s="74" t="s">
        <v>59</v>
      </c>
      <c r="F65" s="157" t="s">
        <v>755</v>
      </c>
      <c r="G65" s="155">
        <v>0</v>
      </c>
      <c r="H65" s="154" t="s">
        <v>756</v>
      </c>
      <c r="I65" s="76"/>
      <c r="J65" s="85"/>
      <c r="K65" s="85"/>
      <c r="L65" s="84" t="s">
        <v>33</v>
      </c>
      <c r="M65" s="83"/>
      <c r="N65" s="83"/>
      <c r="O65" s="83"/>
      <c r="P65" s="83"/>
      <c r="Q65" s="101" t="s">
        <v>56</v>
      </c>
      <c r="R65" s="102"/>
      <c r="S65" s="103"/>
      <c r="T65" s="104"/>
      <c r="U65" s="105"/>
    </row>
    <row r="66" s="40" customFormat="1" ht="20.1" customHeight="1" spans="1:21">
      <c r="A66" s="71">
        <v>61</v>
      </c>
      <c r="B66" s="72" t="s">
        <v>259</v>
      </c>
      <c r="C66" s="73" t="s">
        <v>260</v>
      </c>
      <c r="D66" s="73">
        <v>15368345189</v>
      </c>
      <c r="E66" s="74" t="s">
        <v>59</v>
      </c>
      <c r="F66" s="157" t="str">
        <f>VLOOKUP(B66,[3]全部报警!$A$2:$D$96,2,FALSE)</f>
        <v>2019-07-02 20:27:29</v>
      </c>
      <c r="G66" s="155">
        <v>0</v>
      </c>
      <c r="H66" s="76" t="str">
        <f>VLOOKUP(B66,[3]全部报警!$A$2:$D$96,4,FALSE)</f>
        <v>云南省红河哈尼族彝族自治州建水县西庄镇永祯路1015号马蒋段乡会桥站东1814米</v>
      </c>
      <c r="I66" s="76"/>
      <c r="J66" s="85"/>
      <c r="K66" s="85"/>
      <c r="L66" s="84" t="s">
        <v>33</v>
      </c>
      <c r="M66" s="83"/>
      <c r="N66" s="83"/>
      <c r="O66" s="83"/>
      <c r="P66" s="83"/>
      <c r="Q66" s="101" t="s">
        <v>56</v>
      </c>
      <c r="R66" s="102"/>
      <c r="S66" s="103"/>
      <c r="T66" s="104"/>
      <c r="U66" s="105"/>
    </row>
    <row r="67" s="40" customFormat="1" ht="20.1" customHeight="1" spans="1:21">
      <c r="A67" s="71">
        <v>62</v>
      </c>
      <c r="B67" s="72" t="s">
        <v>263</v>
      </c>
      <c r="C67" s="73" t="s">
        <v>264</v>
      </c>
      <c r="D67" s="73">
        <v>15087332688</v>
      </c>
      <c r="E67" s="74" t="s">
        <v>59</v>
      </c>
      <c r="F67" s="157" t="str">
        <f>VLOOKUP(B67,[3]全部报警!$A$2:$D$96,2,FALSE)</f>
        <v>2019-07-02 23:53:33</v>
      </c>
      <c r="G67" s="155" t="str">
        <f>VLOOKUP(B67,[4]行驶报表统计数据!$A$2:$B$81,2,FALSE)</f>
        <v>27.63</v>
      </c>
      <c r="H67" s="76" t="str">
        <f>VLOOKUP(B67,[3]全部报警!$A$2:$D$96,4,FALSE)</f>
        <v>云南省怒江傈僳族自治州泸水市称杆乡228省道腊门嘎东南199米</v>
      </c>
      <c r="I67" s="76"/>
      <c r="J67" s="85"/>
      <c r="K67" s="85"/>
      <c r="L67" s="84" t="s">
        <v>28</v>
      </c>
      <c r="M67" s="83"/>
      <c r="N67" s="83" t="s">
        <v>62</v>
      </c>
      <c r="O67" s="83"/>
      <c r="P67" s="83"/>
      <c r="Q67" s="101" t="s">
        <v>34</v>
      </c>
      <c r="R67" s="102"/>
      <c r="S67" s="103">
        <v>43648</v>
      </c>
      <c r="T67" s="104" t="s">
        <v>279</v>
      </c>
      <c r="U67" s="105"/>
    </row>
    <row r="68" s="40" customFormat="1" ht="20.1" customHeight="1" spans="1:21">
      <c r="A68" s="71">
        <v>63</v>
      </c>
      <c r="B68" s="72" t="s">
        <v>265</v>
      </c>
      <c r="C68" s="73" t="s">
        <v>266</v>
      </c>
      <c r="D68" s="73">
        <v>15912527597</v>
      </c>
      <c r="E68" s="74" t="s">
        <v>59</v>
      </c>
      <c r="F68" s="157" t="str">
        <f>VLOOKUP(B68,[3]全部报警!$A$2:$D$96,2,FALSE)</f>
        <v>2019-07-02 20:19:19</v>
      </c>
      <c r="G68" s="155" t="str">
        <f>VLOOKUP(B68,[4]行驶报表统计数据!$A$2:$B$81,2,FALSE)</f>
        <v>13.95</v>
      </c>
      <c r="H68" s="76" t="str">
        <f>VLOOKUP(B68,[3]全部报警!$A$2:$D$96,4,FALSE)</f>
        <v>云南省西双版纳傣族自治州勐海县勐宋乡勐海县众恒良种场茶厂(西南门)东342米</v>
      </c>
      <c r="I68" s="76"/>
      <c r="J68" s="85"/>
      <c r="K68" s="85"/>
      <c r="L68" s="84" t="s">
        <v>33</v>
      </c>
      <c r="M68" s="83"/>
      <c r="N68" s="83"/>
      <c r="O68" s="83"/>
      <c r="P68" s="83"/>
      <c r="Q68" s="101" t="s">
        <v>56</v>
      </c>
      <c r="R68" s="102"/>
      <c r="S68" s="103"/>
      <c r="T68" s="104"/>
      <c r="U68" s="105"/>
    </row>
    <row r="69" s="40" customFormat="1" ht="20.1" customHeight="1" spans="1:21">
      <c r="A69" s="71">
        <v>64</v>
      </c>
      <c r="B69" s="72" t="s">
        <v>267</v>
      </c>
      <c r="C69" s="73" t="s">
        <v>268</v>
      </c>
      <c r="D69" s="73">
        <v>13769343922</v>
      </c>
      <c r="E69" s="74" t="s">
        <v>59</v>
      </c>
      <c r="F69" s="157" t="s">
        <v>757</v>
      </c>
      <c r="G69" s="155">
        <v>0</v>
      </c>
      <c r="H69" s="154" t="s">
        <v>758</v>
      </c>
      <c r="I69" s="76"/>
      <c r="J69" s="85"/>
      <c r="K69" s="85"/>
      <c r="L69" s="84" t="s">
        <v>33</v>
      </c>
      <c r="M69" s="83"/>
      <c r="N69" s="83"/>
      <c r="O69" s="83"/>
      <c r="P69" s="83"/>
      <c r="Q69" s="101" t="s">
        <v>56</v>
      </c>
      <c r="R69" s="102"/>
      <c r="S69" s="103"/>
      <c r="T69" s="104"/>
      <c r="U69" s="105"/>
    </row>
    <row r="70" s="40" customFormat="1" ht="20.1" customHeight="1" spans="1:21">
      <c r="A70" s="71">
        <v>65</v>
      </c>
      <c r="B70" s="72" t="s">
        <v>271</v>
      </c>
      <c r="C70" s="73" t="s">
        <v>272</v>
      </c>
      <c r="D70" s="73">
        <v>13769457667</v>
      </c>
      <c r="E70" s="74" t="s">
        <v>59</v>
      </c>
      <c r="F70" s="157" t="str">
        <f>VLOOKUP(B70,[3]全部报警!$A$2:$D$96,2,FALSE)</f>
        <v>2019-07-02 17:11:54</v>
      </c>
      <c r="G70" s="155" t="str">
        <f>VLOOKUP(B70,[4]行驶报表统计数据!$A$2:$B$81,2,FALSE)</f>
        <v>19.83</v>
      </c>
      <c r="H70" s="76" t="str">
        <f>VLOOKUP(B70,[3]全部报警!$A$2:$D$96,4,FALSE)</f>
        <v>云南省红河哈尼族彝族自治州建水县利民乡幕阳段厂房西426米</v>
      </c>
      <c r="I70" s="76"/>
      <c r="J70" s="85"/>
      <c r="K70" s="85"/>
      <c r="L70" s="84" t="s">
        <v>33</v>
      </c>
      <c r="M70" s="83"/>
      <c r="N70" s="83"/>
      <c r="O70" s="83"/>
      <c r="P70" s="83"/>
      <c r="Q70" s="101" t="s">
        <v>56</v>
      </c>
      <c r="R70" s="102"/>
      <c r="S70" s="103"/>
      <c r="T70" s="104"/>
      <c r="U70" s="105"/>
    </row>
    <row r="71" s="40" customFormat="1" ht="20.1" customHeight="1" spans="1:21">
      <c r="A71" s="71">
        <v>66</v>
      </c>
      <c r="B71" s="72" t="s">
        <v>273</v>
      </c>
      <c r="C71" s="73" t="s">
        <v>274</v>
      </c>
      <c r="D71" s="73">
        <v>15912526297</v>
      </c>
      <c r="E71" s="74" t="s">
        <v>59</v>
      </c>
      <c r="F71" s="157" t="str">
        <f>VLOOKUP(B71,[3]全部报警!$A$2:$D$96,2,FALSE)</f>
        <v>2019-07-02 21:11:31</v>
      </c>
      <c r="G71" s="155">
        <v>0</v>
      </c>
      <c r="H71" s="76" t="str">
        <f>VLOOKUP(B71,[3]全部报警!$A$2:$D$96,4,FALSE)</f>
        <v>云南省西双版纳傣族自治州勐海县勐宋乡勐海县众恒良种场茶厂(西南门)东237米</v>
      </c>
      <c r="I71" s="76"/>
      <c r="J71" s="85"/>
      <c r="K71" s="85"/>
      <c r="L71" s="84" t="s">
        <v>33</v>
      </c>
      <c r="M71" s="83"/>
      <c r="N71" s="83"/>
      <c r="O71" s="83"/>
      <c r="P71" s="83"/>
      <c r="Q71" s="101" t="s">
        <v>56</v>
      </c>
      <c r="R71" s="102"/>
      <c r="S71" s="103"/>
      <c r="T71" s="104"/>
      <c r="U71" s="105"/>
    </row>
    <row r="72" s="40" customFormat="1" ht="20.1" customHeight="1" spans="1:21">
      <c r="A72" s="71">
        <v>67</v>
      </c>
      <c r="B72" s="72" t="s">
        <v>275</v>
      </c>
      <c r="C72" s="73" t="s">
        <v>276</v>
      </c>
      <c r="D72" s="73">
        <v>15925353799</v>
      </c>
      <c r="E72" s="74" t="s">
        <v>59</v>
      </c>
      <c r="F72" s="157" t="str">
        <f>VLOOKUP(B72,[3]全部报警!$A$2:$D$96,2,FALSE)</f>
        <v>2019-07-02 11:30:23</v>
      </c>
      <c r="G72" s="155" t="str">
        <f>VLOOKUP(B72,[4]行驶报表统计数据!$A$2:$B$81,2,FALSE)</f>
        <v>56.48</v>
      </c>
      <c r="H72" s="76" t="str">
        <f>VLOOKUP(B72,[3]全部报警!$A$2:$D$96,4,FALSE)</f>
        <v>云南省红河哈尼族彝族自治州建水县临安镇迎晖路331迎晖路元叶家具店北111米</v>
      </c>
      <c r="I72" s="76"/>
      <c r="J72" s="85"/>
      <c r="K72" s="85"/>
      <c r="L72" s="84" t="s">
        <v>33</v>
      </c>
      <c r="M72" s="83"/>
      <c r="N72" s="83"/>
      <c r="O72" s="83"/>
      <c r="P72" s="83"/>
      <c r="Q72" s="101" t="s">
        <v>56</v>
      </c>
      <c r="R72" s="102"/>
      <c r="S72" s="103"/>
      <c r="T72" s="104"/>
      <c r="U72" s="105"/>
    </row>
    <row r="73" s="40" customFormat="1" ht="20.1" customHeight="1" spans="1:21">
      <c r="A73" s="71">
        <v>68</v>
      </c>
      <c r="B73" s="72" t="s">
        <v>277</v>
      </c>
      <c r="C73" s="73" t="s">
        <v>278</v>
      </c>
      <c r="D73" s="73">
        <v>15912869407</v>
      </c>
      <c r="E73" s="74" t="s">
        <v>59</v>
      </c>
      <c r="F73" s="157" t="s">
        <v>759</v>
      </c>
      <c r="G73" s="155">
        <v>0</v>
      </c>
      <c r="H73" s="154" t="s">
        <v>760</v>
      </c>
      <c r="I73" s="76"/>
      <c r="J73" s="85"/>
      <c r="K73" s="85"/>
      <c r="L73" s="84" t="s">
        <v>33</v>
      </c>
      <c r="M73" s="83"/>
      <c r="N73" s="83"/>
      <c r="O73" s="83"/>
      <c r="P73" s="83"/>
      <c r="Q73" s="101" t="s">
        <v>56</v>
      </c>
      <c r="R73" s="102"/>
      <c r="S73" s="103"/>
      <c r="T73" s="104"/>
      <c r="U73" s="105"/>
    </row>
    <row r="74" s="40" customFormat="1" ht="20.1" customHeight="1" spans="1:21">
      <c r="A74" s="71">
        <v>69</v>
      </c>
      <c r="B74" s="72" t="s">
        <v>280</v>
      </c>
      <c r="C74" s="73" t="s">
        <v>281</v>
      </c>
      <c r="D74" s="73">
        <v>15825220209</v>
      </c>
      <c r="E74" s="74" t="s">
        <v>59</v>
      </c>
      <c r="F74" s="157" t="str">
        <f>VLOOKUP(B74,[3]全部报警!$A$2:$D$96,2,FALSE)</f>
        <v>2019-07-02 16:25:23</v>
      </c>
      <c r="G74" s="155" t="str">
        <f>VLOOKUP(B74,[4]行驶报表统计数据!$A$2:$B$81,2,FALSE)</f>
        <v>33.01</v>
      </c>
      <c r="H74" s="76" t="str">
        <f>VLOOKUP(B74,[3]全部报警!$A$2:$D$96,4,FALSE)</f>
        <v>云南省红河哈尼族彝族自治州弥勒市弥阳镇王炽路45号友信教育培训学校东86米</v>
      </c>
      <c r="I74" s="76"/>
      <c r="J74" s="85"/>
      <c r="K74" s="85"/>
      <c r="L74" s="84" t="s">
        <v>33</v>
      </c>
      <c r="M74" s="83"/>
      <c r="N74" s="83"/>
      <c r="O74" s="83"/>
      <c r="P74" s="83"/>
      <c r="Q74" s="101" t="s">
        <v>56</v>
      </c>
      <c r="R74" s="102"/>
      <c r="S74" s="103"/>
      <c r="T74" s="104"/>
      <c r="U74" s="105"/>
    </row>
    <row r="75" s="40" customFormat="1" ht="20.1" customHeight="1" spans="1:21">
      <c r="A75" s="71">
        <v>70</v>
      </c>
      <c r="B75" s="72" t="s">
        <v>282</v>
      </c>
      <c r="C75" s="73" t="s">
        <v>283</v>
      </c>
      <c r="D75" s="73">
        <v>13769477189</v>
      </c>
      <c r="E75" s="74" t="s">
        <v>59</v>
      </c>
      <c r="F75" s="157" t="str">
        <f>VLOOKUP(B75,[3]全部报警!$A$2:$D$96,2,FALSE)</f>
        <v>2019-07-02 22:51:48</v>
      </c>
      <c r="G75" s="155" t="str">
        <f>VLOOKUP(B75,[4]行驶报表统计数据!$A$2:$B$81,2,FALSE)</f>
        <v>31.28</v>
      </c>
      <c r="H75" s="76" t="str">
        <f>VLOOKUP(B75,[3]全部报警!$A$2:$D$96,4,FALSE)</f>
        <v>广西壮族自治区崇左市江州区罗白乡213省道崇左生态公园西北374米</v>
      </c>
      <c r="I75" s="76"/>
      <c r="J75" s="85"/>
      <c r="K75" s="85"/>
      <c r="L75" s="84" t="s">
        <v>28</v>
      </c>
      <c r="M75" s="83"/>
      <c r="N75" s="83" t="s">
        <v>62</v>
      </c>
      <c r="O75" s="83"/>
      <c r="P75" s="83"/>
      <c r="Q75" s="101" t="s">
        <v>34</v>
      </c>
      <c r="R75" s="102"/>
      <c r="S75" s="103">
        <v>43648</v>
      </c>
      <c r="T75" s="104" t="s">
        <v>170</v>
      </c>
      <c r="U75" s="105"/>
    </row>
    <row r="76" s="40" customFormat="1" ht="20.1" customHeight="1" spans="1:21">
      <c r="A76" s="71">
        <v>71</v>
      </c>
      <c r="B76" s="72" t="s">
        <v>284</v>
      </c>
      <c r="C76" s="73" t="s">
        <v>285</v>
      </c>
      <c r="D76" s="73">
        <v>15974736050</v>
      </c>
      <c r="E76" s="74" t="s">
        <v>59</v>
      </c>
      <c r="F76" s="157" t="str">
        <f>VLOOKUP(B76,[3]全部报警!$A$2:$D$96,2,FALSE)</f>
        <v>2019-07-02 23:36:44</v>
      </c>
      <c r="G76" s="155" t="str">
        <f>VLOOKUP(B76,[4]行驶报表统计数据!$A$2:$B$81,2,FALSE)</f>
        <v>8.62</v>
      </c>
      <c r="H76" s="76" t="str">
        <f>VLOOKUP(B76,[3]全部报警!$A$2:$D$96,4,FALSE)</f>
        <v>云南省红河哈尼族彝族自治州个旧市贾沙乡芦柴冲西446米</v>
      </c>
      <c r="I76" s="76"/>
      <c r="J76" s="85"/>
      <c r="K76" s="85"/>
      <c r="L76" s="84" t="s">
        <v>33</v>
      </c>
      <c r="M76" s="83"/>
      <c r="N76" s="83"/>
      <c r="O76" s="83"/>
      <c r="P76" s="83"/>
      <c r="Q76" s="101" t="s">
        <v>56</v>
      </c>
      <c r="R76" s="102"/>
      <c r="S76" s="103"/>
      <c r="T76" s="104"/>
      <c r="U76" s="105"/>
    </row>
    <row r="77" s="40" customFormat="1" ht="20.1" customHeight="1" spans="1:21">
      <c r="A77" s="71">
        <v>72</v>
      </c>
      <c r="B77" s="72" t="s">
        <v>286</v>
      </c>
      <c r="C77" s="73" t="s">
        <v>287</v>
      </c>
      <c r="D77" s="73">
        <v>15912866223</v>
      </c>
      <c r="E77" s="74" t="s">
        <v>59</v>
      </c>
      <c r="F77" s="157" t="s">
        <v>761</v>
      </c>
      <c r="G77" s="155">
        <v>0</v>
      </c>
      <c r="H77" s="154" t="s">
        <v>762</v>
      </c>
      <c r="I77" s="76"/>
      <c r="J77" s="85"/>
      <c r="K77" s="85"/>
      <c r="L77" s="84" t="s">
        <v>33</v>
      </c>
      <c r="M77" s="83"/>
      <c r="N77" s="83"/>
      <c r="O77" s="83"/>
      <c r="P77" s="83"/>
      <c r="Q77" s="101" t="s">
        <v>56</v>
      </c>
      <c r="R77" s="102"/>
      <c r="S77" s="103"/>
      <c r="T77" s="104"/>
      <c r="U77" s="105"/>
    </row>
    <row r="78" s="40" customFormat="1" ht="20.1" customHeight="1" spans="1:21">
      <c r="A78" s="71">
        <v>73</v>
      </c>
      <c r="B78" s="72" t="s">
        <v>290</v>
      </c>
      <c r="C78" s="73" t="s">
        <v>291</v>
      </c>
      <c r="D78" s="73">
        <v>13769446708</v>
      </c>
      <c r="E78" s="74" t="s">
        <v>59</v>
      </c>
      <c r="F78" s="157" t="s">
        <v>763</v>
      </c>
      <c r="G78" s="155">
        <v>0</v>
      </c>
      <c r="H78" s="154" t="s">
        <v>764</v>
      </c>
      <c r="I78" s="76"/>
      <c r="J78" s="85"/>
      <c r="K78" s="85"/>
      <c r="L78" s="84" t="s">
        <v>33</v>
      </c>
      <c r="M78" s="83"/>
      <c r="N78" s="83"/>
      <c r="O78" s="83"/>
      <c r="P78" s="83"/>
      <c r="Q78" s="101" t="s">
        <v>56</v>
      </c>
      <c r="R78" s="102"/>
      <c r="S78" s="103"/>
      <c r="T78" s="104"/>
      <c r="U78" s="105"/>
    </row>
    <row r="79" s="40" customFormat="1" ht="20.1" customHeight="1" spans="1:21">
      <c r="A79" s="71">
        <v>74</v>
      </c>
      <c r="B79" s="72" t="s">
        <v>294</v>
      </c>
      <c r="C79" s="73" t="s">
        <v>295</v>
      </c>
      <c r="D79" s="73">
        <v>15987328827</v>
      </c>
      <c r="E79" s="74" t="s">
        <v>59</v>
      </c>
      <c r="F79" s="157" t="s">
        <v>765</v>
      </c>
      <c r="G79" s="155">
        <v>0</v>
      </c>
      <c r="H79" s="154" t="s">
        <v>766</v>
      </c>
      <c r="I79" s="76"/>
      <c r="J79" s="85"/>
      <c r="K79" s="85"/>
      <c r="L79" s="84" t="s">
        <v>33</v>
      </c>
      <c r="M79" s="83"/>
      <c r="N79" s="83"/>
      <c r="O79" s="83"/>
      <c r="P79" s="83"/>
      <c r="Q79" s="101" t="s">
        <v>56</v>
      </c>
      <c r="R79" s="102"/>
      <c r="S79" s="103"/>
      <c r="T79" s="104"/>
      <c r="U79" s="105"/>
    </row>
    <row r="80" s="40" customFormat="1" ht="20.1" customHeight="1" spans="1:21">
      <c r="A80" s="71">
        <v>75</v>
      </c>
      <c r="B80" s="72" t="s">
        <v>298</v>
      </c>
      <c r="C80" s="73" t="s">
        <v>299</v>
      </c>
      <c r="D80" s="73">
        <v>13987324298</v>
      </c>
      <c r="E80" s="74" t="s">
        <v>59</v>
      </c>
      <c r="F80" s="157" t="s">
        <v>767</v>
      </c>
      <c r="G80" s="155">
        <v>0</v>
      </c>
      <c r="H80" s="154" t="s">
        <v>768</v>
      </c>
      <c r="I80" s="76"/>
      <c r="J80" s="85"/>
      <c r="K80" s="85"/>
      <c r="L80" s="84" t="s">
        <v>33</v>
      </c>
      <c r="M80" s="83"/>
      <c r="N80" s="83"/>
      <c r="O80" s="83"/>
      <c r="P80" s="83"/>
      <c r="Q80" s="101" t="s">
        <v>56</v>
      </c>
      <c r="R80" s="102"/>
      <c r="S80" s="103"/>
      <c r="T80" s="104"/>
      <c r="U80" s="105"/>
    </row>
    <row r="81" s="40" customFormat="1" ht="20.1" customHeight="1" spans="1:21">
      <c r="A81" s="71">
        <v>76</v>
      </c>
      <c r="B81" s="72" t="s">
        <v>302</v>
      </c>
      <c r="C81" s="73" t="s">
        <v>303</v>
      </c>
      <c r="D81" s="73">
        <v>13529492223</v>
      </c>
      <c r="E81" s="74" t="s">
        <v>59</v>
      </c>
      <c r="F81" s="157" t="str">
        <f>VLOOKUP(B81,[3]全部报警!$A$2:$D$96,2,FALSE)</f>
        <v>2019-07-02 21:14:56</v>
      </c>
      <c r="G81" s="155" t="str">
        <f>VLOOKUP(B81,[4]行驶报表统计数据!$A$2:$B$81,2,FALSE)</f>
        <v>6.64</v>
      </c>
      <c r="H81" s="154" t="s">
        <v>769</v>
      </c>
      <c r="I81" s="76"/>
      <c r="J81" s="85"/>
      <c r="K81" s="85"/>
      <c r="L81" s="84" t="s">
        <v>33</v>
      </c>
      <c r="M81" s="83"/>
      <c r="N81" s="83"/>
      <c r="O81" s="83"/>
      <c r="P81" s="83"/>
      <c r="Q81" s="101" t="s">
        <v>56</v>
      </c>
      <c r="R81" s="102"/>
      <c r="S81" s="103"/>
      <c r="T81" s="104"/>
      <c r="U81" s="105"/>
    </row>
    <row r="82" s="40" customFormat="1" ht="20.1" customHeight="1" spans="1:21">
      <c r="A82" s="71">
        <v>77</v>
      </c>
      <c r="B82" s="72" t="s">
        <v>305</v>
      </c>
      <c r="C82" s="77" t="s">
        <v>306</v>
      </c>
      <c r="D82" s="77">
        <v>15987326716</v>
      </c>
      <c r="E82" s="74" t="s">
        <v>59</v>
      </c>
      <c r="F82" s="157" t="str">
        <f>VLOOKUP(B82,[3]全部报警!$A$2:$D$96,2,FALSE)</f>
        <v>2019-07-02 19:26:01</v>
      </c>
      <c r="G82" s="155" t="str">
        <f>VLOOKUP(B82,[4]行驶报表统计数据!$A$2:$B$81,2,FALSE)</f>
        <v>12.59</v>
      </c>
      <c r="H82" s="76" t="str">
        <f>VLOOKUP(B82,[3]全部报警!$A$2:$D$96,4,FALSE)</f>
        <v>云南省红河哈尼族彝族自治州泸西县午街铺镇服务区南140米</v>
      </c>
      <c r="I82" s="76"/>
      <c r="J82" s="85"/>
      <c r="K82" s="85"/>
      <c r="L82" s="84" t="s">
        <v>33</v>
      </c>
      <c r="M82" s="83"/>
      <c r="N82" s="83"/>
      <c r="O82" s="83"/>
      <c r="P82" s="83"/>
      <c r="Q82" s="101" t="s">
        <v>56</v>
      </c>
      <c r="R82" s="102"/>
      <c r="S82" s="103"/>
      <c r="T82" s="104"/>
      <c r="U82" s="105"/>
    </row>
    <row r="83" s="40" customFormat="1" ht="20.1" customHeight="1" spans="1:21">
      <c r="A83" s="71">
        <v>78</v>
      </c>
      <c r="B83" s="72" t="s">
        <v>307</v>
      </c>
      <c r="C83" s="73" t="s">
        <v>308</v>
      </c>
      <c r="D83" s="73">
        <v>13769323752</v>
      </c>
      <c r="E83" s="74" t="s">
        <v>59</v>
      </c>
      <c r="F83" s="157" t="s">
        <v>770</v>
      </c>
      <c r="G83" s="155">
        <v>0</v>
      </c>
      <c r="H83" s="154" t="s">
        <v>771</v>
      </c>
      <c r="I83" s="76"/>
      <c r="J83" s="85"/>
      <c r="K83" s="85"/>
      <c r="L83" s="84" t="s">
        <v>33</v>
      </c>
      <c r="M83" s="83"/>
      <c r="N83" s="83"/>
      <c r="O83" s="83"/>
      <c r="P83" s="83"/>
      <c r="Q83" s="101" t="s">
        <v>56</v>
      </c>
      <c r="R83" s="102"/>
      <c r="S83" s="103"/>
      <c r="T83" s="104"/>
      <c r="U83" s="105"/>
    </row>
    <row r="84" s="40" customFormat="1" ht="20.1" customHeight="1" spans="1:21">
      <c r="A84" s="71">
        <v>79</v>
      </c>
      <c r="B84" s="72" t="s">
        <v>309</v>
      </c>
      <c r="C84" s="73" t="s">
        <v>310</v>
      </c>
      <c r="D84" s="73">
        <v>13887310086</v>
      </c>
      <c r="E84" s="74" t="s">
        <v>59</v>
      </c>
      <c r="F84" s="157"/>
      <c r="G84" s="155">
        <v>0</v>
      </c>
      <c r="H84" s="76"/>
      <c r="I84" s="83" t="s">
        <v>62</v>
      </c>
      <c r="J84" s="85"/>
      <c r="K84" s="85"/>
      <c r="L84" s="84" t="s">
        <v>33</v>
      </c>
      <c r="M84" s="83"/>
      <c r="N84" s="83"/>
      <c r="O84" s="83"/>
      <c r="P84" s="83"/>
      <c r="Q84" s="101" t="s">
        <v>29</v>
      </c>
      <c r="R84" s="102"/>
      <c r="S84" s="103">
        <v>43648</v>
      </c>
      <c r="T84" s="104" t="s">
        <v>279</v>
      </c>
      <c r="U84" s="105"/>
    </row>
    <row r="85" s="40" customFormat="1" ht="20.1" customHeight="1" spans="1:21">
      <c r="A85" s="71">
        <v>80</v>
      </c>
      <c r="B85" s="72" t="s">
        <v>313</v>
      </c>
      <c r="C85" s="73" t="s">
        <v>314</v>
      </c>
      <c r="D85" s="73">
        <v>13988048437</v>
      </c>
      <c r="E85" s="74" t="s">
        <v>59</v>
      </c>
      <c r="F85" s="157" t="str">
        <f>VLOOKUP(B85,[3]全部报警!$A$2:$D$96,2,FALSE)</f>
        <v>2019-07-02 20:01:24</v>
      </c>
      <c r="G85" s="155" t="str">
        <f>VLOOKUP(B85,[4]行驶报表统计数据!$A$2:$B$81,2,FALSE)</f>
        <v>11.67</v>
      </c>
      <c r="H85" s="76" t="str">
        <f>VLOOKUP(B85,[3]全部报警!$A$2:$D$96,4,FALSE)</f>
        <v>云南省昭通市镇雄县坪上镇背牛段湾子东南167米</v>
      </c>
      <c r="I85" s="76"/>
      <c r="J85" s="85"/>
      <c r="K85" s="85"/>
      <c r="L85" s="84" t="s">
        <v>33</v>
      </c>
      <c r="M85" s="83"/>
      <c r="N85" s="83"/>
      <c r="O85" s="83"/>
      <c r="P85" s="83"/>
      <c r="Q85" s="101" t="s">
        <v>56</v>
      </c>
      <c r="R85" s="102"/>
      <c r="S85" s="103"/>
      <c r="T85" s="104"/>
      <c r="U85" s="105"/>
    </row>
    <row r="86" s="40" customFormat="1" ht="20.1" customHeight="1" spans="1:21">
      <c r="A86" s="71">
        <v>81</v>
      </c>
      <c r="B86" s="72" t="s">
        <v>315</v>
      </c>
      <c r="C86" s="73" t="s">
        <v>316</v>
      </c>
      <c r="D86" s="73">
        <v>15087333968</v>
      </c>
      <c r="E86" s="74" t="s">
        <v>59</v>
      </c>
      <c r="F86" s="157" t="str">
        <f>VLOOKUP(B86,[3]全部报警!$A$2:$D$96,2,FALSE)</f>
        <v>2019-07-02 20:23:26</v>
      </c>
      <c r="G86" s="155" t="str">
        <f>VLOOKUP(B86,[4]行驶报表统计数据!$A$2:$B$81,2,FALSE)</f>
        <v>19.03</v>
      </c>
      <c r="H86" s="76" t="str">
        <f>VLOOKUP(B86,[3]全部报警!$A$2:$D$96,4,FALSE)</f>
        <v>云南省红河哈尼族彝族自治州建水县坡头乡214省道下白沙水东南841米</v>
      </c>
      <c r="I86" s="76"/>
      <c r="J86" s="85"/>
      <c r="K86" s="85"/>
      <c r="L86" s="84" t="s">
        <v>33</v>
      </c>
      <c r="M86" s="83"/>
      <c r="N86" s="83"/>
      <c r="O86" s="83"/>
      <c r="P86" s="83"/>
      <c r="Q86" s="101" t="s">
        <v>56</v>
      </c>
      <c r="R86" s="102"/>
      <c r="S86" s="103"/>
      <c r="T86" s="104"/>
      <c r="U86" s="105"/>
    </row>
    <row r="87" s="40" customFormat="1" ht="20.1" customHeight="1" spans="1:21">
      <c r="A87" s="71">
        <v>82</v>
      </c>
      <c r="B87" s="72" t="s">
        <v>317</v>
      </c>
      <c r="C87" s="73" t="s">
        <v>318</v>
      </c>
      <c r="D87" s="73">
        <v>15987375479</v>
      </c>
      <c r="E87" s="74" t="s">
        <v>59</v>
      </c>
      <c r="F87" s="157" t="str">
        <f>VLOOKUP(B87,[3]全部报警!$A$2:$D$96,2,FALSE)</f>
        <v>2019-07-02 17:02:23</v>
      </c>
      <c r="G87" s="155" t="str">
        <f>VLOOKUP(B87,[4]行驶报表统计数据!$A$2:$B$81,2,FALSE)</f>
        <v>15.09</v>
      </c>
      <c r="H87" s="76" t="str">
        <f>VLOOKUP(B87,[3]全部报警!$A$2:$D$96,4,FALSE)</f>
        <v>云南省红河哈尼族彝族自治州元阳县南沙镇慢腊公路102县102县道桃园村卫生所东1281米</v>
      </c>
      <c r="I87" s="76"/>
      <c r="J87" s="85"/>
      <c r="K87" s="85"/>
      <c r="L87" s="84" t="s">
        <v>33</v>
      </c>
      <c r="M87" s="83"/>
      <c r="N87" s="83"/>
      <c r="O87" s="83"/>
      <c r="P87" s="83"/>
      <c r="Q87" s="101" t="s">
        <v>56</v>
      </c>
      <c r="R87" s="102"/>
      <c r="S87" s="103"/>
      <c r="T87" s="104"/>
      <c r="U87" s="105"/>
    </row>
    <row r="88" s="40" customFormat="1" ht="20.1" customHeight="1" spans="1:21">
      <c r="A88" s="71">
        <v>83</v>
      </c>
      <c r="B88" s="72" t="s">
        <v>319</v>
      </c>
      <c r="C88" s="73" t="s">
        <v>141</v>
      </c>
      <c r="D88" s="73">
        <v>15912899704</v>
      </c>
      <c r="E88" s="74" t="s">
        <v>59</v>
      </c>
      <c r="F88" s="157" t="s">
        <v>772</v>
      </c>
      <c r="G88" s="155">
        <v>0</v>
      </c>
      <c r="H88" s="154" t="s">
        <v>773</v>
      </c>
      <c r="I88" s="76"/>
      <c r="J88" s="85"/>
      <c r="K88" s="85"/>
      <c r="L88" s="84" t="s">
        <v>33</v>
      </c>
      <c r="M88" s="83"/>
      <c r="N88" s="83"/>
      <c r="O88" s="83"/>
      <c r="P88" s="83"/>
      <c r="Q88" s="101" t="s">
        <v>56</v>
      </c>
      <c r="R88" s="102"/>
      <c r="S88" s="103"/>
      <c r="T88" s="104"/>
      <c r="U88" s="105"/>
    </row>
    <row r="89" s="40" customFormat="1" ht="20.1" customHeight="1" spans="1:21">
      <c r="A89" s="71">
        <v>84</v>
      </c>
      <c r="B89" s="72" t="s">
        <v>322</v>
      </c>
      <c r="C89" s="73" t="s">
        <v>323</v>
      </c>
      <c r="D89" s="73">
        <v>13988065286</v>
      </c>
      <c r="E89" s="74" t="s">
        <v>59</v>
      </c>
      <c r="F89" s="157" t="str">
        <f>VLOOKUP(B89,[3]全部报警!$A$2:$D$96,2,FALSE)</f>
        <v>2019-07-02 18:48:56</v>
      </c>
      <c r="G89" s="155">
        <v>0</v>
      </c>
      <c r="H89" s="76" t="str">
        <f>VLOOKUP(B89,[3]全部报警!$A$2:$D$96,4,FALSE)</f>
        <v>云南省红河哈尼族彝族自治州蒙自市文澜镇安宁街32号安宁街兴荣餐馆(龙井路店)南46米</v>
      </c>
      <c r="I89" s="76"/>
      <c r="J89" s="85"/>
      <c r="K89" s="85"/>
      <c r="L89" s="84" t="s">
        <v>33</v>
      </c>
      <c r="M89" s="83"/>
      <c r="N89" s="83"/>
      <c r="O89" s="83"/>
      <c r="P89" s="83"/>
      <c r="Q89" s="101" t="s">
        <v>56</v>
      </c>
      <c r="R89" s="102"/>
      <c r="S89" s="103"/>
      <c r="T89" s="104"/>
      <c r="U89" s="105"/>
    </row>
    <row r="90" ht="20.1" customHeight="1" spans="1:21">
      <c r="A90" s="71">
        <v>85</v>
      </c>
      <c r="B90" s="72" t="s">
        <v>324</v>
      </c>
      <c r="C90" s="73" t="s">
        <v>325</v>
      </c>
      <c r="D90" s="73">
        <v>15126318641</v>
      </c>
      <c r="E90" s="74" t="s">
        <v>59</v>
      </c>
      <c r="F90" s="157" t="str">
        <f>VLOOKUP(B90,[3]全部报警!$A$2:$D$96,2,FALSE)</f>
        <v>2019-07-02 22:06:17</v>
      </c>
      <c r="G90" s="155" t="str">
        <f>VLOOKUP(B90,[4]行驶报表统计数据!$A$2:$B$81,2,FALSE)</f>
        <v>23.56</v>
      </c>
      <c r="H90" s="76" t="str">
        <f>VLOOKUP(B90,[3]全部报警!$A$2:$D$96,4,FALSE)</f>
        <v>云南省红河哈尼族彝族自治州建水县李浩寨乡214省道新安哨西北587米</v>
      </c>
      <c r="I90" s="76"/>
      <c r="J90" s="85"/>
      <c r="K90" s="85"/>
      <c r="L90" s="84" t="s">
        <v>33</v>
      </c>
      <c r="M90" s="83"/>
      <c r="N90" s="83"/>
      <c r="O90" s="83"/>
      <c r="P90" s="83"/>
      <c r="Q90" s="101" t="s">
        <v>56</v>
      </c>
      <c r="R90" s="102"/>
      <c r="S90" s="103"/>
      <c r="T90" s="104"/>
      <c r="U90" s="105"/>
    </row>
    <row r="91" ht="20.1" customHeight="1" spans="1:21">
      <c r="A91" s="71">
        <v>86</v>
      </c>
      <c r="B91" s="72" t="s">
        <v>326</v>
      </c>
      <c r="C91" s="73" t="s">
        <v>327</v>
      </c>
      <c r="D91" s="73">
        <v>15287330010</v>
      </c>
      <c r="E91" s="74" t="s">
        <v>59</v>
      </c>
      <c r="F91" s="157" t="str">
        <f>VLOOKUP(B91,[3]全部报警!$A$2:$D$96,2,FALSE)</f>
        <v>2019-07-02 23:04:56</v>
      </c>
      <c r="G91" s="155" t="str">
        <f>VLOOKUP(B91,[4]行驶报表统计数据!$A$2:$B$81,2,FALSE)</f>
        <v>21.42</v>
      </c>
      <c r="H91" s="76" t="str">
        <f>VLOOKUP(B91,[3]全部报警!$A$2:$D$96,4,FALSE)</f>
        <v>云南省红河哈尼族彝族自治州建水县西庄镇金色维也纳(建设中)南138米</v>
      </c>
      <c r="I91" s="76"/>
      <c r="J91" s="85"/>
      <c r="K91" s="85"/>
      <c r="L91" s="84" t="s">
        <v>33</v>
      </c>
      <c r="M91" s="83"/>
      <c r="N91" s="83"/>
      <c r="O91" s="83"/>
      <c r="P91" s="83"/>
      <c r="Q91" s="101" t="s">
        <v>56</v>
      </c>
      <c r="R91" s="102"/>
      <c r="S91" s="103"/>
      <c r="T91" s="104"/>
      <c r="U91" s="105"/>
    </row>
    <row r="92" ht="20.1" customHeight="1" spans="1:22">
      <c r="A92" s="71">
        <v>87</v>
      </c>
      <c r="B92" s="72" t="s">
        <v>328</v>
      </c>
      <c r="C92" s="73" t="s">
        <v>329</v>
      </c>
      <c r="D92" s="73">
        <v>13408935775</v>
      </c>
      <c r="E92" s="74" t="s">
        <v>59</v>
      </c>
      <c r="F92" s="157" t="str">
        <f>VLOOKUP(B92,[3]全部报警!$A$2:$D$96,2,FALSE)</f>
        <v>2019-07-02 12:50:43</v>
      </c>
      <c r="G92" s="155" t="str">
        <f>VLOOKUP(B92,[4]行驶报表统计数据!$A$2:$B$81,2,FALSE)</f>
        <v>12.99</v>
      </c>
      <c r="H92" s="76" t="str">
        <f>VLOOKUP(B92,[3]全部报警!$A$2:$D$96,4,FALSE)</f>
        <v>云南省红河哈尼族彝族自治州开远市灵泉街道人民北路204明阳小区西66米</v>
      </c>
      <c r="I92" s="76"/>
      <c r="J92" s="85"/>
      <c r="K92" s="85"/>
      <c r="L92" s="84" t="s">
        <v>33</v>
      </c>
      <c r="M92" s="83"/>
      <c r="N92" s="83"/>
      <c r="O92" s="83"/>
      <c r="P92" s="83"/>
      <c r="Q92" s="101" t="s">
        <v>56</v>
      </c>
      <c r="R92" s="102"/>
      <c r="S92" s="103"/>
      <c r="T92" s="104"/>
      <c r="U92" s="105"/>
      <c r="V92" s="41"/>
    </row>
    <row r="93" ht="20.1" customHeight="1" spans="1:22">
      <c r="A93" s="71">
        <v>88</v>
      </c>
      <c r="B93" s="72" t="s">
        <v>330</v>
      </c>
      <c r="C93" s="73" t="s">
        <v>331</v>
      </c>
      <c r="D93" s="73">
        <v>15912809069</v>
      </c>
      <c r="E93" s="74" t="s">
        <v>59</v>
      </c>
      <c r="F93" s="157" t="s">
        <v>774</v>
      </c>
      <c r="G93" s="155">
        <v>0</v>
      </c>
      <c r="H93" s="154" t="s">
        <v>775</v>
      </c>
      <c r="I93" s="76"/>
      <c r="J93" s="85"/>
      <c r="K93" s="85"/>
      <c r="L93" s="84" t="s">
        <v>33</v>
      </c>
      <c r="M93" s="83"/>
      <c r="N93" s="83"/>
      <c r="O93" s="83"/>
      <c r="P93" s="83"/>
      <c r="Q93" s="101" t="s">
        <v>56</v>
      </c>
      <c r="R93" s="102"/>
      <c r="S93" s="103"/>
      <c r="T93" s="104"/>
      <c r="U93" s="105"/>
      <c r="V93" s="41"/>
    </row>
    <row r="94" ht="20.1" customHeight="1" spans="1:22">
      <c r="A94" s="71">
        <v>89</v>
      </c>
      <c r="B94" s="72" t="s">
        <v>334</v>
      </c>
      <c r="C94" s="73" t="s">
        <v>335</v>
      </c>
      <c r="D94" s="73">
        <v>15094156905</v>
      </c>
      <c r="E94" s="74" t="s">
        <v>59</v>
      </c>
      <c r="F94" s="157" t="str">
        <f>VLOOKUP(B94,[3]全部报警!$A$2:$D$96,2,FALSE)</f>
        <v>2019-07-02 19:07:46</v>
      </c>
      <c r="G94" s="155" t="str">
        <f>VLOOKUP(B94,[4]行驶报表统计数据!$A$2:$B$81,2,FALSE)</f>
        <v>21.19</v>
      </c>
      <c r="H94" s="76" t="str">
        <f>VLOOKUP(B94,[3]全部报警!$A$2:$D$96,4,FALSE)</f>
        <v>云南省红河哈尼族彝族自治州建水县南庄镇坝埂脚中队东北479米</v>
      </c>
      <c r="I94" s="76"/>
      <c r="J94" s="85"/>
      <c r="K94" s="85"/>
      <c r="L94" s="84" t="s">
        <v>33</v>
      </c>
      <c r="M94" s="83"/>
      <c r="N94" s="83"/>
      <c r="O94" s="83"/>
      <c r="P94" s="83"/>
      <c r="Q94" s="101" t="s">
        <v>56</v>
      </c>
      <c r="R94" s="102"/>
      <c r="S94" s="103"/>
      <c r="T94" s="104"/>
      <c r="U94" s="105"/>
      <c r="V94" s="41"/>
    </row>
    <row r="95" ht="20.1" customHeight="1" spans="1:22">
      <c r="A95" s="71">
        <v>90</v>
      </c>
      <c r="B95" s="72" t="s">
        <v>338</v>
      </c>
      <c r="C95" s="73" t="s">
        <v>339</v>
      </c>
      <c r="D95" s="73">
        <v>13529826425</v>
      </c>
      <c r="E95" s="74" t="s">
        <v>59</v>
      </c>
      <c r="F95" s="157" t="s">
        <v>776</v>
      </c>
      <c r="G95" s="155">
        <v>0</v>
      </c>
      <c r="H95" s="154" t="s">
        <v>777</v>
      </c>
      <c r="I95" s="76"/>
      <c r="J95" s="85"/>
      <c r="K95" s="85"/>
      <c r="L95" s="84" t="s">
        <v>33</v>
      </c>
      <c r="M95" s="83"/>
      <c r="N95" s="83"/>
      <c r="O95" s="83"/>
      <c r="P95" s="83"/>
      <c r="Q95" s="101" t="s">
        <v>56</v>
      </c>
      <c r="R95" s="102"/>
      <c r="S95" s="103"/>
      <c r="T95" s="104"/>
      <c r="U95" s="105"/>
      <c r="V95" s="41"/>
    </row>
    <row r="96" ht="20.1" customHeight="1" spans="1:22">
      <c r="A96" s="71">
        <v>91</v>
      </c>
      <c r="B96" s="72" t="s">
        <v>342</v>
      </c>
      <c r="C96" s="73" t="s">
        <v>343</v>
      </c>
      <c r="D96" s="73">
        <v>15987380061</v>
      </c>
      <c r="E96" s="74" t="s">
        <v>59</v>
      </c>
      <c r="F96" s="157" t="str">
        <f>VLOOKUP(B96,[3]全部报警!$A$2:$D$96,2,FALSE)</f>
        <v>2019-07-02 23:03:35</v>
      </c>
      <c r="G96" s="155" t="str">
        <f>VLOOKUP(B96,[4]行驶报表统计数据!$A$2:$B$81,2,FALSE)</f>
        <v>16.95</v>
      </c>
      <c r="H96" s="76" t="str">
        <f>VLOOKUP(B96,[3]全部报警!$A$2:$D$96,4,FALSE)</f>
        <v>云南省玉溪市江川区江城镇214省道左卫小学南445米</v>
      </c>
      <c r="I96" s="76"/>
      <c r="J96" s="85"/>
      <c r="K96" s="85"/>
      <c r="L96" s="84" t="s">
        <v>33</v>
      </c>
      <c r="M96" s="83"/>
      <c r="N96" s="83"/>
      <c r="O96" s="83"/>
      <c r="P96" s="83"/>
      <c r="Q96" s="101" t="s">
        <v>56</v>
      </c>
      <c r="R96" s="102"/>
      <c r="S96" s="103"/>
      <c r="T96" s="104"/>
      <c r="U96" s="105"/>
      <c r="V96" s="41"/>
    </row>
    <row r="97" s="41" customFormat="1" ht="20.1" customHeight="1" spans="1:21">
      <c r="A97" s="71">
        <v>92</v>
      </c>
      <c r="B97" s="72" t="s">
        <v>344</v>
      </c>
      <c r="C97" s="73" t="s">
        <v>345</v>
      </c>
      <c r="D97" s="73">
        <v>18008806112</v>
      </c>
      <c r="E97" s="74" t="s">
        <v>59</v>
      </c>
      <c r="F97" s="157" t="str">
        <f>VLOOKUP(B97,[3]全部报警!$A$2:$D$96,2,FALSE)</f>
        <v>2019-07-02 23:33:24</v>
      </c>
      <c r="G97" s="155" t="str">
        <f>VLOOKUP(B97,[4]行驶报表统计数据!$A$2:$B$81,2,FALSE)</f>
        <v>45.22</v>
      </c>
      <c r="H97" s="76" t="str">
        <f>VLOOKUP(B97,[3]全部报警!$A$2:$D$96,4,FALSE)</f>
        <v>云南省普洱市思茅区南屏镇G8511昆磨高速普洱服务区缅甸玉石东北143米</v>
      </c>
      <c r="I97" s="76"/>
      <c r="J97" s="85"/>
      <c r="K97" s="85"/>
      <c r="L97" s="84" t="s">
        <v>33</v>
      </c>
      <c r="M97" s="83"/>
      <c r="N97" s="83"/>
      <c r="O97" s="83"/>
      <c r="P97" s="83"/>
      <c r="Q97" s="101" t="s">
        <v>56</v>
      </c>
      <c r="R97" s="102"/>
      <c r="S97" s="103"/>
      <c r="T97" s="104"/>
      <c r="U97" s="105"/>
    </row>
    <row r="98" s="41" customFormat="1" ht="20.1" customHeight="1" spans="1:21">
      <c r="A98" s="71">
        <v>93</v>
      </c>
      <c r="B98" s="72" t="s">
        <v>348</v>
      </c>
      <c r="C98" s="73" t="s">
        <v>349</v>
      </c>
      <c r="D98" s="73">
        <v>13577315608</v>
      </c>
      <c r="E98" s="74" t="s">
        <v>59</v>
      </c>
      <c r="F98" s="157" t="str">
        <f>VLOOKUP(B98,[3]全部报警!$A$2:$D$96,2,FALSE)</f>
        <v>2019-07-02 18:16:27</v>
      </c>
      <c r="G98" s="155" t="str">
        <f>VLOOKUP(B98,[4]行驶报表统计数据!$A$2:$B$81,2,FALSE)</f>
        <v>12.23</v>
      </c>
      <c r="H98" s="76" t="str">
        <f>VLOOKUP(B98,[3]全部报警!$A$2:$D$96,4,FALSE)</f>
        <v>云南省红河哈尼族彝族自治州绿春县平河乡113县道平河中心小学西217米</v>
      </c>
      <c r="I98" s="76"/>
      <c r="J98" s="85"/>
      <c r="K98" s="85"/>
      <c r="L98" s="84" t="s">
        <v>33</v>
      </c>
      <c r="M98" s="83"/>
      <c r="N98" s="83"/>
      <c r="O98" s="83"/>
      <c r="P98" s="83"/>
      <c r="Q98" s="101" t="s">
        <v>56</v>
      </c>
      <c r="R98" s="102"/>
      <c r="S98" s="103"/>
      <c r="T98" s="104"/>
      <c r="U98" s="105"/>
    </row>
    <row r="99" s="41" customFormat="1" ht="20.1" customHeight="1" spans="1:21">
      <c r="A99" s="71">
        <v>94</v>
      </c>
      <c r="B99" s="72" t="s">
        <v>350</v>
      </c>
      <c r="C99" s="73" t="s">
        <v>351</v>
      </c>
      <c r="D99" s="73">
        <v>13887376301</v>
      </c>
      <c r="E99" s="74" t="s">
        <v>59</v>
      </c>
      <c r="F99" s="157" t="str">
        <f>VLOOKUP(B99,[3]全部报警!$A$2:$D$96,2,FALSE)</f>
        <v>2019-07-02 23:43:45</v>
      </c>
      <c r="G99" s="155">
        <v>0</v>
      </c>
      <c r="H99" s="76" t="str">
        <f>VLOOKUP(B99,[3]全部报警!$A$2:$D$96,4,FALSE)</f>
        <v>云南省红河哈尼族彝族自治州建水县临安镇214省道鸿达驾校西南287米</v>
      </c>
      <c r="I99" s="76"/>
      <c r="J99" s="85"/>
      <c r="K99" s="85"/>
      <c r="L99" s="84" t="s">
        <v>33</v>
      </c>
      <c r="M99" s="83"/>
      <c r="N99" s="83"/>
      <c r="O99" s="83"/>
      <c r="P99" s="83"/>
      <c r="Q99" s="101" t="s">
        <v>56</v>
      </c>
      <c r="R99" s="102"/>
      <c r="S99" s="103"/>
      <c r="T99" s="104"/>
      <c r="U99" s="105"/>
    </row>
    <row r="100" s="41" customFormat="1" ht="20.1" customHeight="1" spans="1:21">
      <c r="A100" s="71">
        <v>95</v>
      </c>
      <c r="B100" s="108" t="s">
        <v>352</v>
      </c>
      <c r="C100" s="109" t="s">
        <v>353</v>
      </c>
      <c r="D100" s="109" t="s">
        <v>354</v>
      </c>
      <c r="E100" s="74" t="s">
        <v>59</v>
      </c>
      <c r="F100" s="157" t="str">
        <f>VLOOKUP(B100,[3]全部报警!$A$2:$D$96,2,FALSE)</f>
        <v>2019-07-02 19:31:19</v>
      </c>
      <c r="G100" s="155" t="str">
        <f>VLOOKUP(B100,[4]行驶报表统计数据!$A$2:$B$81,2,FALSE)</f>
        <v>16.97</v>
      </c>
      <c r="H100" s="76" t="str">
        <f>VLOOKUP(B100,[3]全部报警!$A$2:$D$96,4,FALSE)</f>
        <v>云南省红河哈尼族彝族自治州个旧市锡城镇个金公路滑嘴狗肉馆北44米</v>
      </c>
      <c r="I100" s="76"/>
      <c r="J100" s="85"/>
      <c r="K100" s="85"/>
      <c r="L100" s="84" t="s">
        <v>33</v>
      </c>
      <c r="M100" s="83"/>
      <c r="N100" s="83"/>
      <c r="O100" s="83"/>
      <c r="P100" s="83"/>
      <c r="Q100" s="101" t="s">
        <v>56</v>
      </c>
      <c r="R100" s="102"/>
      <c r="S100" s="103"/>
      <c r="T100" s="104"/>
      <c r="U100" s="105"/>
    </row>
    <row r="101" s="41" customFormat="1" ht="20.1" customHeight="1" spans="1:21">
      <c r="A101" s="71">
        <v>96</v>
      </c>
      <c r="B101" s="72" t="s">
        <v>355</v>
      </c>
      <c r="C101" s="110" t="s">
        <v>356</v>
      </c>
      <c r="D101" s="110" t="s">
        <v>357</v>
      </c>
      <c r="E101" s="74" t="s">
        <v>59</v>
      </c>
      <c r="F101" s="157" t="str">
        <f>VLOOKUP(B101,[3]全部报警!$A$2:$D$96,2,FALSE)</f>
        <v>2019-07-02 23:54:15</v>
      </c>
      <c r="G101" s="155" t="str">
        <f>VLOOKUP(B101,[4]行驶报表统计数据!$A$2:$B$81,2,FALSE)</f>
        <v>25.38</v>
      </c>
      <c r="H101" s="76" t="str">
        <f>VLOOKUP(B101,[3]全部报警!$A$2:$D$96,4,FALSE)</f>
        <v>云南省文山壮族苗族自治州砚山县平远镇商贸大街153商贸大街阳光钢铝门窗东21米</v>
      </c>
      <c r="I101" s="76"/>
      <c r="J101" s="85"/>
      <c r="K101" s="85"/>
      <c r="L101" s="84" t="s">
        <v>33</v>
      </c>
      <c r="M101" s="83"/>
      <c r="N101" s="83"/>
      <c r="O101" s="83"/>
      <c r="P101" s="83"/>
      <c r="Q101" s="101" t="s">
        <v>56</v>
      </c>
      <c r="R101" s="102"/>
      <c r="S101" s="103"/>
      <c r="T101" s="104"/>
      <c r="U101" s="105"/>
    </row>
    <row r="102" s="41" customFormat="1" ht="20.1" customHeight="1" spans="1:21">
      <c r="A102" s="71">
        <v>97</v>
      </c>
      <c r="B102" s="72" t="s">
        <v>358</v>
      </c>
      <c r="C102" s="110" t="s">
        <v>359</v>
      </c>
      <c r="D102" s="110" t="s">
        <v>360</v>
      </c>
      <c r="E102" s="74" t="s">
        <v>59</v>
      </c>
      <c r="F102" s="157" t="str">
        <f>VLOOKUP(B102,[3]全部报警!$A$2:$D$96,2,FALSE)</f>
        <v>2019-07-02 23:42:48</v>
      </c>
      <c r="G102" s="155" t="str">
        <f>VLOOKUP(B102,[4]行驶报表统计数据!$A$2:$B$81,2,FALSE)</f>
        <v>8.24</v>
      </c>
      <c r="H102" s="76" t="str">
        <f>VLOOKUP(B102,[3]全部报警!$A$2:$D$96,4,FALSE)</f>
        <v>云南省红河哈尼族彝族自治州个旧市鸡街镇个大段松树寨东347米</v>
      </c>
      <c r="I102" s="76"/>
      <c r="J102" s="85"/>
      <c r="K102" s="85"/>
      <c r="L102" s="84" t="s">
        <v>33</v>
      </c>
      <c r="M102" s="83"/>
      <c r="N102" s="83"/>
      <c r="O102" s="83"/>
      <c r="P102" s="83"/>
      <c r="Q102" s="101" t="s">
        <v>56</v>
      </c>
      <c r="R102" s="102"/>
      <c r="S102" s="103"/>
      <c r="T102" s="104"/>
      <c r="U102" s="105"/>
    </row>
    <row r="103" s="41" customFormat="1" ht="20.1" customHeight="1" spans="1:21">
      <c r="A103" s="71">
        <v>98</v>
      </c>
      <c r="B103" s="72" t="s">
        <v>363</v>
      </c>
      <c r="C103" s="110" t="s">
        <v>364</v>
      </c>
      <c r="D103" s="110" t="s">
        <v>365</v>
      </c>
      <c r="E103" s="74" t="s">
        <v>59</v>
      </c>
      <c r="F103" s="157" t="str">
        <f>VLOOKUP(B103,[3]全部报警!$A$2:$D$96,2,FALSE)</f>
        <v>2019-07-02 23:22:10</v>
      </c>
      <c r="G103" s="155">
        <v>0</v>
      </c>
      <c r="H103" s="76" t="str">
        <f>VLOOKUP(B103,[3]全部报警!$A$2:$D$96,4,FALSE)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20.1" customHeight="1" spans="1:21">
      <c r="A104" s="71">
        <v>99</v>
      </c>
      <c r="B104" s="72" t="s">
        <v>366</v>
      </c>
      <c r="C104" s="110" t="s">
        <v>367</v>
      </c>
      <c r="D104" s="110" t="s">
        <v>368</v>
      </c>
      <c r="E104" s="74" t="s">
        <v>59</v>
      </c>
      <c r="F104" s="157" t="str">
        <f>VLOOKUP(B104,[3]全部报警!$A$2:$D$96,2,FALSE)</f>
        <v>2019-07-02 23:31:17</v>
      </c>
      <c r="G104" s="155" t="str">
        <f>VLOOKUP(B104,[4]行驶报表统计数据!$A$2:$B$81,2,FALSE)</f>
        <v>43.91</v>
      </c>
      <c r="H104" s="76" t="str">
        <f>VLOOKUP(B104,[3]全部报警!$A$2:$D$96,4,FALSE)</f>
        <v>云南省昆明市宜良县匡远街道学府路宜良县第一中学西南250米</v>
      </c>
      <c r="I104" s="76"/>
      <c r="J104" s="85"/>
      <c r="K104" s="85"/>
      <c r="L104" s="84" t="s">
        <v>33</v>
      </c>
      <c r="M104" s="83"/>
      <c r="N104" s="83"/>
      <c r="O104" s="83"/>
      <c r="P104" s="83"/>
      <c r="Q104" s="101" t="s">
        <v>56</v>
      </c>
      <c r="R104" s="102"/>
      <c r="S104" s="103"/>
      <c r="T104" s="104"/>
      <c r="U104" s="105"/>
    </row>
    <row r="105" s="41" customFormat="1" ht="20.1" customHeight="1" spans="1:21">
      <c r="A105" s="71">
        <v>100</v>
      </c>
      <c r="B105" s="72" t="s">
        <v>369</v>
      </c>
      <c r="C105" s="109" t="s">
        <v>370</v>
      </c>
      <c r="D105" s="109" t="s">
        <v>371</v>
      </c>
      <c r="E105" s="74" t="s">
        <v>59</v>
      </c>
      <c r="F105" s="157" t="str">
        <f>VLOOKUP(B105,[3]全部报警!$A$2:$D$96,2,FALSE)</f>
        <v>2019-07-02 23:40:49</v>
      </c>
      <c r="G105" s="155" t="str">
        <f>VLOOKUP(B105,[4]行驶报表统计数据!$A$2:$B$81,2,FALSE)</f>
        <v>24.39</v>
      </c>
      <c r="H105" s="76" t="str">
        <f>VLOOKUP(B105,[3]全部报警!$A$2:$D$96,4,FALSE)</f>
        <v>云南省红河哈尼族彝族自治州建水县李浩寨乡214省道新安哨北337米</v>
      </c>
      <c r="I105" s="76"/>
      <c r="J105" s="85"/>
      <c r="K105" s="85"/>
      <c r="L105" s="84" t="s">
        <v>33</v>
      </c>
      <c r="M105" s="83"/>
      <c r="N105" s="83"/>
      <c r="O105" s="83"/>
      <c r="P105" s="83"/>
      <c r="Q105" s="101" t="s">
        <v>56</v>
      </c>
      <c r="R105" s="102"/>
      <c r="S105" s="103"/>
      <c r="T105" s="104"/>
      <c r="U105" s="105"/>
    </row>
    <row r="106" s="41" customFormat="1" ht="20.1" customHeight="1" spans="1:21">
      <c r="A106" s="71">
        <v>101</v>
      </c>
      <c r="B106" s="72" t="s">
        <v>374</v>
      </c>
      <c r="C106" s="110" t="s">
        <v>375</v>
      </c>
      <c r="D106" s="111" t="s">
        <v>376</v>
      </c>
      <c r="E106" s="74" t="s">
        <v>59</v>
      </c>
      <c r="F106" s="157" t="str">
        <f>VLOOKUP(B106,[3]全部报警!$A$2:$D$96,2,FALSE)</f>
        <v>2019-07-02 19:04:22</v>
      </c>
      <c r="G106" s="155" t="str">
        <f>VLOOKUP(B106,[4]行驶报表统计数据!$A$2:$B$81,2,FALSE)</f>
        <v>29.61</v>
      </c>
      <c r="H106" s="76" t="str">
        <f>VLOOKUP(B106,[3]全部报警!$A$2:$D$96,4,FALSE)</f>
        <v>云南省文山壮族苗族自治州文山市平坝镇吗哩北387米</v>
      </c>
      <c r="I106" s="76"/>
      <c r="J106" s="85"/>
      <c r="K106" s="85"/>
      <c r="L106" s="84" t="s">
        <v>33</v>
      </c>
      <c r="M106" s="83"/>
      <c r="N106" s="83"/>
      <c r="O106" s="83"/>
      <c r="P106" s="83"/>
      <c r="Q106" s="101" t="s">
        <v>56</v>
      </c>
      <c r="R106" s="102"/>
      <c r="S106" s="103"/>
      <c r="T106" s="104"/>
      <c r="U106" s="105"/>
    </row>
    <row r="107" s="41" customFormat="1" ht="20.1" customHeight="1" spans="1:21">
      <c r="A107" s="71">
        <v>102</v>
      </c>
      <c r="B107" s="72" t="s">
        <v>377</v>
      </c>
      <c r="C107" s="110" t="s">
        <v>378</v>
      </c>
      <c r="D107" s="110" t="s">
        <v>379</v>
      </c>
      <c r="E107" s="74" t="s">
        <v>59</v>
      </c>
      <c r="F107" s="157" t="s">
        <v>778</v>
      </c>
      <c r="G107" s="155">
        <v>0</v>
      </c>
      <c r="H107" s="154" t="s">
        <v>779</v>
      </c>
      <c r="I107" s="76"/>
      <c r="J107" s="85"/>
      <c r="K107" s="85"/>
      <c r="L107" s="84" t="s">
        <v>33</v>
      </c>
      <c r="M107" s="83"/>
      <c r="N107" s="83"/>
      <c r="O107" s="83"/>
      <c r="P107" s="83"/>
      <c r="Q107" s="101" t="s">
        <v>56</v>
      </c>
      <c r="R107" s="102"/>
      <c r="S107" s="103"/>
      <c r="T107" s="104"/>
      <c r="U107" s="105"/>
    </row>
    <row r="108" s="41" customFormat="1" ht="20.1" customHeight="1" spans="1:21">
      <c r="A108" s="71">
        <v>103</v>
      </c>
      <c r="B108" s="72" t="s">
        <v>382</v>
      </c>
      <c r="C108" s="110" t="s">
        <v>383</v>
      </c>
      <c r="D108" s="110" t="s">
        <v>384</v>
      </c>
      <c r="E108" s="74" t="s">
        <v>59</v>
      </c>
      <c r="F108" s="157" t="s">
        <v>780</v>
      </c>
      <c r="G108" s="155">
        <v>0</v>
      </c>
      <c r="H108" s="154" t="s">
        <v>781</v>
      </c>
      <c r="I108" s="76"/>
      <c r="J108" s="85"/>
      <c r="K108" s="85"/>
      <c r="L108" s="84" t="s">
        <v>33</v>
      </c>
      <c r="M108" s="83"/>
      <c r="N108" s="83"/>
      <c r="O108" s="83"/>
      <c r="P108" s="83"/>
      <c r="Q108" s="101" t="s">
        <v>56</v>
      </c>
      <c r="R108" s="102"/>
      <c r="S108" s="103"/>
      <c r="T108" s="104"/>
      <c r="U108" s="105"/>
    </row>
    <row r="109" s="41" customFormat="1" ht="20.1" customHeight="1" spans="1:21">
      <c r="A109" s="71">
        <v>104</v>
      </c>
      <c r="B109" s="72" t="s">
        <v>387</v>
      </c>
      <c r="C109" s="110" t="s">
        <v>388</v>
      </c>
      <c r="D109" s="110" t="s">
        <v>389</v>
      </c>
      <c r="E109" s="74" t="s">
        <v>59</v>
      </c>
      <c r="F109" s="157" t="s">
        <v>782</v>
      </c>
      <c r="G109" s="155">
        <v>0</v>
      </c>
      <c r="H109" s="154" t="s">
        <v>783</v>
      </c>
      <c r="I109" s="76"/>
      <c r="J109" s="85"/>
      <c r="K109" s="85"/>
      <c r="L109" s="84" t="s">
        <v>33</v>
      </c>
      <c r="M109" s="83"/>
      <c r="N109" s="83"/>
      <c r="O109" s="83"/>
      <c r="P109" s="83"/>
      <c r="Q109" s="101" t="s">
        <v>56</v>
      </c>
      <c r="R109" s="102"/>
      <c r="S109" s="103"/>
      <c r="T109" s="104"/>
      <c r="U109" s="105"/>
    </row>
    <row r="110" s="41" customFormat="1" ht="20.1" customHeight="1" spans="1:21">
      <c r="A110" s="71">
        <v>105</v>
      </c>
      <c r="B110" s="72" t="s">
        <v>392</v>
      </c>
      <c r="C110" s="110" t="s">
        <v>393</v>
      </c>
      <c r="D110" s="110" t="s">
        <v>394</v>
      </c>
      <c r="E110" s="74" t="s">
        <v>395</v>
      </c>
      <c r="F110" s="157" t="s">
        <v>784</v>
      </c>
      <c r="G110" s="155">
        <v>0</v>
      </c>
      <c r="H110" s="154" t="s">
        <v>785</v>
      </c>
      <c r="I110" s="76"/>
      <c r="J110" s="85"/>
      <c r="K110" s="85"/>
      <c r="L110" s="84" t="s">
        <v>33</v>
      </c>
      <c r="M110" s="83"/>
      <c r="N110" s="83"/>
      <c r="O110" s="83"/>
      <c r="P110" s="83"/>
      <c r="Q110" s="101" t="s">
        <v>56</v>
      </c>
      <c r="R110" s="102"/>
      <c r="S110" s="103"/>
      <c r="T110" s="104"/>
      <c r="U110" s="105"/>
    </row>
    <row r="111" s="41" customFormat="1" ht="20.1" customHeight="1" spans="1:21">
      <c r="A111" s="71">
        <v>106</v>
      </c>
      <c r="B111" s="72" t="s">
        <v>398</v>
      </c>
      <c r="C111" s="110" t="s">
        <v>399</v>
      </c>
      <c r="D111" s="110" t="s">
        <v>400</v>
      </c>
      <c r="E111" s="74" t="s">
        <v>395</v>
      </c>
      <c r="F111" s="157" t="s">
        <v>786</v>
      </c>
      <c r="G111" s="155">
        <v>0</v>
      </c>
      <c r="H111" s="154" t="s">
        <v>787</v>
      </c>
      <c r="I111" s="76"/>
      <c r="J111" s="85"/>
      <c r="K111" s="85"/>
      <c r="L111" s="84" t="s">
        <v>33</v>
      </c>
      <c r="M111" s="83"/>
      <c r="N111" s="83"/>
      <c r="O111" s="83"/>
      <c r="P111" s="83"/>
      <c r="Q111" s="101" t="s">
        <v>56</v>
      </c>
      <c r="R111" s="102"/>
      <c r="S111" s="103"/>
      <c r="T111" s="104"/>
      <c r="U111" s="105"/>
    </row>
    <row r="112" s="41" customFormat="1" ht="20.1" customHeight="1" spans="1:21">
      <c r="A112" s="71">
        <v>107</v>
      </c>
      <c r="B112" s="72" t="s">
        <v>403</v>
      </c>
      <c r="C112" s="110" t="s">
        <v>404</v>
      </c>
      <c r="D112" s="110" t="s">
        <v>405</v>
      </c>
      <c r="E112" s="74" t="s">
        <v>59</v>
      </c>
      <c r="F112" s="157" t="str">
        <f>VLOOKUP(B112,[3]全部报警!$A$2:$D$96,2,FALSE)</f>
        <v>2019-07-02 19:02:19</v>
      </c>
      <c r="G112" s="155" t="str">
        <f>VLOOKUP(B112,[4]行驶报表统计数据!$A$2:$B$81,2,FALSE)</f>
        <v>9.54</v>
      </c>
      <c r="H112" s="76" t="str">
        <f>VLOOKUP(B112,[3]全部报警!$A$2:$D$96,4,FALSE)</f>
        <v>云南省迪庆藏族自治州维西傈僳族自治县永春乡维通公路岩房东南566米</v>
      </c>
      <c r="I112" s="76"/>
      <c r="J112" s="85"/>
      <c r="K112" s="85"/>
      <c r="L112" s="84" t="s">
        <v>33</v>
      </c>
      <c r="M112" s="83"/>
      <c r="N112" s="83"/>
      <c r="O112" s="83"/>
      <c r="P112" s="83"/>
      <c r="Q112" s="101" t="s">
        <v>56</v>
      </c>
      <c r="R112" s="102"/>
      <c r="S112" s="103"/>
      <c r="T112" s="104"/>
      <c r="U112" s="105"/>
    </row>
    <row r="113" ht="20.1" customHeight="1" spans="1:22">
      <c r="A113" s="71">
        <v>108</v>
      </c>
      <c r="B113" s="72" t="s">
        <v>408</v>
      </c>
      <c r="C113" s="110" t="s">
        <v>409</v>
      </c>
      <c r="D113" s="110" t="s">
        <v>410</v>
      </c>
      <c r="E113" s="74" t="s">
        <v>59</v>
      </c>
      <c r="F113" s="157" t="s">
        <v>788</v>
      </c>
      <c r="G113" s="155">
        <v>0</v>
      </c>
      <c r="H113" s="154" t="s">
        <v>789</v>
      </c>
      <c r="I113" s="76"/>
      <c r="J113" s="85"/>
      <c r="K113" s="85"/>
      <c r="L113" s="84" t="s">
        <v>33</v>
      </c>
      <c r="M113" s="83"/>
      <c r="N113" s="83"/>
      <c r="O113" s="83"/>
      <c r="P113" s="83"/>
      <c r="Q113" s="101" t="s">
        <v>56</v>
      </c>
      <c r="R113" s="102"/>
      <c r="S113" s="103"/>
      <c r="T113" s="104"/>
      <c r="U113" s="105"/>
      <c r="V113" s="41"/>
    </row>
    <row r="114" ht="20.1" customHeight="1" spans="1:22">
      <c r="A114" s="71">
        <v>109</v>
      </c>
      <c r="B114" s="72" t="s">
        <v>413</v>
      </c>
      <c r="C114" s="77" t="s">
        <v>414</v>
      </c>
      <c r="D114" s="77">
        <v>15925330567</v>
      </c>
      <c r="E114" s="74" t="s">
        <v>59</v>
      </c>
      <c r="F114" s="157" t="s">
        <v>790</v>
      </c>
      <c r="G114" s="155">
        <v>0</v>
      </c>
      <c r="H114" s="154" t="s">
        <v>791</v>
      </c>
      <c r="I114" s="76"/>
      <c r="J114" s="85"/>
      <c r="K114" s="85"/>
      <c r="L114" s="84" t="s">
        <v>33</v>
      </c>
      <c r="M114" s="83"/>
      <c r="N114" s="83"/>
      <c r="O114" s="83"/>
      <c r="P114" s="83"/>
      <c r="Q114" s="101" t="s">
        <v>56</v>
      </c>
      <c r="R114" s="102"/>
      <c r="S114" s="103"/>
      <c r="T114" s="104"/>
      <c r="U114" s="105"/>
      <c r="V114" s="41"/>
    </row>
    <row r="115" ht="20.1" customHeight="1" spans="1:22">
      <c r="A115" s="71">
        <v>110</v>
      </c>
      <c r="B115" s="72" t="s">
        <v>417</v>
      </c>
      <c r="C115" s="110" t="s">
        <v>418</v>
      </c>
      <c r="D115" s="110" t="s">
        <v>419</v>
      </c>
      <c r="E115" s="74" t="s">
        <v>59</v>
      </c>
      <c r="F115" s="157" t="str">
        <f>VLOOKUP(B115,[3]全部报警!$A$2:$D$96,2,FALSE)</f>
        <v>2019-07-02 18:00:03</v>
      </c>
      <c r="G115" s="155" t="str">
        <f>VLOOKUP(B115,[4]行驶报表统计数据!$A$2:$B$81,2,FALSE)</f>
        <v>20.88</v>
      </c>
      <c r="H115" s="76" t="str">
        <f>VLOOKUP(B115,[3]全部报警!$A$2:$D$96,4,FALSE)</f>
        <v>云南省昆明市寻甸回族彝族自治县倘甸镇马大段山杂西260米</v>
      </c>
      <c r="I115" s="76"/>
      <c r="J115" s="85"/>
      <c r="K115" s="85"/>
      <c r="L115" s="84" t="s">
        <v>33</v>
      </c>
      <c r="M115" s="83"/>
      <c r="N115" s="83"/>
      <c r="O115" s="83"/>
      <c r="P115" s="83"/>
      <c r="Q115" s="101" t="s">
        <v>56</v>
      </c>
      <c r="R115" s="102"/>
      <c r="S115" s="103"/>
      <c r="T115" s="104"/>
      <c r="U115" s="105"/>
      <c r="V115" s="41"/>
    </row>
    <row r="116" ht="20.1" customHeight="1" spans="1:21">
      <c r="A116" s="71">
        <v>111</v>
      </c>
      <c r="B116" s="72" t="s">
        <v>420</v>
      </c>
      <c r="C116" s="110" t="s">
        <v>274</v>
      </c>
      <c r="D116" s="110" t="s">
        <v>421</v>
      </c>
      <c r="E116" s="74" t="s">
        <v>59</v>
      </c>
      <c r="F116" s="157" t="s">
        <v>792</v>
      </c>
      <c r="G116" s="155">
        <v>0</v>
      </c>
      <c r="H116" s="154" t="s">
        <v>562</v>
      </c>
      <c r="I116" s="76"/>
      <c r="J116" s="85"/>
      <c r="K116" s="85"/>
      <c r="L116" s="84" t="s">
        <v>33</v>
      </c>
      <c r="M116" s="83"/>
      <c r="N116" s="83"/>
      <c r="O116" s="83"/>
      <c r="P116" s="83"/>
      <c r="Q116" s="101" t="s">
        <v>56</v>
      </c>
      <c r="R116" s="102"/>
      <c r="S116" s="103"/>
      <c r="T116" s="104"/>
      <c r="U116" s="105"/>
    </row>
    <row r="117" ht="20.1" customHeight="1" spans="1:21">
      <c r="A117" s="71">
        <v>112</v>
      </c>
      <c r="B117" s="72" t="s">
        <v>424</v>
      </c>
      <c r="C117" s="110" t="s">
        <v>314</v>
      </c>
      <c r="D117" s="110" t="s">
        <v>425</v>
      </c>
      <c r="E117" s="74" t="s">
        <v>59</v>
      </c>
      <c r="F117" s="157" t="s">
        <v>793</v>
      </c>
      <c r="G117" s="155">
        <v>0</v>
      </c>
      <c r="H117" s="154" t="s">
        <v>794</v>
      </c>
      <c r="I117" s="76"/>
      <c r="J117" s="85"/>
      <c r="K117" s="85"/>
      <c r="L117" s="84" t="s">
        <v>33</v>
      </c>
      <c r="M117" s="83"/>
      <c r="N117" s="83"/>
      <c r="O117" s="83"/>
      <c r="P117" s="83"/>
      <c r="Q117" s="101" t="s">
        <v>56</v>
      </c>
      <c r="R117" s="102"/>
      <c r="S117" s="103"/>
      <c r="T117" s="104"/>
      <c r="U117" s="105"/>
    </row>
    <row r="118" ht="20.1" customHeight="1" spans="1:21">
      <c r="A118" s="71">
        <v>113</v>
      </c>
      <c r="B118" s="72" t="s">
        <v>428</v>
      </c>
      <c r="C118" s="110" t="s">
        <v>429</v>
      </c>
      <c r="D118" s="110" t="s">
        <v>430</v>
      </c>
      <c r="E118" s="74" t="s">
        <v>59</v>
      </c>
      <c r="F118" s="157" t="str">
        <f>VLOOKUP(B118,[3]全部报警!$A$2:$D$96,2,FALSE)</f>
        <v>2019-07-02 19:23:15</v>
      </c>
      <c r="G118" s="155" t="str">
        <f>VLOOKUP(B118,[4]行驶报表统计数据!$A$2:$B$81,2,FALSE)</f>
        <v>48.37</v>
      </c>
      <c r="H118" s="76" t="str">
        <f>VLOOKUP(B118,[3]全部报警!$A$2:$D$96,4,FALSE)</f>
        <v>云南省红河哈尼族彝族自治州河口瑶族自治县河口镇中国石化(北山停车区加油站)东北62米</v>
      </c>
      <c r="I118" s="76"/>
      <c r="J118" s="85"/>
      <c r="K118" s="85"/>
      <c r="L118" s="84" t="s">
        <v>33</v>
      </c>
      <c r="M118" s="83"/>
      <c r="N118" s="83"/>
      <c r="O118" s="83"/>
      <c r="P118" s="83"/>
      <c r="Q118" s="101" t="s">
        <v>56</v>
      </c>
      <c r="R118" s="102"/>
      <c r="S118" s="103"/>
      <c r="T118" s="104"/>
      <c r="U118" s="105"/>
    </row>
    <row r="119" ht="20.1" customHeight="1" spans="1:21">
      <c r="A119" s="71">
        <v>114</v>
      </c>
      <c r="B119" s="112" t="s">
        <v>431</v>
      </c>
      <c r="C119" s="113" t="s">
        <v>432</v>
      </c>
      <c r="D119" s="113" t="s">
        <v>433</v>
      </c>
      <c r="E119" s="74" t="s">
        <v>59</v>
      </c>
      <c r="F119" s="157" t="s">
        <v>795</v>
      </c>
      <c r="G119" s="155">
        <v>0</v>
      </c>
      <c r="H119" s="154" t="s">
        <v>796</v>
      </c>
      <c r="I119" s="76"/>
      <c r="J119" s="85"/>
      <c r="K119" s="85"/>
      <c r="L119" s="84" t="s">
        <v>33</v>
      </c>
      <c r="M119" s="83"/>
      <c r="N119" s="83"/>
      <c r="O119" s="83"/>
      <c r="P119" s="83"/>
      <c r="Q119" s="101" t="s">
        <v>56</v>
      </c>
      <c r="R119" s="102"/>
      <c r="S119" s="103"/>
      <c r="T119" s="104"/>
      <c r="U119" s="105"/>
    </row>
    <row r="120" ht="20.1" customHeight="1" spans="1:21">
      <c r="A120" s="71">
        <v>115</v>
      </c>
      <c r="B120" s="108" t="s">
        <v>436</v>
      </c>
      <c r="C120" s="110" t="s">
        <v>437</v>
      </c>
      <c r="D120" s="110" t="s">
        <v>438</v>
      </c>
      <c r="E120" s="74" t="s">
        <v>59</v>
      </c>
      <c r="F120" s="157" t="s">
        <v>797</v>
      </c>
      <c r="G120" s="155">
        <v>0</v>
      </c>
      <c r="H120" s="154" t="s">
        <v>798</v>
      </c>
      <c r="I120" s="76"/>
      <c r="J120" s="85"/>
      <c r="K120" s="85"/>
      <c r="L120" s="84" t="s">
        <v>33</v>
      </c>
      <c r="M120" s="83"/>
      <c r="N120" s="83"/>
      <c r="O120" s="83"/>
      <c r="P120" s="83"/>
      <c r="Q120" s="101" t="s">
        <v>56</v>
      </c>
      <c r="R120" s="102"/>
      <c r="S120" s="103"/>
      <c r="T120" s="104"/>
      <c r="U120" s="105"/>
    </row>
    <row r="121" ht="20.1" customHeight="1" spans="1:21">
      <c r="A121" s="71">
        <v>116</v>
      </c>
      <c r="B121" s="72" t="s">
        <v>441</v>
      </c>
      <c r="C121" s="73" t="s">
        <v>442</v>
      </c>
      <c r="D121" s="73">
        <v>13529818088</v>
      </c>
      <c r="E121" s="74" t="s">
        <v>59</v>
      </c>
      <c r="F121" s="157" t="s">
        <v>799</v>
      </c>
      <c r="G121" s="155">
        <v>0</v>
      </c>
      <c r="H121" s="154" t="s">
        <v>800</v>
      </c>
      <c r="I121" s="76"/>
      <c r="J121" s="85"/>
      <c r="K121" s="85"/>
      <c r="L121" s="84" t="s">
        <v>33</v>
      </c>
      <c r="M121" s="83"/>
      <c r="N121" s="83"/>
      <c r="O121" s="83"/>
      <c r="P121" s="83"/>
      <c r="Q121" s="101" t="s">
        <v>56</v>
      </c>
      <c r="R121" s="102"/>
      <c r="S121" s="103"/>
      <c r="T121" s="104"/>
      <c r="U121" s="105"/>
    </row>
    <row r="122" ht="20.1" customHeight="1" spans="1:21">
      <c r="A122" s="71">
        <v>117</v>
      </c>
      <c r="B122" s="72" t="s">
        <v>445</v>
      </c>
      <c r="C122" s="77" t="s">
        <v>446</v>
      </c>
      <c r="D122" s="77">
        <v>13150527536</v>
      </c>
      <c r="E122" s="74" t="s">
        <v>59</v>
      </c>
      <c r="F122" s="157" t="str">
        <f>VLOOKUP(B122,[3]全部报警!$A$2:$D$96,2,FALSE)</f>
        <v>2019-07-02 19:32:47</v>
      </c>
      <c r="G122" s="155" t="str">
        <f>VLOOKUP(B122,[4]行驶报表统计数据!$A$2:$B$81,2,FALSE)</f>
        <v>18.65</v>
      </c>
      <c r="H122" s="76" t="str">
        <f>VLOOKUP(B122,[3]全部报警!$A$2:$D$96,4,FALSE)</f>
        <v>云南省玉溪市通海县河西镇319省道云南雨燕教育设备有限公司(东北门)东南66米</v>
      </c>
      <c r="I122" s="76"/>
      <c r="J122" s="85"/>
      <c r="K122" s="85"/>
      <c r="L122" s="84" t="s">
        <v>33</v>
      </c>
      <c r="M122" s="83"/>
      <c r="N122" s="83"/>
      <c r="O122" s="83"/>
      <c r="P122" s="83"/>
      <c r="Q122" s="101" t="s">
        <v>56</v>
      </c>
      <c r="R122" s="102"/>
      <c r="S122" s="103"/>
      <c r="T122" s="104"/>
      <c r="U122" s="105"/>
    </row>
    <row r="123" ht="20.1" customHeight="1" spans="1:21">
      <c r="A123" s="71">
        <v>118</v>
      </c>
      <c r="B123" s="72" t="s">
        <v>447</v>
      </c>
      <c r="C123" s="77" t="s">
        <v>448</v>
      </c>
      <c r="D123" s="77">
        <v>13649621558</v>
      </c>
      <c r="E123" s="74" t="s">
        <v>59</v>
      </c>
      <c r="F123" s="157" t="str">
        <f>VLOOKUP(B123,[3]全部报警!$A$2:$D$96,2,FALSE)</f>
        <v>2019-07-02 22:33:45</v>
      </c>
      <c r="G123" s="155">
        <v>0</v>
      </c>
      <c r="H123" s="76" t="str">
        <f>VLOOKUP(B123,[3]全部报警!$A$2:$D$96,4,FALSE)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20.1" customHeight="1" spans="1:21">
      <c r="A124" s="71">
        <v>119</v>
      </c>
      <c r="B124" s="72" t="s">
        <v>449</v>
      </c>
      <c r="C124" s="73" t="s">
        <v>450</v>
      </c>
      <c r="D124" s="73">
        <v>13408934184</v>
      </c>
      <c r="E124" s="74" t="s">
        <v>59</v>
      </c>
      <c r="F124" s="157" t="s">
        <v>801</v>
      </c>
      <c r="G124" s="155">
        <v>0</v>
      </c>
      <c r="H124" s="154" t="s">
        <v>802</v>
      </c>
      <c r="I124" s="76"/>
      <c r="J124" s="85"/>
      <c r="K124" s="85"/>
      <c r="L124" s="84" t="s">
        <v>33</v>
      </c>
      <c r="M124" s="83"/>
      <c r="N124" s="83"/>
      <c r="O124" s="83"/>
      <c r="P124" s="83"/>
      <c r="Q124" s="101" t="s">
        <v>56</v>
      </c>
      <c r="R124" s="102"/>
      <c r="S124" s="103"/>
      <c r="T124" s="104"/>
      <c r="U124" s="105"/>
    </row>
    <row r="125" ht="20.1" customHeight="1" spans="1:21">
      <c r="A125" s="71">
        <v>120</v>
      </c>
      <c r="B125" s="72" t="s">
        <v>453</v>
      </c>
      <c r="C125" s="77" t="s">
        <v>454</v>
      </c>
      <c r="D125" s="77">
        <v>15987713388</v>
      </c>
      <c r="E125" s="74" t="s">
        <v>59</v>
      </c>
      <c r="F125" s="157" t="s">
        <v>803</v>
      </c>
      <c r="G125" s="155">
        <v>0</v>
      </c>
      <c r="H125" s="154" t="s">
        <v>804</v>
      </c>
      <c r="I125" s="76"/>
      <c r="J125" s="85"/>
      <c r="K125" s="85"/>
      <c r="L125" s="84" t="s">
        <v>33</v>
      </c>
      <c r="M125" s="83"/>
      <c r="N125" s="83"/>
      <c r="O125" s="83"/>
      <c r="P125" s="83"/>
      <c r="Q125" s="101" t="s">
        <v>56</v>
      </c>
      <c r="R125" s="102"/>
      <c r="S125" s="103"/>
      <c r="T125" s="104"/>
      <c r="U125" s="105"/>
    </row>
    <row r="126" ht="20.1" customHeight="1" spans="1:21">
      <c r="A126" s="71">
        <v>121</v>
      </c>
      <c r="B126" s="72" t="s">
        <v>457</v>
      </c>
      <c r="C126" s="73" t="s">
        <v>458</v>
      </c>
      <c r="D126" s="73">
        <v>13408943058</v>
      </c>
      <c r="E126" s="74" t="s">
        <v>59</v>
      </c>
      <c r="F126" s="157" t="s">
        <v>805</v>
      </c>
      <c r="G126" s="155">
        <v>0</v>
      </c>
      <c r="H126" s="154" t="s">
        <v>806</v>
      </c>
      <c r="I126" s="76"/>
      <c r="J126" s="85"/>
      <c r="K126" s="85"/>
      <c r="L126" s="84" t="s">
        <v>33</v>
      </c>
      <c r="M126" s="83"/>
      <c r="N126" s="83"/>
      <c r="O126" s="83"/>
      <c r="P126" s="83"/>
      <c r="Q126" s="101" t="s">
        <v>56</v>
      </c>
      <c r="R126" s="102"/>
      <c r="S126" s="103"/>
      <c r="T126" s="104"/>
      <c r="U126" s="105"/>
    </row>
    <row r="127" ht="20.1" customHeight="1" spans="1:21">
      <c r="A127" s="71">
        <v>122</v>
      </c>
      <c r="B127" s="72" t="s">
        <v>461</v>
      </c>
      <c r="C127" s="73" t="s">
        <v>462</v>
      </c>
      <c r="D127" s="73">
        <v>15126308356</v>
      </c>
      <c r="E127" s="74" t="s">
        <v>59</v>
      </c>
      <c r="F127" s="157" t="s">
        <v>807</v>
      </c>
      <c r="G127" s="155">
        <v>0</v>
      </c>
      <c r="H127" s="154" t="s">
        <v>808</v>
      </c>
      <c r="I127" s="76"/>
      <c r="J127" s="85"/>
      <c r="K127" s="85"/>
      <c r="L127" s="84" t="s">
        <v>33</v>
      </c>
      <c r="M127" s="83"/>
      <c r="N127" s="83"/>
      <c r="O127" s="83"/>
      <c r="P127" s="83"/>
      <c r="Q127" s="101" t="s">
        <v>56</v>
      </c>
      <c r="R127" s="102"/>
      <c r="S127" s="103"/>
      <c r="T127" s="104"/>
      <c r="U127" s="105"/>
    </row>
    <row r="128" ht="20.1" customHeight="1" spans="1:21">
      <c r="A128" s="71">
        <v>123</v>
      </c>
      <c r="B128" s="72" t="s">
        <v>465</v>
      </c>
      <c r="C128" s="73" t="s">
        <v>466</v>
      </c>
      <c r="D128" s="73">
        <v>13529497697</v>
      </c>
      <c r="E128" s="74" t="s">
        <v>59</v>
      </c>
      <c r="F128" s="157" t="str">
        <f>VLOOKUP(B128,[3]全部报警!$A$2:$D$96,2,FALSE)</f>
        <v>2019-07-02 23:41:42</v>
      </c>
      <c r="G128" s="155" t="str">
        <f>VLOOKUP(B128,[4]行驶报表统计数据!$A$2:$B$81,2,FALSE)</f>
        <v>10.60</v>
      </c>
      <c r="H128" s="76" t="str">
        <f>VLOOKUP(B128,[3]全部报警!$A$2:$D$96,4,FALSE)</f>
        <v>云南省红河哈尼族彝族自治州个旧市大屯镇个大段小屯西126米</v>
      </c>
      <c r="I128" s="76"/>
      <c r="J128" s="85"/>
      <c r="K128" s="85"/>
      <c r="L128" s="84" t="s">
        <v>33</v>
      </c>
      <c r="M128" s="83"/>
      <c r="N128" s="83"/>
      <c r="O128" s="83"/>
      <c r="P128" s="83"/>
      <c r="Q128" s="101" t="s">
        <v>56</v>
      </c>
      <c r="R128" s="102"/>
      <c r="S128" s="103"/>
      <c r="T128" s="104"/>
      <c r="U128" s="105"/>
    </row>
    <row r="129" ht="20.1" customHeight="1" spans="1:21">
      <c r="A129" s="71">
        <v>124</v>
      </c>
      <c r="B129" s="114" t="s">
        <v>467</v>
      </c>
      <c r="C129" s="115" t="s">
        <v>468</v>
      </c>
      <c r="D129" s="115">
        <v>13887501050</v>
      </c>
      <c r="E129" s="74" t="s">
        <v>59</v>
      </c>
      <c r="F129" s="157" t="str">
        <f>VLOOKUP(B129,[3]全部报警!$A$2:$D$96,2,FALSE)</f>
        <v>2019-07-02 23:25:34</v>
      </c>
      <c r="G129" s="155" t="str">
        <f>VLOOKUP(B129,[4]行驶报表统计数据!$A$2:$B$81,2,FALSE)</f>
        <v>20.71</v>
      </c>
      <c r="H129" s="76" t="str">
        <f>VLOOKUP(B129,[3]全部报警!$A$2:$D$96,4,FALSE)</f>
        <v>云南省昆明市呈贡区洛羊街道春漫时光东299米</v>
      </c>
      <c r="I129" s="76"/>
      <c r="J129" s="85"/>
      <c r="K129" s="85"/>
      <c r="L129" s="84" t="s">
        <v>33</v>
      </c>
      <c r="M129" s="83"/>
      <c r="N129" s="83"/>
      <c r="O129" s="83"/>
      <c r="P129" s="83"/>
      <c r="Q129" s="101" t="s">
        <v>56</v>
      </c>
      <c r="R129" s="102"/>
      <c r="S129" s="103"/>
      <c r="T129" s="104"/>
      <c r="U129" s="105"/>
    </row>
    <row r="130" ht="20.1" customHeight="1" spans="1:21">
      <c r="A130" s="71">
        <v>125</v>
      </c>
      <c r="B130" s="114" t="s">
        <v>469</v>
      </c>
      <c r="C130" s="115" t="s">
        <v>470</v>
      </c>
      <c r="D130" s="115">
        <v>13529664805</v>
      </c>
      <c r="E130" s="74" t="s">
        <v>59</v>
      </c>
      <c r="F130" s="157" t="str">
        <f>VLOOKUP(B130,[3]全部报警!$A$2:$D$96,2,FALSE)</f>
        <v>2019-07-02 23:37:24</v>
      </c>
      <c r="G130" s="155" t="str">
        <f>VLOOKUP(B130,[4]行驶报表统计数据!$A$2:$B$81,2,FALSE)</f>
        <v>15.76</v>
      </c>
      <c r="H130" s="76" t="str">
        <f>VLOOKUP(B130,[3]全部报警!$A$2:$D$96,4,FALSE)</f>
        <v>云南省红河哈尼族彝族自治州个旧市蔓耗镇212省道开远公路管理总段黄草坝管理所东北139米</v>
      </c>
      <c r="I130" s="76"/>
      <c r="J130" s="85"/>
      <c r="K130" s="85"/>
      <c r="L130" s="84" t="s">
        <v>33</v>
      </c>
      <c r="M130" s="83"/>
      <c r="N130" s="83"/>
      <c r="O130" s="83"/>
      <c r="P130" s="83"/>
      <c r="Q130" s="101" t="s">
        <v>56</v>
      </c>
      <c r="R130" s="102"/>
      <c r="S130" s="103"/>
      <c r="T130" s="104"/>
      <c r="U130" s="105"/>
    </row>
    <row r="131" ht="20.1" customHeight="1" spans="1:21">
      <c r="A131" s="71">
        <v>126</v>
      </c>
      <c r="B131" s="116" t="s">
        <v>471</v>
      </c>
      <c r="C131" s="117" t="s">
        <v>472</v>
      </c>
      <c r="D131" s="117">
        <v>13577336657</v>
      </c>
      <c r="E131" s="74" t="s">
        <v>59</v>
      </c>
      <c r="F131" s="157" t="str">
        <f>VLOOKUP(B131,[3]全部报警!$A$2:$D$96,2,FALSE)</f>
        <v>2019-07-02 12:24:02</v>
      </c>
      <c r="G131" s="155" t="str">
        <f>VLOOKUP(B131,[4]行驶报表统计数据!$A$2:$B$81,2,FALSE)</f>
        <v>22.88</v>
      </c>
      <c r="H131" s="76" t="str">
        <f>VLOOKUP(B131,[3]全部报警!$A$2:$D$96,4,FALSE)</f>
        <v>云南省红河哈尼族彝族自治州开远市小龙潭镇开培线棬槽寨南280米</v>
      </c>
      <c r="I131" s="76"/>
      <c r="J131" s="85"/>
      <c r="K131" s="85"/>
      <c r="L131" s="84" t="s">
        <v>33</v>
      </c>
      <c r="M131" s="83"/>
      <c r="N131" s="83"/>
      <c r="O131" s="83"/>
      <c r="P131" s="83"/>
      <c r="Q131" s="101" t="s">
        <v>56</v>
      </c>
      <c r="R131" s="102"/>
      <c r="S131" s="103"/>
      <c r="T131" s="104"/>
      <c r="U131" s="105"/>
    </row>
    <row r="132" ht="20.1" customHeight="1" spans="1:21">
      <c r="A132" s="71">
        <v>127</v>
      </c>
      <c r="B132" s="116" t="s">
        <v>473</v>
      </c>
      <c r="C132" s="77" t="s">
        <v>474</v>
      </c>
      <c r="D132" s="77">
        <v>13769469916</v>
      </c>
      <c r="E132" s="74" t="s">
        <v>59</v>
      </c>
      <c r="F132" s="157" t="str">
        <f>VLOOKUP(B132,[3]全部报警!$A$2:$D$96,2,FALSE)</f>
        <v>2019-07-02 19:48:07</v>
      </c>
      <c r="G132" s="155" t="str">
        <f>VLOOKUP(B132,[4]行驶报表统计数据!$A$2:$B$81,2,FALSE)</f>
        <v>21.41</v>
      </c>
      <c r="H132" s="76" t="str">
        <f>VLOOKUP(B132,[3]全部报警!$A$2:$D$96,4,FALSE)</f>
        <v>云南省红河哈尼族彝族自治州石屏县异龙镇216省道石屏县辣云红食品有限公司东北27米</v>
      </c>
      <c r="I132" s="76"/>
      <c r="J132" s="85"/>
      <c r="K132" s="85"/>
      <c r="L132" s="84" t="s">
        <v>33</v>
      </c>
      <c r="M132" s="83"/>
      <c r="N132" s="83"/>
      <c r="O132" s="83"/>
      <c r="P132" s="83"/>
      <c r="Q132" s="101" t="s">
        <v>56</v>
      </c>
      <c r="R132" s="102"/>
      <c r="S132" s="103"/>
      <c r="T132" s="104"/>
      <c r="U132" s="105"/>
    </row>
    <row r="133" ht="20.1" customHeight="1" spans="1:21">
      <c r="A133" s="71">
        <v>128</v>
      </c>
      <c r="B133" s="116" t="s">
        <v>477</v>
      </c>
      <c r="C133" s="78" t="s">
        <v>478</v>
      </c>
      <c r="D133" s="78" t="s">
        <v>479</v>
      </c>
      <c r="E133" s="74" t="s">
        <v>59</v>
      </c>
      <c r="F133" s="157" t="str">
        <f>VLOOKUP(B133,[3]全部报警!$A$2:$D$96,2,FALSE)</f>
        <v>2019-07-02 20:07:37</v>
      </c>
      <c r="G133" s="155" t="str">
        <f>VLOOKUP(B133,[4]行驶报表统计数据!$A$2:$B$81,2,FALSE)</f>
        <v>21.59</v>
      </c>
      <c r="H133" s="76" t="str">
        <f>VLOOKUP(B133,[3]全部报警!$A$2:$D$96,4,FALSE)</f>
        <v>云南省红河哈尼族彝族自治州建水县临安镇建水大道550建水大道云南典实送变电工程有限公司西68米</v>
      </c>
      <c r="I133" s="76"/>
      <c r="J133" s="85"/>
      <c r="K133" s="85"/>
      <c r="L133" s="84" t="s">
        <v>33</v>
      </c>
      <c r="M133" s="83"/>
      <c r="N133" s="83"/>
      <c r="O133" s="83"/>
      <c r="P133" s="83"/>
      <c r="Q133" s="101" t="s">
        <v>56</v>
      </c>
      <c r="R133" s="102"/>
      <c r="S133" s="103"/>
      <c r="T133" s="104"/>
      <c r="U133" s="105"/>
    </row>
    <row r="134" ht="20.1" customHeight="1" spans="1:21">
      <c r="A134" s="71">
        <v>129</v>
      </c>
      <c r="B134" s="116" t="s">
        <v>482</v>
      </c>
      <c r="C134" s="78" t="s">
        <v>483</v>
      </c>
      <c r="D134" s="78" t="s">
        <v>484</v>
      </c>
      <c r="E134" s="74" t="s">
        <v>59</v>
      </c>
      <c r="F134" s="157" t="str">
        <f>VLOOKUP(B134,[3]全部报警!$A$2:$D$96,2,FALSE)</f>
        <v>2019-07-02 20:08:47</v>
      </c>
      <c r="G134" s="155" t="str">
        <f>VLOOKUP(B134,[4]行驶报表统计数据!$A$2:$B$81,2,FALSE)</f>
        <v>17.64</v>
      </c>
      <c r="H134" s="76" t="str">
        <f>VLOOKUP(B134,[3]全部报警!$A$2:$D$96,4,FALSE)</f>
        <v>云南省红河哈尼族彝族自治州金平苗族瑶族傣族自治县金河镇蛮金公路双金桥湘香小吃店东39米</v>
      </c>
      <c r="I134" s="76"/>
      <c r="J134" s="85"/>
      <c r="K134" s="85"/>
      <c r="L134" s="84" t="s">
        <v>33</v>
      </c>
      <c r="M134" s="83"/>
      <c r="N134" s="83"/>
      <c r="O134" s="83"/>
      <c r="P134" s="83"/>
      <c r="Q134" s="101" t="s">
        <v>56</v>
      </c>
      <c r="R134" s="102"/>
      <c r="S134" s="103"/>
      <c r="T134" s="104"/>
      <c r="U134" s="105"/>
    </row>
    <row r="135" ht="20.1" customHeight="1" spans="1:21">
      <c r="A135" s="71">
        <v>130</v>
      </c>
      <c r="B135" s="116" t="s">
        <v>485</v>
      </c>
      <c r="C135" s="78" t="s">
        <v>486</v>
      </c>
      <c r="D135" s="78" t="s">
        <v>487</v>
      </c>
      <c r="E135" s="74" t="s">
        <v>59</v>
      </c>
      <c r="F135" s="157" t="s">
        <v>809</v>
      </c>
      <c r="G135" s="155">
        <v>0</v>
      </c>
      <c r="H135" s="154" t="s">
        <v>810</v>
      </c>
      <c r="I135" s="76"/>
      <c r="J135" s="85"/>
      <c r="K135" s="85"/>
      <c r="L135" s="84" t="s">
        <v>33</v>
      </c>
      <c r="M135" s="83"/>
      <c r="N135" s="83"/>
      <c r="O135" s="83"/>
      <c r="P135" s="83"/>
      <c r="Q135" s="101" t="s">
        <v>56</v>
      </c>
      <c r="R135" s="102"/>
      <c r="S135" s="103"/>
      <c r="T135" s="104"/>
      <c r="U135" s="105"/>
    </row>
    <row r="136" s="40" customFormat="1" ht="20.1" customHeight="1" spans="1:21">
      <c r="A136" s="71">
        <v>131</v>
      </c>
      <c r="B136" s="76" t="s">
        <v>490</v>
      </c>
      <c r="C136" s="77" t="s">
        <v>491</v>
      </c>
      <c r="D136" s="77">
        <v>15187312120</v>
      </c>
      <c r="E136" s="74" t="s">
        <v>59</v>
      </c>
      <c r="F136" s="157" t="str">
        <f>VLOOKUP(B136,[3]全部报警!$A$2:$D$96,2,FALSE)</f>
        <v>2019-07-02 19:29:22</v>
      </c>
      <c r="G136" s="155" t="str">
        <f>VLOOKUP(B136,[4]行驶报表统计数据!$A$2:$B$81,2,FALSE)</f>
        <v>52.96</v>
      </c>
      <c r="H136" s="76" t="str">
        <f>VLOOKUP(B136,[3]全部报警!$A$2:$D$96,4,FALSE)</f>
        <v>云南省红河哈尼族彝族自治州开远市羊街乡羊街集镇段g8011开河王丫段宽寨小学东650米</v>
      </c>
      <c r="I136" s="76"/>
      <c r="J136" s="85"/>
      <c r="K136" s="85"/>
      <c r="L136" s="84" t="s">
        <v>33</v>
      </c>
      <c r="M136" s="83"/>
      <c r="N136" s="83"/>
      <c r="O136" s="83"/>
      <c r="P136" s="83"/>
      <c r="Q136" s="101" t="s">
        <v>56</v>
      </c>
      <c r="R136" s="102"/>
      <c r="S136" s="103"/>
      <c r="T136" s="104"/>
      <c r="U136" s="105"/>
    </row>
    <row r="137" ht="20.1" customHeight="1" spans="1:21">
      <c r="A137" s="71">
        <v>132</v>
      </c>
      <c r="B137" s="73" t="s">
        <v>492</v>
      </c>
      <c r="C137" s="117" t="s">
        <v>285</v>
      </c>
      <c r="D137" s="117">
        <v>15974736050</v>
      </c>
      <c r="E137" s="74" t="s">
        <v>59</v>
      </c>
      <c r="F137" s="157" t="str">
        <f>VLOOKUP(B137,[3]全部报警!$A$2:$D$96,2,FALSE)</f>
        <v>2019-07-02 23:17:59</v>
      </c>
      <c r="G137" s="155" t="str">
        <f>VLOOKUP(B137,[4]行驶报表统计数据!$A$2:$B$81,2,FALSE)</f>
        <v>5.81</v>
      </c>
      <c r="H137" s="76" t="str">
        <f>VLOOKUP(B137,[3]全部报警!$A$2:$D$96,4,FALSE)</f>
        <v>云南省红河哈尼族彝族自治州个旧市贾沙乡芦柴冲西北427米</v>
      </c>
      <c r="I137" s="76"/>
      <c r="J137" s="85"/>
      <c r="K137" s="85"/>
      <c r="L137" s="84" t="s">
        <v>33</v>
      </c>
      <c r="M137" s="83"/>
      <c r="N137" s="83"/>
      <c r="O137" s="83"/>
      <c r="P137" s="83"/>
      <c r="Q137" s="101" t="s">
        <v>56</v>
      </c>
      <c r="R137" s="102"/>
      <c r="S137" s="103"/>
      <c r="T137" s="104"/>
      <c r="U137" s="105"/>
    </row>
    <row r="138" ht="20.1" customHeight="1" spans="1:21">
      <c r="A138" s="71">
        <v>133</v>
      </c>
      <c r="B138" s="73" t="s">
        <v>493</v>
      </c>
      <c r="C138" s="117" t="s">
        <v>494</v>
      </c>
      <c r="D138" s="117">
        <v>13988095702</v>
      </c>
      <c r="E138" s="74" t="s">
        <v>59</v>
      </c>
      <c r="F138" s="157" t="str">
        <f>VLOOKUP(B138,[3]全部报警!$A$2:$D$96,2,FALSE)</f>
        <v>2019-07-02 23:01:03</v>
      </c>
      <c r="G138" s="155" t="str">
        <f>VLOOKUP(B138,[4]行驶报表统计数据!$A$2:$B$81,2,FALSE)</f>
        <v>25.03</v>
      </c>
      <c r="H138" s="76" t="str">
        <f>VLOOKUP(B138,[3]全部报警!$A$2:$D$96,4,FALSE)</f>
        <v>云南省昆明市官渡区金马街道云南深山菌业有限公司西北93米</v>
      </c>
      <c r="I138" s="76"/>
      <c r="J138" s="85"/>
      <c r="K138" s="85"/>
      <c r="L138" s="84" t="s">
        <v>33</v>
      </c>
      <c r="M138" s="83"/>
      <c r="N138" s="83"/>
      <c r="O138" s="83"/>
      <c r="P138" s="83"/>
      <c r="Q138" s="101" t="s">
        <v>56</v>
      </c>
      <c r="R138" s="102"/>
      <c r="S138" s="103"/>
      <c r="T138" s="104"/>
      <c r="U138" s="105"/>
    </row>
    <row r="139" ht="20.1" customHeight="1" spans="1:21">
      <c r="A139" s="71">
        <v>134</v>
      </c>
      <c r="B139" s="73" t="s">
        <v>495</v>
      </c>
      <c r="C139" s="117" t="s">
        <v>496</v>
      </c>
      <c r="D139" s="117">
        <v>15912820531</v>
      </c>
      <c r="E139" s="74" t="s">
        <v>59</v>
      </c>
      <c r="F139" s="157" t="str">
        <f>VLOOKUP(B139,[3]全部报警!$A$2:$D$96,2,FALSE)</f>
        <v>2019-07-02 22:08:46</v>
      </c>
      <c r="G139" s="155" t="str">
        <f>VLOOKUP(B139,[4]行驶报表统计数据!$A$2:$B$81,2,FALSE)</f>
        <v>15.46</v>
      </c>
      <c r="H139" s="76" t="str">
        <f>VLOOKUP(B139,[3]全部报警!$A$2:$D$96,4,FALSE)</f>
        <v>云南省红河哈尼族彝族自治州建水县临安镇G5615天猴高速建水县汽车驾驶员城西北184米</v>
      </c>
      <c r="I139" s="76"/>
      <c r="J139" s="85"/>
      <c r="K139" s="85"/>
      <c r="L139" s="84" t="s">
        <v>33</v>
      </c>
      <c r="M139" s="83"/>
      <c r="N139" s="83"/>
      <c r="O139" s="83"/>
      <c r="P139" s="83"/>
      <c r="Q139" s="101" t="s">
        <v>56</v>
      </c>
      <c r="R139" s="102"/>
      <c r="S139" s="103"/>
      <c r="T139" s="104"/>
      <c r="U139" s="105"/>
    </row>
    <row r="140" s="42" customFormat="1" ht="20.1" customHeight="1" spans="1:22">
      <c r="A140" s="71">
        <v>135</v>
      </c>
      <c r="B140" s="73" t="s">
        <v>499</v>
      </c>
      <c r="C140" s="77" t="s">
        <v>500</v>
      </c>
      <c r="D140" s="77">
        <v>15825222243</v>
      </c>
      <c r="E140" s="74" t="s">
        <v>59</v>
      </c>
      <c r="F140" s="157" t="str">
        <f>VLOOKUP(B140,[3]全部报警!$A$2:$D$96,2,FALSE)</f>
        <v>2019-07-02 23:50:53</v>
      </c>
      <c r="G140" s="155" t="str">
        <f>VLOOKUP(B140,[4]行驶报表统计数据!$A$2:$B$81,2,FALSE)</f>
        <v>4.11</v>
      </c>
      <c r="H140" s="76" t="str">
        <f>VLOOKUP(B140,[3]全部报警!$A$2:$D$96,4,FALSE)</f>
        <v>云南省西双版纳傣族自治州景洪市允景洪街道澜沧江路6附2东181县道景洪市文化馆东北1307米</v>
      </c>
      <c r="I140" s="76"/>
      <c r="J140" s="128"/>
      <c r="K140" s="128"/>
      <c r="L140" s="84" t="s">
        <v>33</v>
      </c>
      <c r="M140" s="83"/>
      <c r="N140" s="83"/>
      <c r="O140" s="83"/>
      <c r="P140" s="83"/>
      <c r="Q140" s="101" t="s">
        <v>56</v>
      </c>
      <c r="R140" s="102"/>
      <c r="S140" s="103"/>
      <c r="T140" s="104"/>
      <c r="U140" s="105"/>
      <c r="V140" s="132"/>
    </row>
    <row r="141" s="42" customFormat="1" ht="20.1" customHeight="1" spans="1:22">
      <c r="A141" s="71">
        <v>136</v>
      </c>
      <c r="B141" s="116" t="s">
        <v>502</v>
      </c>
      <c r="C141" s="117" t="s">
        <v>503</v>
      </c>
      <c r="D141" s="117">
        <v>13987340086</v>
      </c>
      <c r="E141" s="74" t="s">
        <v>59</v>
      </c>
      <c r="F141" s="157" t="s">
        <v>811</v>
      </c>
      <c r="G141" s="155">
        <v>0</v>
      </c>
      <c r="H141" s="154" t="s">
        <v>812</v>
      </c>
      <c r="I141" s="76"/>
      <c r="J141" s="128"/>
      <c r="K141" s="128"/>
      <c r="L141" s="84" t="s">
        <v>33</v>
      </c>
      <c r="M141" s="83"/>
      <c r="N141" s="83"/>
      <c r="O141" s="83"/>
      <c r="P141" s="83"/>
      <c r="Q141" s="101" t="s">
        <v>56</v>
      </c>
      <c r="R141" s="102"/>
      <c r="S141" s="103"/>
      <c r="T141" s="104"/>
      <c r="U141" s="105"/>
      <c r="V141" s="132"/>
    </row>
    <row r="142" s="42" customFormat="1" ht="20.1" customHeight="1" spans="1:22">
      <c r="A142" s="71">
        <v>137</v>
      </c>
      <c r="B142" s="116" t="s">
        <v>504</v>
      </c>
      <c r="C142" s="117" t="s">
        <v>505</v>
      </c>
      <c r="D142" s="117">
        <v>15987379657</v>
      </c>
      <c r="E142" s="74" t="s">
        <v>59</v>
      </c>
      <c r="F142" s="157" t="str">
        <f>VLOOKUP(B142,[3]全部报警!$A$2:$D$96,2,FALSE)</f>
        <v>2019-07-02 23:19:28</v>
      </c>
      <c r="G142" s="155" t="str">
        <f>VLOOKUP(B142,[4]行驶报表统计数据!$A$2:$B$81,2,FALSE)</f>
        <v>20.01</v>
      </c>
      <c r="H142" s="76" t="str">
        <f>VLOOKUP(B142,[3]全部报警!$A$2:$D$96,4,FALSE)</f>
        <v>云南省红河哈尼族彝族自治州建水县西庄镇芦子沟段麦粮地东135米</v>
      </c>
      <c r="I142" s="76"/>
      <c r="J142" s="128"/>
      <c r="K142" s="128"/>
      <c r="L142" s="84" t="s">
        <v>33</v>
      </c>
      <c r="M142" s="83"/>
      <c r="N142" s="83"/>
      <c r="O142" s="83"/>
      <c r="P142" s="83"/>
      <c r="Q142" s="101" t="s">
        <v>56</v>
      </c>
      <c r="R142" s="102"/>
      <c r="S142" s="103"/>
      <c r="T142" s="104"/>
      <c r="U142" s="105"/>
      <c r="V142" s="132"/>
    </row>
    <row r="143" ht="20.1" customHeight="1" spans="1:21">
      <c r="A143" s="71">
        <v>138</v>
      </c>
      <c r="B143" s="116" t="s">
        <v>506</v>
      </c>
      <c r="C143" s="117" t="s">
        <v>507</v>
      </c>
      <c r="D143" s="117">
        <v>13708631876</v>
      </c>
      <c r="E143" s="74" t="s">
        <v>59</v>
      </c>
      <c r="F143" s="157" t="str">
        <f>VLOOKUP(B143,[3]全部报警!$A$2:$D$96,2,FALSE)</f>
        <v>2019-07-02 22:22:54</v>
      </c>
      <c r="G143" s="155" t="str">
        <f>VLOOKUP(B143,[4]行驶报表统计数据!$A$2:$B$81,2,FALSE)</f>
        <v>36.14</v>
      </c>
      <c r="H143" s="76" t="str">
        <f>VLOOKUP(B143,[3]全部报警!$A$2:$D$96,4,FALSE)</f>
        <v>云南省红河哈尼族彝族自治州红河县迤萨镇102县道曼冒东722米</v>
      </c>
      <c r="I143" s="76"/>
      <c r="J143" s="128"/>
      <c r="K143" s="128"/>
      <c r="L143" s="84" t="s">
        <v>28</v>
      </c>
      <c r="M143" s="83"/>
      <c r="N143" s="83" t="s">
        <v>62</v>
      </c>
      <c r="O143" s="83"/>
      <c r="P143" s="83"/>
      <c r="Q143" s="101" t="s">
        <v>34</v>
      </c>
      <c r="R143" s="102"/>
      <c r="S143" s="103">
        <v>43648</v>
      </c>
      <c r="T143" s="104" t="s">
        <v>279</v>
      </c>
      <c r="U143" s="105"/>
    </row>
    <row r="144" ht="20.1" customHeight="1" spans="1:21">
      <c r="A144" s="71">
        <v>139</v>
      </c>
      <c r="B144" s="116" t="s">
        <v>508</v>
      </c>
      <c r="C144" s="77" t="s">
        <v>509</v>
      </c>
      <c r="D144" s="77">
        <v>13466255899</v>
      </c>
      <c r="E144" s="74" t="s">
        <v>59</v>
      </c>
      <c r="F144" s="157" t="str">
        <f>VLOOKUP(B144,[3]全部报警!$A$2:$D$96,2,FALSE)</f>
        <v>2019-07-02 18:13:36</v>
      </c>
      <c r="G144" s="155" t="str">
        <f>VLOOKUP(B144,[4]行驶报表统计数据!$A$2:$B$81,2,FALSE)</f>
        <v>16.77</v>
      </c>
      <c r="H144" s="76" t="str">
        <f>VLOOKUP(B144,[3]全部报警!$A$2:$D$96,4,FALSE)</f>
        <v>云南省红河哈尼族彝族自治州建水县南庄镇214省道白龙树西北404米</v>
      </c>
      <c r="I144" s="76"/>
      <c r="J144" s="128"/>
      <c r="K144" s="128"/>
      <c r="L144" s="84" t="s">
        <v>33</v>
      </c>
      <c r="M144" s="83"/>
      <c r="N144" s="83"/>
      <c r="O144" s="83"/>
      <c r="P144" s="83"/>
      <c r="Q144" s="101" t="s">
        <v>56</v>
      </c>
      <c r="R144" s="102"/>
      <c r="S144" s="103"/>
      <c r="T144" s="104"/>
      <c r="U144" s="105"/>
    </row>
    <row r="145" ht="20.1" customHeight="1" spans="1:21">
      <c r="A145" s="71">
        <v>140</v>
      </c>
      <c r="B145" s="118" t="s">
        <v>512</v>
      </c>
      <c r="C145" s="117" t="s">
        <v>513</v>
      </c>
      <c r="D145" s="117">
        <v>13529682287</v>
      </c>
      <c r="E145" s="74" t="s">
        <v>59</v>
      </c>
      <c r="F145" s="157" t="s">
        <v>813</v>
      </c>
      <c r="G145" s="155">
        <v>0</v>
      </c>
      <c r="H145" s="154" t="s">
        <v>814</v>
      </c>
      <c r="I145" s="76"/>
      <c r="J145" s="128"/>
      <c r="K145" s="128"/>
      <c r="L145" s="84" t="s">
        <v>33</v>
      </c>
      <c r="M145" s="83"/>
      <c r="N145" s="83"/>
      <c r="O145" s="83"/>
      <c r="P145" s="83"/>
      <c r="Q145" s="101" t="s">
        <v>56</v>
      </c>
      <c r="R145" s="102"/>
      <c r="S145" s="103"/>
      <c r="T145" s="104"/>
      <c r="U145" s="105"/>
    </row>
    <row r="146" ht="20.1" customHeight="1" spans="1:21">
      <c r="A146" s="71">
        <v>141</v>
      </c>
      <c r="B146" s="116" t="s">
        <v>516</v>
      </c>
      <c r="C146" s="78" t="s">
        <v>517</v>
      </c>
      <c r="D146" s="78" t="s">
        <v>518</v>
      </c>
      <c r="E146" s="74" t="s">
        <v>395</v>
      </c>
      <c r="F146" s="157" t="s">
        <v>815</v>
      </c>
      <c r="G146" s="155">
        <v>0</v>
      </c>
      <c r="H146" s="154" t="s">
        <v>816</v>
      </c>
      <c r="I146" s="76"/>
      <c r="J146" s="128"/>
      <c r="K146" s="128"/>
      <c r="L146" s="84" t="s">
        <v>33</v>
      </c>
      <c r="M146" s="83"/>
      <c r="N146" s="83"/>
      <c r="O146" s="83"/>
      <c r="P146" s="83"/>
      <c r="Q146" s="101" t="s">
        <v>56</v>
      </c>
      <c r="R146" s="102"/>
      <c r="S146" s="103"/>
      <c r="T146" s="104"/>
      <c r="U146" s="105"/>
    </row>
    <row r="147" ht="20.1" customHeight="1" spans="1:21">
      <c r="A147" s="71">
        <v>142</v>
      </c>
      <c r="B147" s="116" t="s">
        <v>521</v>
      </c>
      <c r="C147" s="78" t="s">
        <v>522</v>
      </c>
      <c r="D147" s="78" t="s">
        <v>523</v>
      </c>
      <c r="E147" s="74" t="s">
        <v>59</v>
      </c>
      <c r="F147" s="157" t="str">
        <f>VLOOKUP(B147,[3]全部报警!$A$2:$D$96,2,FALSE)</f>
        <v>2019-07-02 12:08:49</v>
      </c>
      <c r="G147" s="155" t="str">
        <f>VLOOKUP(B147,[4]行驶报表统计数据!$A$2:$B$81,2,FALSE)</f>
        <v>11.93</v>
      </c>
      <c r="H147" s="76" t="str">
        <f>VLOOKUP(B147,[3]全部报警!$A$2:$D$96,4,FALSE)</f>
        <v>云南省红河哈尼族彝族自治州元阳县南沙镇102县道元红双飞粉北152米</v>
      </c>
      <c r="I147" s="76"/>
      <c r="J147" s="128"/>
      <c r="K147" s="128"/>
      <c r="L147" s="84" t="s">
        <v>33</v>
      </c>
      <c r="M147" s="83"/>
      <c r="N147" s="83"/>
      <c r="O147" s="83"/>
      <c r="P147" s="83"/>
      <c r="Q147" s="101" t="s">
        <v>56</v>
      </c>
      <c r="R147" s="102"/>
      <c r="S147" s="103"/>
      <c r="T147" s="104"/>
      <c r="U147" s="105"/>
    </row>
    <row r="148" ht="20.1" customHeight="1" spans="1:21">
      <c r="A148" s="71">
        <v>143</v>
      </c>
      <c r="B148" s="116" t="s">
        <v>524</v>
      </c>
      <c r="C148" s="117" t="s">
        <v>525</v>
      </c>
      <c r="D148" s="117">
        <v>13887308798</v>
      </c>
      <c r="E148" s="74" t="s">
        <v>59</v>
      </c>
      <c r="F148" s="157" t="str">
        <f>VLOOKUP(B148,[3]全部报警!$A$2:$D$96,2,FALSE)</f>
        <v>2019-07-02 20:51:48</v>
      </c>
      <c r="G148" s="155" t="str">
        <f>VLOOKUP(B148,[4]行驶报表统计数据!$A$2:$B$81,2,FALSE)</f>
        <v>32.69</v>
      </c>
      <c r="H148" s="76" t="str">
        <f>VLOOKUP(B148,[3]全部报警!$A$2:$D$96,4,FALSE)</f>
        <v>云南省红河哈尼族彝族自治州元阳县新街镇元绿二级公路永安寨东北393米</v>
      </c>
      <c r="I148" s="76"/>
      <c r="J148" s="128"/>
      <c r="K148" s="128"/>
      <c r="L148" s="84" t="s">
        <v>33</v>
      </c>
      <c r="M148" s="83"/>
      <c r="N148" s="83"/>
      <c r="O148" s="83"/>
      <c r="P148" s="83"/>
      <c r="Q148" s="101" t="s">
        <v>56</v>
      </c>
      <c r="R148" s="102"/>
      <c r="S148" s="103"/>
      <c r="T148" s="104"/>
      <c r="U148" s="105"/>
    </row>
    <row r="149" ht="20.1" customHeight="1" spans="1:21">
      <c r="A149" s="71">
        <v>144</v>
      </c>
      <c r="B149" s="119" t="s">
        <v>526</v>
      </c>
      <c r="C149" s="77" t="s">
        <v>527</v>
      </c>
      <c r="D149" s="77">
        <v>13759499761</v>
      </c>
      <c r="E149" s="74" t="s">
        <v>59</v>
      </c>
      <c r="F149" s="157"/>
      <c r="G149" s="155">
        <v>0</v>
      </c>
      <c r="H149" s="76"/>
      <c r="I149" s="83" t="s">
        <v>62</v>
      </c>
      <c r="J149" s="128"/>
      <c r="K149" s="128"/>
      <c r="L149" s="84" t="s">
        <v>33</v>
      </c>
      <c r="M149" s="83"/>
      <c r="N149" s="83"/>
      <c r="O149" s="83"/>
      <c r="P149" s="83"/>
      <c r="Q149" s="101" t="s">
        <v>29</v>
      </c>
      <c r="R149" s="102"/>
      <c r="S149" s="103">
        <v>43648</v>
      </c>
      <c r="T149" s="104" t="s">
        <v>170</v>
      </c>
      <c r="U149" s="105"/>
    </row>
    <row r="150" ht="20.1" customHeight="1" spans="1:21">
      <c r="A150" s="71">
        <v>145</v>
      </c>
      <c r="B150" s="119" t="s">
        <v>528</v>
      </c>
      <c r="C150" s="117" t="s">
        <v>529</v>
      </c>
      <c r="D150" s="117">
        <v>13312660049</v>
      </c>
      <c r="E150" s="74" t="s">
        <v>59</v>
      </c>
      <c r="F150" s="157" t="str">
        <f>VLOOKUP(B150,[3]全部报警!$A$2:$D$96,2,FALSE)</f>
        <v>2019-07-02 21:35:00</v>
      </c>
      <c r="G150" s="155" t="str">
        <f>VLOOKUP(B150,[4]行驶报表统计数据!$A$2:$B$81,2,FALSE)</f>
        <v>16.89</v>
      </c>
      <c r="H150" s="76" t="str">
        <f>VLOOKUP(B150,[3]全部报警!$A$2:$D$96,4,FALSE)</f>
        <v>云南省红河哈尼族彝族自治州红河县迤萨镇216省道红河县国侨酒店东南62米</v>
      </c>
      <c r="I150" s="76"/>
      <c r="J150" s="128"/>
      <c r="K150" s="128"/>
      <c r="L150" s="84" t="s">
        <v>33</v>
      </c>
      <c r="M150" s="83"/>
      <c r="N150" s="83"/>
      <c r="O150" s="83"/>
      <c r="P150" s="83"/>
      <c r="Q150" s="101" t="s">
        <v>56</v>
      </c>
      <c r="R150" s="102"/>
      <c r="S150" s="103"/>
      <c r="T150" s="104"/>
      <c r="U150" s="105"/>
    </row>
    <row r="151" ht="20.1" customHeight="1" spans="1:21">
      <c r="A151" s="71">
        <v>146</v>
      </c>
      <c r="B151" s="119" t="s">
        <v>530</v>
      </c>
      <c r="C151" s="78" t="s">
        <v>531</v>
      </c>
      <c r="D151" s="78" t="s">
        <v>532</v>
      </c>
      <c r="E151" s="74" t="s">
        <v>59</v>
      </c>
      <c r="F151" s="157" t="s">
        <v>817</v>
      </c>
      <c r="G151" s="155">
        <v>0</v>
      </c>
      <c r="H151" s="154" t="s">
        <v>818</v>
      </c>
      <c r="I151" s="76"/>
      <c r="J151" s="128"/>
      <c r="K151" s="128"/>
      <c r="L151" s="84" t="s">
        <v>33</v>
      </c>
      <c r="M151" s="83"/>
      <c r="N151" s="83"/>
      <c r="O151" s="83"/>
      <c r="P151" s="83"/>
      <c r="Q151" s="101" t="s">
        <v>56</v>
      </c>
      <c r="R151" s="102"/>
      <c r="S151" s="103"/>
      <c r="T151" s="104"/>
      <c r="U151" s="105"/>
    </row>
    <row r="152" ht="20.1" customHeight="1" spans="1:21">
      <c r="A152" s="71">
        <v>147</v>
      </c>
      <c r="B152" s="119" t="s">
        <v>535</v>
      </c>
      <c r="C152" s="117" t="s">
        <v>536</v>
      </c>
      <c r="D152" s="117">
        <v>13987331167</v>
      </c>
      <c r="E152" s="74" t="s">
        <v>59</v>
      </c>
      <c r="F152" s="157" t="s">
        <v>819</v>
      </c>
      <c r="G152" s="155">
        <v>0</v>
      </c>
      <c r="H152" s="154" t="s">
        <v>820</v>
      </c>
      <c r="I152" s="76"/>
      <c r="J152" s="128"/>
      <c r="K152" s="128"/>
      <c r="L152" s="84" t="s">
        <v>33</v>
      </c>
      <c r="M152" s="83"/>
      <c r="N152" s="83"/>
      <c r="O152" s="83"/>
      <c r="P152" s="83"/>
      <c r="Q152" s="101" t="s">
        <v>56</v>
      </c>
      <c r="R152" s="102"/>
      <c r="S152" s="103"/>
      <c r="T152" s="104"/>
      <c r="U152" s="105"/>
    </row>
    <row r="153" ht="20.1" customHeight="1" spans="1:21">
      <c r="A153" s="71">
        <v>148</v>
      </c>
      <c r="B153" s="119" t="s">
        <v>539</v>
      </c>
      <c r="C153" s="77" t="s">
        <v>540</v>
      </c>
      <c r="D153" s="77">
        <v>15987328067</v>
      </c>
      <c r="E153" s="74" t="s">
        <v>59</v>
      </c>
      <c r="F153" s="157" t="str">
        <f>VLOOKUP(B153,[3]全部报警!$A$2:$D$96,2,FALSE)</f>
        <v>2019-07-02 20:51:35</v>
      </c>
      <c r="G153" s="155" t="str">
        <f>VLOOKUP(B153,[4]行驶报表统计数据!$A$2:$B$81,2,FALSE)</f>
        <v>15.71</v>
      </c>
      <c r="H153" s="76" t="str">
        <f>VLOOKUP(B153,[3]全部报警!$A$2:$D$96,4,FALSE)</f>
        <v>云南省红河哈尼族彝族自治州开远市乐白道街道市西北路馆驿清真饭店南47米</v>
      </c>
      <c r="I153" s="76"/>
      <c r="J153" s="128"/>
      <c r="K153" s="128"/>
      <c r="L153" s="84" t="s">
        <v>33</v>
      </c>
      <c r="M153" s="83"/>
      <c r="N153" s="83"/>
      <c r="O153" s="83"/>
      <c r="P153" s="83"/>
      <c r="Q153" s="101" t="s">
        <v>56</v>
      </c>
      <c r="R153" s="102"/>
      <c r="S153" s="103"/>
      <c r="T153" s="104"/>
      <c r="U153" s="105"/>
    </row>
    <row r="154" ht="20.1" customHeight="1" spans="1:21">
      <c r="A154" s="71">
        <v>149</v>
      </c>
      <c r="B154" s="119" t="s">
        <v>541</v>
      </c>
      <c r="C154" s="117" t="s">
        <v>542</v>
      </c>
      <c r="D154" s="117">
        <v>13628733311</v>
      </c>
      <c r="E154" s="74" t="s">
        <v>59</v>
      </c>
      <c r="F154" s="157" t="str">
        <f>VLOOKUP(B154,[3]全部报警!$A$2:$D$96,2,FALSE)</f>
        <v>2019-07-02 23:15:41</v>
      </c>
      <c r="G154" s="155" t="str">
        <f>VLOOKUP(B154,[4]行驶报表统计数据!$A$2:$B$81,2,FALSE)</f>
        <v>30.89</v>
      </c>
      <c r="H154" s="76" t="str">
        <f>VLOOKUP(B154,[3]全部报警!$A$2:$D$96,4,FALSE)</f>
        <v>云南省玉溪市红塔区研和街道朝阳路玉溪新兴钢铁有限公司南199米</v>
      </c>
      <c r="I154" s="76"/>
      <c r="J154" s="128"/>
      <c r="K154" s="128"/>
      <c r="L154" s="84" t="s">
        <v>33</v>
      </c>
      <c r="M154" s="83"/>
      <c r="N154" s="83"/>
      <c r="O154" s="83"/>
      <c r="P154" s="83"/>
      <c r="Q154" s="101" t="s">
        <v>56</v>
      </c>
      <c r="R154" s="102"/>
      <c r="S154" s="103"/>
      <c r="T154" s="104"/>
      <c r="U154" s="105"/>
    </row>
    <row r="155" ht="20.1" customHeight="1" spans="1:21">
      <c r="A155" s="71">
        <v>150</v>
      </c>
      <c r="B155" s="119" t="s">
        <v>543</v>
      </c>
      <c r="C155" s="78" t="s">
        <v>544</v>
      </c>
      <c r="D155" s="78" t="s">
        <v>545</v>
      </c>
      <c r="E155" s="74" t="s">
        <v>59</v>
      </c>
      <c r="F155" s="157" t="s">
        <v>821</v>
      </c>
      <c r="G155" s="155">
        <v>0</v>
      </c>
      <c r="H155" s="154" t="s">
        <v>822</v>
      </c>
      <c r="I155" s="76"/>
      <c r="J155" s="128"/>
      <c r="K155" s="128"/>
      <c r="L155" s="84" t="s">
        <v>33</v>
      </c>
      <c r="M155" s="83"/>
      <c r="N155" s="83"/>
      <c r="O155" s="83"/>
      <c r="P155" s="83"/>
      <c r="Q155" s="101" t="s">
        <v>56</v>
      </c>
      <c r="R155" s="102"/>
      <c r="S155" s="103"/>
      <c r="T155" s="104"/>
      <c r="U155" s="105"/>
    </row>
    <row r="156" ht="20.1" customHeight="1" spans="1:21">
      <c r="A156" s="71">
        <v>151</v>
      </c>
      <c r="B156" s="119" t="s">
        <v>546</v>
      </c>
      <c r="C156" s="120" t="s">
        <v>547</v>
      </c>
      <c r="D156" s="120">
        <v>13987361051</v>
      </c>
      <c r="E156" s="74" t="s">
        <v>59</v>
      </c>
      <c r="F156" s="157" t="s">
        <v>823</v>
      </c>
      <c r="G156" s="155">
        <v>0</v>
      </c>
      <c r="H156" s="154" t="s">
        <v>824</v>
      </c>
      <c r="I156" s="76"/>
      <c r="J156" s="128"/>
      <c r="K156" s="128"/>
      <c r="L156" s="84" t="s">
        <v>33</v>
      </c>
      <c r="M156" s="83"/>
      <c r="N156" s="83"/>
      <c r="O156" s="83"/>
      <c r="P156" s="83"/>
      <c r="Q156" s="101" t="s">
        <v>56</v>
      </c>
      <c r="R156" s="102"/>
      <c r="S156" s="103"/>
      <c r="T156" s="104"/>
      <c r="U156" s="105"/>
    </row>
    <row r="157" ht="20.1" customHeight="1" spans="1:21">
      <c r="A157" s="71">
        <v>152</v>
      </c>
      <c r="B157" s="119" t="s">
        <v>548</v>
      </c>
      <c r="C157" s="117" t="s">
        <v>549</v>
      </c>
      <c r="D157" s="117">
        <v>13987332052</v>
      </c>
      <c r="E157" s="74" t="s">
        <v>59</v>
      </c>
      <c r="F157" s="157" t="s">
        <v>825</v>
      </c>
      <c r="G157" s="155">
        <v>0</v>
      </c>
      <c r="H157" s="154" t="s">
        <v>826</v>
      </c>
      <c r="I157" s="76"/>
      <c r="J157" s="128"/>
      <c r="K157" s="128"/>
      <c r="L157" s="84" t="s">
        <v>33</v>
      </c>
      <c r="M157" s="83"/>
      <c r="N157" s="83"/>
      <c r="O157" s="83"/>
      <c r="P157" s="83"/>
      <c r="Q157" s="101" t="s">
        <v>56</v>
      </c>
      <c r="R157" s="102"/>
      <c r="S157" s="103"/>
      <c r="T157" s="104"/>
      <c r="U157" s="105"/>
    </row>
    <row r="158" ht="20.1" customHeight="1" spans="1:21">
      <c r="A158" s="71">
        <v>153</v>
      </c>
      <c r="B158" s="78" t="s">
        <v>550</v>
      </c>
      <c r="C158" s="78" t="s">
        <v>551</v>
      </c>
      <c r="D158" s="78" t="s">
        <v>552</v>
      </c>
      <c r="E158" s="74" t="s">
        <v>59</v>
      </c>
      <c r="F158" s="157" t="s">
        <v>827</v>
      </c>
      <c r="G158" s="155">
        <v>0</v>
      </c>
      <c r="H158" s="154" t="s">
        <v>828</v>
      </c>
      <c r="I158" s="76"/>
      <c r="J158" s="128"/>
      <c r="K158" s="128"/>
      <c r="L158" s="84" t="s">
        <v>33</v>
      </c>
      <c r="M158" s="83"/>
      <c r="N158" s="83"/>
      <c r="O158" s="83"/>
      <c r="P158" s="83"/>
      <c r="Q158" s="101" t="s">
        <v>56</v>
      </c>
      <c r="R158" s="102"/>
      <c r="S158" s="103"/>
      <c r="T158" s="104"/>
      <c r="U158" s="105"/>
    </row>
    <row r="159" ht="20.1" customHeight="1" spans="1:21">
      <c r="A159" s="71">
        <v>154</v>
      </c>
      <c r="B159" s="78" t="s">
        <v>555</v>
      </c>
      <c r="C159" s="78" t="s">
        <v>556</v>
      </c>
      <c r="D159" s="78" t="s">
        <v>557</v>
      </c>
      <c r="E159" s="74" t="s">
        <v>59</v>
      </c>
      <c r="F159" s="157" t="str">
        <f>VLOOKUP(B159,[3]全部报警!$A$2:$D$96,2,FALSE)</f>
        <v>2019-07-02 18:38:10</v>
      </c>
      <c r="G159" s="155" t="str">
        <f>VLOOKUP(B159,[4]行驶报表统计数据!$A$2:$B$81,2,FALSE)</f>
        <v>20.96</v>
      </c>
      <c r="H159" s="76" t="str">
        <f>VLOOKUP(B159,[3]全部报警!$A$2:$D$96,4,FALSE)</f>
        <v>云南省红河哈尼族彝族自治州绿春县大兴镇214省道绿春县开山工矿机电经营部西57米</v>
      </c>
      <c r="I159" s="76"/>
      <c r="J159" s="128"/>
      <c r="K159" s="128"/>
      <c r="L159" s="84" t="s">
        <v>33</v>
      </c>
      <c r="M159" s="83"/>
      <c r="N159" s="83"/>
      <c r="O159" s="83"/>
      <c r="P159" s="83"/>
      <c r="Q159" s="101" t="s">
        <v>56</v>
      </c>
      <c r="R159" s="102"/>
      <c r="S159" s="103"/>
      <c r="T159" s="104"/>
      <c r="U159" s="105"/>
    </row>
    <row r="160" ht="20.1" customHeight="1" spans="1:21">
      <c r="A160" s="71">
        <v>155</v>
      </c>
      <c r="B160" s="121" t="s">
        <v>558</v>
      </c>
      <c r="C160" s="121" t="s">
        <v>559</v>
      </c>
      <c r="D160" s="121" t="s">
        <v>560</v>
      </c>
      <c r="E160" s="74" t="s">
        <v>59</v>
      </c>
      <c r="F160" s="157" t="s">
        <v>829</v>
      </c>
      <c r="G160" s="155">
        <v>0</v>
      </c>
      <c r="H160" s="154" t="s">
        <v>830</v>
      </c>
      <c r="I160" s="76"/>
      <c r="J160" s="128"/>
      <c r="K160" s="128"/>
      <c r="L160" s="84" t="s">
        <v>33</v>
      </c>
      <c r="M160" s="83"/>
      <c r="N160" s="83"/>
      <c r="O160" s="83"/>
      <c r="P160" s="83"/>
      <c r="Q160" s="101" t="s">
        <v>56</v>
      </c>
      <c r="R160" s="102"/>
      <c r="S160" s="103"/>
      <c r="T160" s="104"/>
      <c r="U160" s="105"/>
    </row>
    <row r="161" ht="20.1" customHeight="1" spans="1:21">
      <c r="A161" s="71">
        <v>156</v>
      </c>
      <c r="B161" s="78" t="s">
        <v>563</v>
      </c>
      <c r="C161" s="78" t="s">
        <v>564</v>
      </c>
      <c r="D161" s="78" t="s">
        <v>565</v>
      </c>
      <c r="E161" s="74" t="s">
        <v>59</v>
      </c>
      <c r="F161" s="157" t="s">
        <v>831</v>
      </c>
      <c r="G161" s="155">
        <v>0</v>
      </c>
      <c r="H161" s="154" t="s">
        <v>832</v>
      </c>
      <c r="I161" s="76"/>
      <c r="J161" s="128"/>
      <c r="K161" s="128"/>
      <c r="L161" s="84" t="s">
        <v>33</v>
      </c>
      <c r="M161" s="83"/>
      <c r="N161" s="83"/>
      <c r="O161" s="83"/>
      <c r="P161" s="83"/>
      <c r="Q161" s="101" t="s">
        <v>56</v>
      </c>
      <c r="R161" s="102"/>
      <c r="S161" s="103"/>
      <c r="T161" s="104"/>
      <c r="U161" s="105"/>
    </row>
    <row r="162" ht="20.1" customHeight="1" spans="1:21">
      <c r="A162" s="71">
        <v>157</v>
      </c>
      <c r="B162" s="78" t="s">
        <v>568</v>
      </c>
      <c r="C162" s="122" t="s">
        <v>569</v>
      </c>
      <c r="D162" s="122" t="s">
        <v>570</v>
      </c>
      <c r="E162" s="74" t="s">
        <v>59</v>
      </c>
      <c r="F162" s="157" t="str">
        <f>VLOOKUP(B162,[3]全部报警!$A$2:$D$96,2,FALSE)</f>
        <v>2019-07-02 14:59:44</v>
      </c>
      <c r="G162" s="155">
        <v>0</v>
      </c>
      <c r="H162" s="76" t="str">
        <f>VLOOKUP(B162,[3]全部报警!$A$2:$D$96,4,FALSE)</f>
        <v>云南省曲靖市麒麟区建宁街道长征路1307号六六红风味餐厅东北150米</v>
      </c>
      <c r="I162" s="76"/>
      <c r="J162" s="128"/>
      <c r="K162" s="128"/>
      <c r="L162" s="84" t="s">
        <v>33</v>
      </c>
      <c r="M162" s="83"/>
      <c r="N162" s="83"/>
      <c r="O162" s="83"/>
      <c r="P162" s="83"/>
      <c r="Q162" s="101" t="s">
        <v>56</v>
      </c>
      <c r="R162" s="102"/>
      <c r="S162" s="103"/>
      <c r="T162" s="104"/>
      <c r="U162" s="105"/>
    </row>
    <row r="163" ht="20.1" customHeight="1" spans="1:21">
      <c r="A163" s="71">
        <v>158</v>
      </c>
      <c r="B163" s="78" t="s">
        <v>573</v>
      </c>
      <c r="C163" s="78" t="s">
        <v>99</v>
      </c>
      <c r="D163" s="78" t="s">
        <v>574</v>
      </c>
      <c r="E163" s="74" t="s">
        <v>59</v>
      </c>
      <c r="F163" s="157" t="s">
        <v>833</v>
      </c>
      <c r="G163" s="155">
        <v>0</v>
      </c>
      <c r="H163" s="154" t="s">
        <v>834</v>
      </c>
      <c r="I163" s="76"/>
      <c r="J163" s="128"/>
      <c r="K163" s="128"/>
      <c r="L163" s="84" t="s">
        <v>33</v>
      </c>
      <c r="M163" s="83"/>
      <c r="N163" s="83"/>
      <c r="O163" s="83"/>
      <c r="P163" s="83"/>
      <c r="Q163" s="101" t="s">
        <v>56</v>
      </c>
      <c r="R163" s="102"/>
      <c r="S163" s="103"/>
      <c r="T163" s="104"/>
      <c r="U163" s="105"/>
    </row>
    <row r="164" ht="20.1" customHeight="1" spans="1:21">
      <c r="A164" s="71">
        <v>159</v>
      </c>
      <c r="B164" s="78" t="s">
        <v>577</v>
      </c>
      <c r="C164" s="78" t="s">
        <v>578</v>
      </c>
      <c r="D164" s="78" t="s">
        <v>579</v>
      </c>
      <c r="E164" s="74" t="s">
        <v>59</v>
      </c>
      <c r="F164" s="157" t="s">
        <v>835</v>
      </c>
      <c r="G164" s="155">
        <v>0</v>
      </c>
      <c r="H164" s="154" t="s">
        <v>836</v>
      </c>
      <c r="I164" s="76"/>
      <c r="J164" s="128"/>
      <c r="K164" s="128"/>
      <c r="L164" s="84" t="s">
        <v>33</v>
      </c>
      <c r="M164" s="83"/>
      <c r="N164" s="83"/>
      <c r="O164" s="83"/>
      <c r="P164" s="83"/>
      <c r="Q164" s="101" t="s">
        <v>56</v>
      </c>
      <c r="R164" s="102"/>
      <c r="S164" s="103"/>
      <c r="T164" s="104"/>
      <c r="U164" s="105"/>
    </row>
    <row r="165" ht="20.1" customHeight="1" spans="1:21">
      <c r="A165" s="71">
        <v>160</v>
      </c>
      <c r="B165" s="78" t="s">
        <v>582</v>
      </c>
      <c r="C165" s="78" t="s">
        <v>583</v>
      </c>
      <c r="D165" s="78" t="s">
        <v>584</v>
      </c>
      <c r="E165" s="74" t="s">
        <v>59</v>
      </c>
      <c r="F165" s="157" t="s">
        <v>837</v>
      </c>
      <c r="G165" s="155">
        <v>0</v>
      </c>
      <c r="H165" s="154" t="s">
        <v>838</v>
      </c>
      <c r="I165" s="76"/>
      <c r="J165" s="128"/>
      <c r="K165" s="128"/>
      <c r="L165" s="84" t="s">
        <v>33</v>
      </c>
      <c r="M165" s="83"/>
      <c r="N165" s="83"/>
      <c r="O165" s="83"/>
      <c r="P165" s="83"/>
      <c r="Q165" s="101" t="s">
        <v>56</v>
      </c>
      <c r="R165" s="102"/>
      <c r="S165" s="103"/>
      <c r="T165" s="104"/>
      <c r="U165" s="105"/>
    </row>
    <row r="166" ht="20.1" customHeight="1" spans="1:21">
      <c r="A166" s="71">
        <v>161</v>
      </c>
      <c r="B166" s="78" t="s">
        <v>587</v>
      </c>
      <c r="C166" s="78" t="s">
        <v>588</v>
      </c>
      <c r="D166" s="78" t="s">
        <v>589</v>
      </c>
      <c r="E166" s="74" t="s">
        <v>59</v>
      </c>
      <c r="F166" s="157" t="s">
        <v>839</v>
      </c>
      <c r="G166" s="155">
        <v>0</v>
      </c>
      <c r="H166" s="154" t="s">
        <v>840</v>
      </c>
      <c r="I166" s="76"/>
      <c r="J166" s="128"/>
      <c r="K166" s="128"/>
      <c r="L166" s="84" t="s">
        <v>33</v>
      </c>
      <c r="M166" s="83"/>
      <c r="N166" s="83"/>
      <c r="O166" s="83"/>
      <c r="P166" s="83"/>
      <c r="Q166" s="101" t="s">
        <v>56</v>
      </c>
      <c r="R166" s="102"/>
      <c r="S166" s="103"/>
      <c r="T166" s="104"/>
      <c r="U166" s="105"/>
    </row>
    <row r="167" ht="20.1" customHeight="1" spans="1:21">
      <c r="A167" s="71">
        <v>162</v>
      </c>
      <c r="B167" s="78" t="s">
        <v>592</v>
      </c>
      <c r="C167" s="78" t="s">
        <v>437</v>
      </c>
      <c r="D167" s="78" t="s">
        <v>438</v>
      </c>
      <c r="E167" s="74" t="s">
        <v>59</v>
      </c>
      <c r="F167" s="157" t="str">
        <f>VLOOKUP(B167,[3]全部报警!$A$2:$D$96,2,FALSE)</f>
        <v>2019-07-02 19:11:39</v>
      </c>
      <c r="G167" s="155">
        <v>0</v>
      </c>
      <c r="H167" s="76" t="str">
        <f>VLOOKUP(B167,[3]全部报警!$A$2:$D$96,4,FALSE)</f>
        <v>云南省红河哈尼族彝族自治州个旧市沙甸镇323国道穆斯林餐厅西北98米</v>
      </c>
      <c r="I167" s="76"/>
      <c r="J167" s="128"/>
      <c r="K167" s="128"/>
      <c r="L167" s="84" t="s">
        <v>33</v>
      </c>
      <c r="M167" s="83"/>
      <c r="N167" s="83"/>
      <c r="O167" s="83"/>
      <c r="P167" s="83"/>
      <c r="Q167" s="101" t="s">
        <v>56</v>
      </c>
      <c r="R167" s="102"/>
      <c r="S167" s="103"/>
      <c r="T167" s="104"/>
      <c r="U167" s="105"/>
    </row>
    <row r="168" ht="20.1" customHeight="1" spans="1:21">
      <c r="A168" s="71">
        <v>163</v>
      </c>
      <c r="B168" s="78" t="s">
        <v>595</v>
      </c>
      <c r="C168" s="78" t="s">
        <v>596</v>
      </c>
      <c r="D168" s="78" t="s">
        <v>597</v>
      </c>
      <c r="E168" s="74" t="s">
        <v>59</v>
      </c>
      <c r="F168" s="157"/>
      <c r="G168" s="155">
        <v>0</v>
      </c>
      <c r="H168" s="76"/>
      <c r="I168" s="83" t="s">
        <v>62</v>
      </c>
      <c r="J168" s="128"/>
      <c r="K168" s="128"/>
      <c r="L168" s="84" t="s">
        <v>33</v>
      </c>
      <c r="M168" s="83"/>
      <c r="N168" s="83"/>
      <c r="O168" s="83"/>
      <c r="P168" s="83"/>
      <c r="Q168" s="101" t="s">
        <v>29</v>
      </c>
      <c r="R168" s="102"/>
      <c r="S168" s="103">
        <v>43648</v>
      </c>
      <c r="T168" s="104" t="s">
        <v>170</v>
      </c>
      <c r="U168" s="105"/>
    </row>
    <row r="169" ht="20.1" customHeight="1" spans="1:21">
      <c r="A169" s="71">
        <v>164</v>
      </c>
      <c r="B169" s="78" t="s">
        <v>600</v>
      </c>
      <c r="C169" s="78" t="s">
        <v>601</v>
      </c>
      <c r="D169" s="78" t="s">
        <v>602</v>
      </c>
      <c r="E169" s="74" t="s">
        <v>59</v>
      </c>
      <c r="F169" s="157" t="str">
        <f>VLOOKUP(B169,[3]全部报警!$A$2:$D$96,2,FALSE)</f>
        <v>2019-07-02 23:36:58</v>
      </c>
      <c r="G169" s="155" t="str">
        <f>VLOOKUP(B169,[4]行驶报表统计数据!$A$2:$B$81,2,FALSE)</f>
        <v>2.42</v>
      </c>
      <c r="H169" s="76" t="str">
        <f>VLOOKUP(B169,[3]全部报警!$A$2:$D$96,4,FALSE)</f>
        <v>云南省文山壮族苗族自治州广南县莲城镇那忠东493米</v>
      </c>
      <c r="I169" s="76"/>
      <c r="J169" s="128"/>
      <c r="K169" s="128"/>
      <c r="L169" s="84" t="s">
        <v>33</v>
      </c>
      <c r="M169" s="83"/>
      <c r="N169" s="83"/>
      <c r="O169" s="83"/>
      <c r="P169" s="83"/>
      <c r="Q169" s="101" t="s">
        <v>56</v>
      </c>
      <c r="R169" s="102"/>
      <c r="S169" s="103"/>
      <c r="T169" s="104"/>
      <c r="U169" s="105"/>
    </row>
    <row r="170" ht="20.1" customHeight="1" spans="1:21">
      <c r="A170" s="71">
        <v>165</v>
      </c>
      <c r="B170" s="73" t="s">
        <v>603</v>
      </c>
      <c r="C170" s="120" t="s">
        <v>604</v>
      </c>
      <c r="D170" s="117">
        <v>13988079515</v>
      </c>
      <c r="E170" s="74" t="s">
        <v>59</v>
      </c>
      <c r="F170" s="157" t="s">
        <v>841</v>
      </c>
      <c r="G170" s="155">
        <v>0</v>
      </c>
      <c r="H170" s="154" t="s">
        <v>842</v>
      </c>
      <c r="I170" s="76"/>
      <c r="J170" s="128"/>
      <c r="K170" s="128"/>
      <c r="L170" s="84" t="s">
        <v>33</v>
      </c>
      <c r="M170" s="83"/>
      <c r="N170" s="83"/>
      <c r="O170" s="83"/>
      <c r="P170" s="83"/>
      <c r="Q170" s="101" t="s">
        <v>56</v>
      </c>
      <c r="R170" s="102"/>
      <c r="S170" s="103"/>
      <c r="T170" s="104"/>
      <c r="U170" s="105"/>
    </row>
    <row r="171" ht="20.1" customHeight="1" spans="1:21">
      <c r="A171" s="71">
        <v>166</v>
      </c>
      <c r="B171" s="78" t="s">
        <v>605</v>
      </c>
      <c r="C171" s="122" t="s">
        <v>147</v>
      </c>
      <c r="D171" s="122" t="s">
        <v>606</v>
      </c>
      <c r="E171" s="74" t="s">
        <v>59</v>
      </c>
      <c r="F171" s="157" t="str">
        <f>VLOOKUP(B171,[3]全部报警!$A$2:$D$96,2,FALSE)</f>
        <v>2019-07-02 16:47:57</v>
      </c>
      <c r="G171" s="155" t="str">
        <f>VLOOKUP(B171,[4]行驶报表统计数据!$A$2:$B$81,2,FALSE)</f>
        <v>2.99</v>
      </c>
      <c r="H171" s="76" t="str">
        <f>VLOOKUP(B171,[3]全部报警!$A$2:$D$96,4,FALSE)</f>
        <v>云南省红河哈尼族彝族自治州河口瑶族自治县河口镇中国石化(北山停车区加油站)东73米</v>
      </c>
      <c r="I171" s="76"/>
      <c r="J171" s="128"/>
      <c r="K171" s="128"/>
      <c r="L171" s="84" t="s">
        <v>33</v>
      </c>
      <c r="M171" s="83"/>
      <c r="N171" s="83"/>
      <c r="O171" s="83"/>
      <c r="P171" s="83"/>
      <c r="Q171" s="101" t="s">
        <v>56</v>
      </c>
      <c r="R171" s="102"/>
      <c r="S171" s="103"/>
      <c r="T171" s="104"/>
      <c r="U171" s="105"/>
    </row>
    <row r="172" ht="20.1" customHeight="1" spans="1:21">
      <c r="A172" s="71">
        <v>167</v>
      </c>
      <c r="B172" s="78" t="s">
        <v>607</v>
      </c>
      <c r="C172" s="78" t="s">
        <v>608</v>
      </c>
      <c r="D172" s="78" t="s">
        <v>609</v>
      </c>
      <c r="E172" s="74" t="s">
        <v>59</v>
      </c>
      <c r="F172" s="157" t="str">
        <f>VLOOKUP(B172,[3]全部报警!$A$2:$D$96,2,FALSE)</f>
        <v>2019-07-02 23:09:56</v>
      </c>
      <c r="G172" s="155" t="str">
        <f>VLOOKUP(B172,[4]行驶报表统计数据!$A$2:$B$81,2,FALSE)</f>
        <v>21.30</v>
      </c>
      <c r="H172" s="76" t="str">
        <f>VLOOKUP(B172,[3]全部报警!$A$2:$D$96,4,FALSE)</f>
        <v>云南省红河哈尼族彝族自治州元阳县小新街乡元蔓高速石膏矿大桥西1923米</v>
      </c>
      <c r="I172" s="76"/>
      <c r="J172" s="128"/>
      <c r="K172" s="128"/>
      <c r="L172" s="84" t="s">
        <v>33</v>
      </c>
      <c r="M172" s="83"/>
      <c r="N172" s="83"/>
      <c r="O172" s="83"/>
      <c r="P172" s="83"/>
      <c r="Q172" s="101" t="s">
        <v>56</v>
      </c>
      <c r="R172" s="102"/>
      <c r="S172" s="103"/>
      <c r="T172" s="104"/>
      <c r="U172" s="105"/>
    </row>
    <row r="173" ht="20.1" customHeight="1" spans="1:21">
      <c r="A173" s="71">
        <v>168</v>
      </c>
      <c r="B173" s="121" t="s">
        <v>610</v>
      </c>
      <c r="C173" s="77" t="s">
        <v>611</v>
      </c>
      <c r="D173" s="77">
        <v>13578098394</v>
      </c>
      <c r="E173" s="74" t="s">
        <v>59</v>
      </c>
      <c r="F173" s="157" t="str">
        <f>VLOOKUP(B173,[3]全部报警!$A$2:$D$96,2,FALSE)</f>
        <v>2019-07-02 23:10:29</v>
      </c>
      <c r="G173" s="155" t="str">
        <f>VLOOKUP(B173,[4]行驶报表统计数据!$A$2:$B$81,2,FALSE)</f>
        <v>15.53</v>
      </c>
      <c r="H173" s="76" t="str">
        <f>VLOOKUP(B173,[3]全部报警!$A$2:$D$96,4,FALSE)</f>
        <v>云南省昭通市彝良县洛泽河镇201省道王大段加油站东86米</v>
      </c>
      <c r="I173" s="76"/>
      <c r="J173" s="128"/>
      <c r="K173" s="128"/>
      <c r="L173" s="84" t="s">
        <v>33</v>
      </c>
      <c r="M173" s="83"/>
      <c r="N173" s="83"/>
      <c r="O173" s="83"/>
      <c r="P173" s="83"/>
      <c r="Q173" s="101" t="s">
        <v>56</v>
      </c>
      <c r="R173" s="102"/>
      <c r="S173" s="103"/>
      <c r="T173" s="104"/>
      <c r="U173" s="105"/>
    </row>
    <row r="174" ht="20.1" customHeight="1" spans="1:21">
      <c r="A174" s="71">
        <v>169</v>
      </c>
      <c r="B174" s="121" t="s">
        <v>612</v>
      </c>
      <c r="C174" s="78" t="s">
        <v>613</v>
      </c>
      <c r="D174" s="78" t="s">
        <v>614</v>
      </c>
      <c r="E174" s="74" t="s">
        <v>59</v>
      </c>
      <c r="F174" s="157" t="s">
        <v>843</v>
      </c>
      <c r="G174" s="155">
        <v>0</v>
      </c>
      <c r="H174" s="154" t="s">
        <v>844</v>
      </c>
      <c r="I174" s="76"/>
      <c r="J174" s="128"/>
      <c r="K174" s="128"/>
      <c r="L174" s="84" t="s">
        <v>33</v>
      </c>
      <c r="M174" s="83"/>
      <c r="N174" s="83"/>
      <c r="O174" s="83"/>
      <c r="P174" s="83"/>
      <c r="Q174" s="101" t="s">
        <v>56</v>
      </c>
      <c r="R174" s="102"/>
      <c r="S174" s="103"/>
      <c r="T174" s="104"/>
      <c r="U174" s="105"/>
    </row>
    <row r="175" ht="20.1" customHeight="1" spans="1:21">
      <c r="A175" s="71">
        <v>170</v>
      </c>
      <c r="B175" s="78" t="s">
        <v>617</v>
      </c>
      <c r="C175" s="123" t="s">
        <v>618</v>
      </c>
      <c r="D175" s="123">
        <v>13769411888</v>
      </c>
      <c r="E175" s="74" t="s">
        <v>59</v>
      </c>
      <c r="F175" s="157" t="str">
        <f>VLOOKUP(B175,[3]全部报警!$A$2:$D$96,2,FALSE)</f>
        <v>2019-07-02 15:53:07</v>
      </c>
      <c r="G175" s="155" t="str">
        <f>VLOOKUP(B175,[4]行驶报表统计数据!$A$2:$B$81,2,FALSE)</f>
        <v>3.04</v>
      </c>
      <c r="H175" s="76" t="str">
        <f>VLOOKUP(B175,[3]全部报警!$A$2:$D$96,4,FALSE)</f>
        <v>云南省红河哈尼族彝族自治州建水县临安镇青他线建水文笔塔西南847米</v>
      </c>
      <c r="I175" s="76"/>
      <c r="J175" s="128"/>
      <c r="K175" s="128"/>
      <c r="L175" s="84" t="s">
        <v>33</v>
      </c>
      <c r="M175" s="83"/>
      <c r="N175" s="83"/>
      <c r="O175" s="83"/>
      <c r="P175" s="83"/>
      <c r="Q175" s="101" t="s">
        <v>56</v>
      </c>
      <c r="R175" s="102"/>
      <c r="S175" s="103"/>
      <c r="T175" s="104"/>
      <c r="U175" s="105"/>
    </row>
    <row r="176" ht="20.1" customHeight="1" spans="1:21">
      <c r="A176" s="71">
        <v>171</v>
      </c>
      <c r="B176" s="78" t="s">
        <v>621</v>
      </c>
      <c r="C176" s="78" t="s">
        <v>622</v>
      </c>
      <c r="D176" s="78" t="s">
        <v>623</v>
      </c>
      <c r="E176" s="74" t="s">
        <v>59</v>
      </c>
      <c r="F176" s="157" t="str">
        <f>VLOOKUP(B176,[3]全部报警!$A$2:$D$96,2,FALSE)</f>
        <v>2019-07-02 22:03:22</v>
      </c>
      <c r="G176" s="155" t="str">
        <f>VLOOKUP(B176,[4]行驶报表统计数据!$A$2:$B$81,2,FALSE)</f>
        <v>30.67</v>
      </c>
      <c r="H176" s="76" t="str">
        <f>VLOOKUP(B176,[3]全部报警!$A$2:$D$96,4,FALSE)</f>
        <v>云南省西双版纳傣族自治州景洪市嘎洒镇允大公路南木窝西南178米</v>
      </c>
      <c r="I176" s="76"/>
      <c r="J176" s="128"/>
      <c r="K176" s="128"/>
      <c r="L176" s="84" t="s">
        <v>33</v>
      </c>
      <c r="M176" s="83"/>
      <c r="N176" s="83"/>
      <c r="O176" s="83"/>
      <c r="P176" s="83"/>
      <c r="Q176" s="101" t="s">
        <v>56</v>
      </c>
      <c r="R176" s="102"/>
      <c r="S176" s="103"/>
      <c r="T176" s="104"/>
      <c r="U176" s="105"/>
    </row>
    <row r="177" ht="20.1" customHeight="1" spans="1:21">
      <c r="A177" s="71">
        <v>172</v>
      </c>
      <c r="B177" s="78" t="s">
        <v>624</v>
      </c>
      <c r="C177" s="78" t="s">
        <v>625</v>
      </c>
      <c r="D177" s="78" t="s">
        <v>626</v>
      </c>
      <c r="E177" s="74" t="s">
        <v>59</v>
      </c>
      <c r="F177" s="157" t="s">
        <v>845</v>
      </c>
      <c r="G177" s="155">
        <v>0</v>
      </c>
      <c r="H177" s="154" t="s">
        <v>846</v>
      </c>
      <c r="I177" s="76"/>
      <c r="J177" s="128"/>
      <c r="K177" s="128"/>
      <c r="L177" s="84" t="s">
        <v>33</v>
      </c>
      <c r="M177" s="83"/>
      <c r="N177" s="83"/>
      <c r="O177" s="83"/>
      <c r="P177" s="83"/>
      <c r="Q177" s="101" t="s">
        <v>56</v>
      </c>
      <c r="R177" s="102"/>
      <c r="S177" s="103"/>
      <c r="T177" s="104"/>
      <c r="U177" s="105"/>
    </row>
    <row r="178" ht="20.1" customHeight="1" spans="1:21">
      <c r="A178" s="71">
        <v>173</v>
      </c>
      <c r="B178" s="78" t="s">
        <v>629</v>
      </c>
      <c r="C178" s="78" t="s">
        <v>630</v>
      </c>
      <c r="D178" s="78" t="s">
        <v>631</v>
      </c>
      <c r="E178" s="74" t="s">
        <v>59</v>
      </c>
      <c r="F178" s="157" t="str">
        <f>VLOOKUP(B178,[3]全部报警!$A$2:$D$96,2,FALSE)</f>
        <v>2019-07-02 13:48:44</v>
      </c>
      <c r="G178" s="155">
        <v>0</v>
      </c>
      <c r="H178" s="76" t="str">
        <f>VLOOKUP(B178,[3]全部报警!$A$2:$D$96,4,FALSE)</f>
        <v>云南省红河哈尼族彝族自治州弥勒市弥阳镇双桥路120号双桥路柴油电喷汽车维修联盟东北47米</v>
      </c>
      <c r="I178" s="76"/>
      <c r="J178" s="128"/>
      <c r="K178" s="128"/>
      <c r="L178" s="84" t="s">
        <v>33</v>
      </c>
      <c r="M178" s="83"/>
      <c r="N178" s="83"/>
      <c r="O178" s="83"/>
      <c r="P178" s="83"/>
      <c r="Q178" s="101" t="s">
        <v>56</v>
      </c>
      <c r="R178" s="102"/>
      <c r="S178" s="103"/>
      <c r="T178" s="104"/>
      <c r="U178" s="105"/>
    </row>
    <row r="179" ht="20.1" customHeight="1" spans="1:21">
      <c r="A179" s="71">
        <v>174</v>
      </c>
      <c r="B179" s="78" t="s">
        <v>632</v>
      </c>
      <c r="C179" s="78" t="s">
        <v>633</v>
      </c>
      <c r="D179" s="78" t="s">
        <v>634</v>
      </c>
      <c r="E179" s="74" t="s">
        <v>59</v>
      </c>
      <c r="F179" s="157" t="s">
        <v>847</v>
      </c>
      <c r="G179" s="155">
        <v>0</v>
      </c>
      <c r="H179" s="154" t="s">
        <v>848</v>
      </c>
      <c r="I179" s="76"/>
      <c r="J179" s="128"/>
      <c r="K179" s="128"/>
      <c r="L179" s="84" t="s">
        <v>33</v>
      </c>
      <c r="M179" s="83"/>
      <c r="N179" s="83"/>
      <c r="O179" s="83"/>
      <c r="P179" s="83"/>
      <c r="Q179" s="101" t="s">
        <v>56</v>
      </c>
      <c r="R179" s="102"/>
      <c r="S179" s="103"/>
      <c r="T179" s="104"/>
      <c r="U179" s="105"/>
    </row>
    <row r="180" ht="20.1" customHeight="1" spans="1:21">
      <c r="A180" s="71">
        <v>175</v>
      </c>
      <c r="B180" s="78" t="s">
        <v>637</v>
      </c>
      <c r="C180" s="78" t="s">
        <v>638</v>
      </c>
      <c r="D180" s="78" t="s">
        <v>639</v>
      </c>
      <c r="E180" s="74" t="s">
        <v>59</v>
      </c>
      <c r="F180" s="157" t="str">
        <f>VLOOKUP(B180,[3]全部报警!$A$2:$D$96,2,FALSE)</f>
        <v>2019-07-02 22:49:10</v>
      </c>
      <c r="G180" s="155" t="str">
        <f>VLOOKUP(B180,[4]行驶报表统计数据!$A$2:$B$81,2,FALSE)</f>
        <v>54.64</v>
      </c>
      <c r="H180" s="76" t="str">
        <f>VLOOKUP(B180,[3]全部报警!$A$2:$D$96,4,FALSE)</f>
        <v>云南省红河哈尼族彝族自治州个旧市鸡街镇323国道新鲜鱼庄西南12米</v>
      </c>
      <c r="I180" s="76"/>
      <c r="J180" s="128"/>
      <c r="K180" s="128"/>
      <c r="L180" s="84" t="s">
        <v>33</v>
      </c>
      <c r="M180" s="83"/>
      <c r="N180" s="83"/>
      <c r="O180" s="83"/>
      <c r="P180" s="83"/>
      <c r="Q180" s="101" t="s">
        <v>56</v>
      </c>
      <c r="R180" s="102"/>
      <c r="S180" s="103"/>
      <c r="T180" s="104"/>
      <c r="U180" s="105"/>
    </row>
    <row r="181" ht="20.1" customHeight="1" spans="1:21">
      <c r="A181" s="71">
        <v>176</v>
      </c>
      <c r="B181" s="78" t="s">
        <v>640</v>
      </c>
      <c r="C181" s="78" t="s">
        <v>641</v>
      </c>
      <c r="D181" s="78" t="s">
        <v>642</v>
      </c>
      <c r="E181" s="74" t="s">
        <v>59</v>
      </c>
      <c r="F181" s="157" t="str">
        <f>VLOOKUP(B181,[3]全部报警!$A$2:$D$96,2,FALSE)</f>
        <v>2019-07-02 23:33:05</v>
      </c>
      <c r="G181" s="155">
        <v>0</v>
      </c>
      <c r="H181" s="76" t="str">
        <f>VLOOKUP(B181,[3]全部报警!$A$2:$D$96,4,FALSE)</f>
        <v>云南省红河哈尼族彝族自治州个旧市锡城镇新石段安达汽修厂西南63米</v>
      </c>
      <c r="I181" s="76"/>
      <c r="J181" s="128"/>
      <c r="K181" s="128"/>
      <c r="L181" s="84" t="s">
        <v>33</v>
      </c>
      <c r="M181" s="83"/>
      <c r="N181" s="83"/>
      <c r="O181" s="83"/>
      <c r="P181" s="83"/>
      <c r="Q181" s="101" t="s">
        <v>56</v>
      </c>
      <c r="R181" s="102"/>
      <c r="S181" s="103"/>
      <c r="T181" s="104"/>
      <c r="U181" s="105"/>
    </row>
    <row r="182" ht="20.1" customHeight="1" spans="1:21">
      <c r="A182" s="71">
        <v>177</v>
      </c>
      <c r="B182" s="78" t="s">
        <v>643</v>
      </c>
      <c r="C182" s="78" t="s">
        <v>644</v>
      </c>
      <c r="D182" s="78" t="s">
        <v>645</v>
      </c>
      <c r="E182" s="74" t="s">
        <v>59</v>
      </c>
      <c r="F182" s="157" t="s">
        <v>849</v>
      </c>
      <c r="G182" s="155">
        <v>0</v>
      </c>
      <c r="H182" s="154" t="s">
        <v>850</v>
      </c>
      <c r="I182" s="76"/>
      <c r="J182" s="128"/>
      <c r="K182" s="128"/>
      <c r="L182" s="84" t="s">
        <v>33</v>
      </c>
      <c r="M182" s="83"/>
      <c r="N182" s="83"/>
      <c r="O182" s="83"/>
      <c r="P182" s="83"/>
      <c r="Q182" s="101" t="s">
        <v>56</v>
      </c>
      <c r="R182" s="102"/>
      <c r="S182" s="103"/>
      <c r="T182" s="104"/>
      <c r="U182" s="105"/>
    </row>
    <row r="183" ht="20.1" customHeight="1" spans="1:21">
      <c r="A183" s="71">
        <v>178</v>
      </c>
      <c r="B183" s="78" t="s">
        <v>648</v>
      </c>
      <c r="C183" s="78" t="s">
        <v>649</v>
      </c>
      <c r="D183" s="78" t="s">
        <v>650</v>
      </c>
      <c r="E183" s="74" t="s">
        <v>59</v>
      </c>
      <c r="F183" s="157" t="s">
        <v>851</v>
      </c>
      <c r="G183" s="155">
        <v>0</v>
      </c>
      <c r="H183" s="154" t="s">
        <v>852</v>
      </c>
      <c r="I183" s="76"/>
      <c r="J183" s="128"/>
      <c r="K183" s="128"/>
      <c r="L183" s="84" t="s">
        <v>33</v>
      </c>
      <c r="M183" s="83"/>
      <c r="N183" s="83"/>
      <c r="O183" s="83"/>
      <c r="P183" s="83"/>
      <c r="Q183" s="101" t="s">
        <v>56</v>
      </c>
      <c r="R183" s="102"/>
      <c r="S183" s="103"/>
      <c r="T183" s="104"/>
      <c r="U183" s="105"/>
    </row>
    <row r="184" ht="20.1" customHeight="1" spans="1:21">
      <c r="A184" s="71">
        <v>179</v>
      </c>
      <c r="B184" s="78" t="s">
        <v>653</v>
      </c>
      <c r="C184" s="122" t="s">
        <v>654</v>
      </c>
      <c r="D184" s="122" t="s">
        <v>655</v>
      </c>
      <c r="E184" s="74" t="s">
        <v>59</v>
      </c>
      <c r="F184" s="157" t="str">
        <f>VLOOKUP(B184,[3]全部报警!$A$2:$D$96,2,FALSE)</f>
        <v>2019-07-02 22:59:51</v>
      </c>
      <c r="G184" s="155" t="str">
        <f>VLOOKUP(B184,[4]行驶报表统计数据!$A$2:$B$81,2,FALSE)</f>
        <v>7.42</v>
      </c>
      <c r="H184" s="76" t="str">
        <f>VLOOKUP(B184,[3]全部报警!$A$2:$D$96,4,FALSE)</f>
        <v>云南省红河哈尼族彝族自治州元阳县上新城乡元蔓高速芒铁西429米</v>
      </c>
      <c r="I184" s="76"/>
      <c r="J184" s="128"/>
      <c r="K184" s="128"/>
      <c r="L184" s="84" t="s">
        <v>33</v>
      </c>
      <c r="M184" s="83"/>
      <c r="N184" s="83"/>
      <c r="O184" s="83"/>
      <c r="P184" s="83"/>
      <c r="Q184" s="101" t="s">
        <v>56</v>
      </c>
      <c r="R184" s="102"/>
      <c r="S184" s="103"/>
      <c r="T184" s="104"/>
      <c r="U184" s="105"/>
    </row>
    <row r="185" ht="20.1" customHeight="1" spans="1:21">
      <c r="A185" s="71">
        <v>180</v>
      </c>
      <c r="B185" s="78" t="s">
        <v>656</v>
      </c>
      <c r="C185" s="78" t="s">
        <v>657</v>
      </c>
      <c r="D185" s="78" t="s">
        <v>658</v>
      </c>
      <c r="E185" s="74" t="s">
        <v>59</v>
      </c>
      <c r="F185" s="157" t="s">
        <v>853</v>
      </c>
      <c r="G185" s="155">
        <v>0</v>
      </c>
      <c r="H185" s="154" t="s">
        <v>854</v>
      </c>
      <c r="I185" s="76"/>
      <c r="J185" s="128"/>
      <c r="K185" s="128"/>
      <c r="L185" s="84" t="s">
        <v>33</v>
      </c>
      <c r="M185" s="83"/>
      <c r="N185" s="83"/>
      <c r="O185" s="83"/>
      <c r="P185" s="83"/>
      <c r="Q185" s="101" t="s">
        <v>56</v>
      </c>
      <c r="R185" s="102"/>
      <c r="S185" s="103"/>
      <c r="T185" s="104"/>
      <c r="U185" s="105"/>
    </row>
    <row r="186" ht="20.1" customHeight="1" spans="1:21">
      <c r="A186" s="71">
        <v>181</v>
      </c>
      <c r="B186" s="78" t="s">
        <v>661</v>
      </c>
      <c r="C186" s="78" t="s">
        <v>662</v>
      </c>
      <c r="D186" s="78" t="s">
        <v>663</v>
      </c>
      <c r="E186" s="74" t="s">
        <v>59</v>
      </c>
      <c r="F186" s="157" t="str">
        <f>VLOOKUP(B186,[3]全部报警!$A$2:$D$96,2,FALSE)</f>
        <v>2019-07-02 20:36:36</v>
      </c>
      <c r="G186" s="155" t="str">
        <f>VLOOKUP(B186,[4]行驶报表统计数据!$A$2:$B$81,2,FALSE)</f>
        <v>19.26</v>
      </c>
      <c r="H186" s="76" t="str">
        <f>VLOOKUP(B186,[3]全部报警!$A$2:$D$96,4,FALSE)</f>
        <v>云南省红河哈尼族彝族自治州河口瑶族自治县南溪镇209省道新世纪水天丽景园西北59米</v>
      </c>
      <c r="I186" s="76"/>
      <c r="J186" s="128"/>
      <c r="K186" s="128"/>
      <c r="L186" s="84" t="s">
        <v>33</v>
      </c>
      <c r="M186" s="83"/>
      <c r="N186" s="83"/>
      <c r="O186" s="83"/>
      <c r="P186" s="83"/>
      <c r="Q186" s="101" t="s">
        <v>56</v>
      </c>
      <c r="R186" s="102"/>
      <c r="S186" s="103"/>
      <c r="T186" s="104"/>
      <c r="U186" s="105"/>
    </row>
    <row r="187" ht="20.1" customHeight="1" spans="1:21">
      <c r="A187" s="71">
        <v>182</v>
      </c>
      <c r="B187" s="78" t="s">
        <v>664</v>
      </c>
      <c r="C187" s="78" t="s">
        <v>665</v>
      </c>
      <c r="D187" s="78" t="s">
        <v>666</v>
      </c>
      <c r="E187" s="74" t="s">
        <v>59</v>
      </c>
      <c r="F187" s="157" t="s">
        <v>855</v>
      </c>
      <c r="G187" s="155">
        <v>0</v>
      </c>
      <c r="H187" s="154" t="s">
        <v>856</v>
      </c>
      <c r="I187" s="76"/>
      <c r="J187" s="128"/>
      <c r="K187" s="128"/>
      <c r="L187" s="84" t="s">
        <v>33</v>
      </c>
      <c r="M187" s="83"/>
      <c r="N187" s="83"/>
      <c r="O187" s="83"/>
      <c r="P187" s="83"/>
      <c r="Q187" s="101" t="s">
        <v>56</v>
      </c>
      <c r="R187" s="102"/>
      <c r="S187" s="103"/>
      <c r="T187" s="104"/>
      <c r="U187" s="105"/>
    </row>
    <row r="188" ht="20.1" customHeight="1" spans="1:21">
      <c r="A188" s="71">
        <v>183</v>
      </c>
      <c r="B188" s="124" t="s">
        <v>669</v>
      </c>
      <c r="C188" s="125" t="s">
        <v>670</v>
      </c>
      <c r="D188" s="125">
        <v>15987348242</v>
      </c>
      <c r="E188" s="74" t="s">
        <v>59</v>
      </c>
      <c r="F188" s="157" t="s">
        <v>857</v>
      </c>
      <c r="G188" s="155">
        <v>0</v>
      </c>
      <c r="H188" s="154" t="s">
        <v>858</v>
      </c>
      <c r="I188" s="76"/>
      <c r="J188" s="128"/>
      <c r="K188" s="128"/>
      <c r="L188" s="84" t="s">
        <v>33</v>
      </c>
      <c r="M188" s="83"/>
      <c r="N188" s="83"/>
      <c r="O188" s="83"/>
      <c r="P188" s="83"/>
      <c r="Q188" s="101" t="s">
        <v>56</v>
      </c>
      <c r="R188" s="102"/>
      <c r="S188" s="103"/>
      <c r="T188" s="104"/>
      <c r="U188" s="105"/>
    </row>
    <row r="189" ht="20.1" customHeight="1" spans="1:21">
      <c r="A189" s="71">
        <v>184</v>
      </c>
      <c r="B189" s="124" t="s">
        <v>671</v>
      </c>
      <c r="C189" s="125" t="s">
        <v>672</v>
      </c>
      <c r="D189" s="125">
        <v>15154987321</v>
      </c>
      <c r="E189" s="74" t="s">
        <v>59</v>
      </c>
      <c r="F189" s="157" t="s">
        <v>859</v>
      </c>
      <c r="G189" s="155">
        <v>0</v>
      </c>
      <c r="H189" s="154" t="s">
        <v>860</v>
      </c>
      <c r="I189" s="76"/>
      <c r="J189" s="128"/>
      <c r="K189" s="128"/>
      <c r="L189" s="84" t="s">
        <v>33</v>
      </c>
      <c r="M189" s="83"/>
      <c r="N189" s="83"/>
      <c r="O189" s="83"/>
      <c r="P189" s="83"/>
      <c r="Q189" s="101" t="s">
        <v>56</v>
      </c>
      <c r="R189" s="102"/>
      <c r="S189" s="103"/>
      <c r="T189" s="104"/>
      <c r="U189" s="105"/>
    </row>
    <row r="190" ht="20.1" customHeight="1" spans="1:21">
      <c r="A190" s="71">
        <v>185</v>
      </c>
      <c r="B190" s="124" t="s">
        <v>675</v>
      </c>
      <c r="C190" s="125" t="s">
        <v>676</v>
      </c>
      <c r="D190" s="125">
        <v>13769425218</v>
      </c>
      <c r="E190" s="74" t="s">
        <v>59</v>
      </c>
      <c r="F190" s="157" t="str">
        <f>VLOOKUP(B190,[3]全部报警!$A$2:$D$96,2,FALSE)</f>
        <v>2019-07-02 21:06:43</v>
      </c>
      <c r="G190" s="155" t="str">
        <f>VLOOKUP(B190,[4]行驶报表统计数据!$A$2:$B$81,2,FALSE)</f>
        <v>17.98</v>
      </c>
      <c r="H190" s="76" t="str">
        <f>VLOOKUP(B190,[3]全部报警!$A$2:$D$96,4,FALSE)</f>
        <v>云南省文山壮族苗族自治州文山市平坝镇下小段平坝寨西北456米</v>
      </c>
      <c r="I190" s="76"/>
      <c r="J190" s="128"/>
      <c r="K190" s="128"/>
      <c r="L190" s="84" t="s">
        <v>33</v>
      </c>
      <c r="M190" s="83"/>
      <c r="N190" s="83"/>
      <c r="O190" s="83"/>
      <c r="P190" s="83"/>
      <c r="Q190" s="101" t="s">
        <v>56</v>
      </c>
      <c r="R190" s="102"/>
      <c r="S190" s="103"/>
      <c r="T190" s="104"/>
      <c r="U190" s="105"/>
    </row>
    <row r="191" ht="20.1" customHeight="1" spans="1:21">
      <c r="A191" s="71">
        <v>186</v>
      </c>
      <c r="B191" s="124" t="s">
        <v>677</v>
      </c>
      <c r="C191" s="125" t="s">
        <v>678</v>
      </c>
      <c r="D191" s="125">
        <v>13769414321</v>
      </c>
      <c r="E191" s="74" t="s">
        <v>59</v>
      </c>
      <c r="F191" s="157" t="str">
        <f>VLOOKUP(B191,[3]全部报警!$A$2:$D$96,2,FALSE)</f>
        <v>2019-07-02 23:43:26</v>
      </c>
      <c r="G191" s="155" t="str">
        <f>VLOOKUP(B191,[4]行驶报表统计数据!$A$2:$B$81,2,FALSE)</f>
        <v>21.37</v>
      </c>
      <c r="H191" s="76" t="str">
        <f>VLOOKUP(B191,[3]全部报警!$A$2:$D$96,4,FALSE)</f>
        <v>云南省玉溪市新平彝族傣族自治县扬武镇213国道新平彝族傣族自治县林业综合行政执法大队木材检查中队北163米</v>
      </c>
      <c r="I191" s="76"/>
      <c r="J191" s="128"/>
      <c r="K191" s="128"/>
      <c r="L191" s="84" t="s">
        <v>33</v>
      </c>
      <c r="M191" s="83"/>
      <c r="N191" s="83"/>
      <c r="O191" s="83"/>
      <c r="P191" s="83"/>
      <c r="Q191" s="101" t="s">
        <v>56</v>
      </c>
      <c r="R191" s="102"/>
      <c r="S191" s="103"/>
      <c r="T191" s="104"/>
      <c r="U191" s="105"/>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14 I84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9 I168 V65500 JR65500 TN65500 ADJ65500 ANF65500 AXB65500 BGX65500 BQT65500 CAP65500 CKL65500 CUH65500 DED65500 DNZ65500 DXV65500 EHR65500 ERN65500 FBJ65500 FLF65500 FVB65500 GEX65500 GOT65500 GYP65500 HIL65500 HSH65500 ICD65500 ILZ65500 IVV65500 JFR65500 JPN65500 JZJ65500 KJF65500 KTB65500 LCX65500 LMT65500 LWP65500 MGL65500 MQH65500 NAD65500 NJZ65500 NTV65500 ODR65500 ONN65500 OXJ65500 PHF65500 PRB65500 QAX65500 QKT65500 QUP65500 REL65500 ROH65500 RYD65500 SHZ65500 SRV65500 TBR65500 TLN65500 TVJ65500 UFF65500 UPB65500 UYX65500 VIT65500 VSP65500 WCL65500 WMH65500 WWD65500 V131036 JR131036 TN131036 ADJ131036 ANF131036 AXB131036 BGX131036 BQT131036 CAP131036 CKL131036 CUH131036 DED131036 DNZ131036 DXV131036 EHR131036 ERN131036 FBJ131036 FLF131036 FVB131036 GEX131036 GOT131036 GYP131036 HIL131036 HSH131036 ICD131036 ILZ131036 IVV131036 JFR131036 JPN131036 JZJ131036 KJF131036 KTB131036 LCX131036 LMT131036 LWP131036 MGL131036 MQH131036 NAD131036 NJZ131036 NTV131036 ODR131036 ONN131036 OXJ131036 PHF131036 PRB131036 QAX131036 QKT131036 QUP131036 REL131036 ROH131036 RYD131036 SHZ131036 SRV131036 TBR131036 TLN131036 TVJ131036 UFF131036 UPB131036 UYX131036 VIT131036 VSP131036 WCL131036 WMH131036 WWD131036 V196572 JR196572 TN196572 ADJ196572 ANF196572 AXB196572 BGX196572 BQT196572 CAP196572 CKL196572 CUH196572 DED196572 DNZ196572 DXV196572 EHR196572 ERN196572 FBJ196572 FLF196572 FVB196572 GEX196572 GOT196572 GYP196572 HIL196572 HSH196572 ICD196572 ILZ196572 IVV196572 JFR196572 JPN196572 JZJ196572 KJF196572 KTB196572 LCX196572 LMT196572 LWP196572 MGL196572 MQH196572 NAD196572 NJZ196572 NTV196572 ODR196572 ONN196572 OXJ196572 PHF196572 PRB196572 QAX196572 QKT196572 QUP196572 REL196572 ROH196572 RYD196572 SHZ196572 SRV196572 TBR196572 TLN196572 TVJ196572 UFF196572 UPB196572 UYX196572 VIT196572 VSP196572 WCL196572 WMH196572 WWD196572 V262108 JR262108 TN262108 ADJ262108 ANF262108 AXB262108 BGX262108 BQT262108 CAP262108 CKL262108 CUH262108 DED262108 DNZ262108 DXV262108 EHR262108 ERN262108 FBJ262108 FLF262108 FVB262108 GEX262108 GOT262108 GYP262108 HIL262108 HSH262108 ICD262108 ILZ262108 IVV262108 JFR262108 JPN262108 JZJ262108 KJF262108 KTB262108 LCX262108 LMT262108 LWP262108 MGL262108 MQH262108 NAD262108 NJZ262108 NTV262108 ODR262108 ONN262108 OXJ262108 PHF262108 PRB262108 QAX262108 QKT262108 QUP262108 REL262108 ROH262108 RYD262108 SHZ262108 SRV262108 TBR262108 TLN262108 TVJ262108 UFF262108 UPB262108 UYX262108 VIT262108 VSP262108 WCL262108 WMH262108 WWD262108 V327644 JR327644 TN327644 ADJ327644 ANF327644 AXB327644 BGX327644 BQT327644 CAP327644 CKL327644 CUH327644 DED327644 DNZ327644 DXV327644 EHR327644 ERN327644 FBJ327644 FLF327644 FVB327644 GEX327644 GOT327644 GYP327644 HIL327644 HSH327644 ICD327644 ILZ327644 IVV327644 JFR327644 JPN327644 JZJ327644 KJF327644 KTB327644 LCX327644 LMT327644 LWP327644 MGL327644 MQH327644 NAD327644 NJZ327644 NTV327644 ODR327644 ONN327644 OXJ327644 PHF327644 PRB327644 QAX327644 QKT327644 QUP327644 REL327644 ROH327644 RYD327644 SHZ327644 SRV327644 TBR327644 TLN327644 TVJ327644 UFF327644 UPB327644 UYX327644 VIT327644 VSP327644 WCL327644 WMH327644 WWD327644 V393180 JR393180 TN393180 ADJ393180 ANF393180 AXB393180 BGX393180 BQT393180 CAP393180 CKL393180 CUH393180 DED393180 DNZ393180 DXV393180 EHR393180 ERN393180 FBJ393180 FLF393180 FVB393180 GEX393180 GOT393180 GYP393180 HIL393180 HSH393180 ICD393180 ILZ393180 IVV393180 JFR393180 JPN393180 JZJ393180 KJF393180 KTB393180 LCX393180 LMT393180 LWP393180 MGL393180 MQH393180 NAD393180 NJZ393180 NTV393180 ODR393180 ONN393180 OXJ393180 PHF393180 PRB393180 QAX393180 QKT393180 QUP393180 REL393180 ROH393180 RYD393180 SHZ393180 SRV393180 TBR393180 TLN393180 TVJ393180 UFF393180 UPB393180 UYX393180 VIT393180 VSP393180 WCL393180 WMH393180 WWD393180 V458716 JR458716 TN458716 ADJ458716 ANF458716 AXB458716 BGX458716 BQT458716 CAP458716 CKL458716 CUH458716 DED458716 DNZ458716 DXV458716 EHR458716 ERN458716 FBJ458716 FLF458716 FVB458716 GEX458716 GOT458716 GYP458716 HIL458716 HSH458716 ICD458716 ILZ458716 IVV458716 JFR458716 JPN458716 JZJ458716 KJF458716 KTB458716 LCX458716 LMT458716 LWP458716 MGL458716 MQH458716 NAD458716 NJZ458716 NTV458716 ODR458716 ONN458716 OXJ458716 PHF458716 PRB458716 QAX458716 QKT458716 QUP458716 REL458716 ROH458716 RYD458716 SHZ458716 SRV458716 TBR458716 TLN458716 TVJ458716 UFF458716 UPB458716 UYX458716 VIT458716 VSP458716 WCL458716 WMH458716 WWD458716 V524252 JR524252 TN524252 ADJ524252 ANF524252 AXB524252 BGX524252 BQT524252 CAP524252 CKL524252 CUH524252 DED524252 DNZ524252 DXV524252 EHR524252 ERN524252 FBJ524252 FLF524252 FVB524252 GEX524252 GOT524252 GYP524252 HIL524252 HSH524252 ICD524252 ILZ524252 IVV524252 JFR524252 JPN524252 JZJ524252 KJF524252 KTB524252 LCX524252 LMT524252 LWP524252 MGL524252 MQH524252 NAD524252 NJZ524252 NTV524252 ODR524252 ONN524252 OXJ524252 PHF524252 PRB524252 QAX524252 QKT524252 QUP524252 REL524252 ROH524252 RYD524252 SHZ524252 SRV524252 TBR524252 TLN524252 TVJ524252 UFF524252 UPB524252 UYX524252 VIT524252 VSP524252 WCL524252 WMH524252 WWD524252 V589788 JR589788 TN589788 ADJ589788 ANF589788 AXB589788 BGX589788 BQT589788 CAP589788 CKL589788 CUH589788 DED589788 DNZ589788 DXV589788 EHR589788 ERN589788 FBJ589788 FLF589788 FVB589788 GEX589788 GOT589788 GYP589788 HIL589788 HSH589788 ICD589788 ILZ589788 IVV589788 JFR589788 JPN589788 JZJ589788 KJF589788 KTB589788 LCX589788 LMT589788 LWP589788 MGL589788 MQH589788 NAD589788 NJZ589788 NTV589788 ODR589788 ONN589788 OXJ589788 PHF589788 PRB589788 QAX589788 QKT589788 QUP589788 REL589788 ROH589788 RYD589788 SHZ589788 SRV589788 TBR589788 TLN589788 TVJ589788 UFF589788 UPB589788 UYX589788 VIT589788 VSP589788 WCL589788 WMH589788 WWD589788 V655324 JR655324 TN655324 ADJ655324 ANF655324 AXB655324 BGX655324 BQT655324 CAP655324 CKL655324 CUH655324 DED655324 DNZ655324 DXV655324 EHR655324 ERN655324 FBJ655324 FLF655324 FVB655324 GEX655324 GOT655324 GYP655324 HIL655324 HSH655324 ICD655324 ILZ655324 IVV655324 JFR655324 JPN655324 JZJ655324 KJF655324 KTB655324 LCX655324 LMT655324 LWP655324 MGL655324 MQH655324 NAD655324 NJZ655324 NTV655324 ODR655324 ONN655324 OXJ655324 PHF655324 PRB655324 QAX655324 QKT655324 QUP655324 REL655324 ROH655324 RYD655324 SHZ655324 SRV655324 TBR655324 TLN655324 TVJ655324 UFF655324 UPB655324 UYX655324 VIT655324 VSP655324 WCL655324 WMH655324 WWD655324 V720860 JR720860 TN720860 ADJ720860 ANF720860 AXB720860 BGX720860 BQT720860 CAP720860 CKL720860 CUH720860 DED720860 DNZ720860 DXV720860 EHR720860 ERN720860 FBJ720860 FLF720860 FVB720860 GEX720860 GOT720860 GYP720860 HIL720860 HSH720860 ICD720860 ILZ720860 IVV720860 JFR720860 JPN720860 JZJ720860 KJF720860 KTB720860 LCX720860 LMT720860 LWP720860 MGL720860 MQH720860 NAD720860 NJZ720860 NTV720860 ODR720860 ONN720860 OXJ720860 PHF720860 PRB720860 QAX720860 QKT720860 QUP720860 REL720860 ROH720860 RYD720860 SHZ720860 SRV720860 TBR720860 TLN720860 TVJ720860 UFF720860 UPB720860 UYX720860 VIT720860 VSP720860 WCL720860 WMH720860 WWD720860 V786396 JR786396 TN786396 ADJ786396 ANF786396 AXB786396 BGX786396 BQT786396 CAP786396 CKL786396 CUH786396 DED786396 DNZ786396 DXV786396 EHR786396 ERN786396 FBJ786396 FLF786396 FVB786396 GEX786396 GOT786396 GYP786396 HIL786396 HSH786396 ICD786396 ILZ786396 IVV786396 JFR786396 JPN786396 JZJ786396 KJF786396 KTB786396 LCX786396 LMT786396 LWP786396 MGL786396 MQH786396 NAD786396 NJZ786396 NTV786396 ODR786396 ONN786396 OXJ786396 PHF786396 PRB786396 QAX786396 QKT786396 QUP786396 REL786396 ROH786396 RYD786396 SHZ786396 SRV786396 TBR786396 TLN786396 TVJ786396 UFF786396 UPB786396 UYX786396 VIT786396 VSP786396 WCL786396 WMH786396 WWD786396 V851932 JR851932 TN851932 ADJ851932 ANF851932 AXB851932 BGX851932 BQT851932 CAP851932 CKL851932 CUH851932 DED851932 DNZ851932 DXV851932 EHR851932 ERN851932 FBJ851932 FLF851932 FVB851932 GEX851932 GOT851932 GYP851932 HIL851932 HSH851932 ICD851932 ILZ851932 IVV851932 JFR851932 JPN851932 JZJ851932 KJF851932 KTB851932 LCX851932 LMT851932 LWP851932 MGL851932 MQH851932 NAD851932 NJZ851932 NTV851932 ODR851932 ONN851932 OXJ851932 PHF851932 PRB851932 QAX851932 QKT851932 QUP851932 REL851932 ROH851932 RYD851932 SHZ851932 SRV851932 TBR851932 TLN851932 TVJ851932 UFF851932 UPB851932 UYX851932 VIT851932 VSP851932 WCL851932 WMH851932 WWD851932 V917468 JR917468 TN917468 ADJ917468 ANF917468 AXB917468 BGX917468 BQT917468 CAP917468 CKL917468 CUH917468 DED917468 DNZ917468 DXV917468 EHR917468 ERN917468 FBJ917468 FLF917468 FVB917468 GEX917468 GOT917468 GYP917468 HIL917468 HSH917468 ICD917468 ILZ917468 IVV917468 JFR917468 JPN917468 JZJ917468 KJF917468 KTB917468 LCX917468 LMT917468 LWP917468 MGL917468 MQH917468 NAD917468 NJZ917468 NTV917468 ODR917468 ONN917468 OXJ917468 PHF917468 PRB917468 QAX917468 QKT917468 QUP917468 REL917468 ROH917468 RYD917468 SHZ917468 SRV917468 TBR917468 TLN917468 TVJ917468 UFF917468 UPB917468 UYX917468 VIT917468 VSP917468 WCL917468 WMH917468 WWD917468 V983004 JR983004 TN983004 ADJ983004 ANF983004 AXB983004 BGX983004 BQT983004 CAP983004 CKL983004 CUH983004 DED983004 DNZ983004 DXV983004 EHR983004 ERN983004 FBJ983004 FLF983004 FVB983004 GEX983004 GOT983004 GYP983004 HIL983004 HSH983004 ICD983004 ILZ983004 IVV983004 JFR983004 JPN983004 JZJ983004 KJF983004 KTB983004 LCX983004 LMT983004 LWP983004 MGL983004 MQH983004 NAD983004 NJZ983004 NTV983004 ODR983004 ONN983004 OXJ983004 PHF983004 PRB983004 QAX983004 QKT983004 QUP983004 REL983004 ROH983004 RYD983004 SHZ983004 SRV983004 TBR983004 TLN983004 TVJ983004 UFF983004 UPB983004 UYX983004 VIT983004 VSP983004 WCL983004 WMH983004 WWD983004 M6:P191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4:P983094 JI983004:JL983094 TE983004:TH983094 ADA983004:ADD983094 AMW983004:AMZ983094 AWS983004:AWV983094 BGO983004:BGR983094 BQK983004:BQN983094 CAG983004:CAJ983094 CKC983004:CKF983094 CTY983004:CUB983094 DDU983004:DDX983094 DNQ983004:DNT983094 DXM983004:DXP983094 EHI983004:EHL983094 ERE983004:ERH983094 FBA983004:FBD983094 FKW983004:FKZ983094 FUS983004:FUV983094 GEO983004:GER983094 GOK983004:GON983094 GYG983004:GYJ983094 HIC983004:HIF983094 HRY983004:HSB983094 IBU983004:IBX983094 ILQ983004:ILT983094 IVM983004:IVP983094 JFI983004:JFL983094 JPE983004:JPH983094 JZA983004:JZD983094 KIW983004:KIZ983094 KSS983004:KSV983094 LCO983004:LCR983094 LMK983004:LMN983094 LWG983004:LWJ983094 MGC983004:MGF983094 MPY983004:MQB983094 MZU983004:MZX983094 NJQ983004:NJT983094 NTM983004:NTP983094 ODI983004:ODL983094 ONE983004:ONH983094 OXA983004:OXD983094 PGW983004:PGZ983094 PQS983004:PQV983094 QAO983004:QAR983094 QKK983004:QKN983094 QUG983004:QUJ983094 REC983004:REF983094 RNY983004:ROB983094 RXU983004:RXX983094 SHQ983004:SHT983094 SRM983004:SRP983094 TBI983004:TBL983094 TLE983004:TLH983094 TVA983004:TVD983094 UEW983004:UEZ983094 UOS983004:UOV983094 UYO983004:UYR983094 VIK983004:VIN983094 VSG983004:VSJ983094 WCC983004:WCF983094 WLY983004:WMB983094 WVU983004:WVX983094 M65500:P65590 JI65500:JL65590 TE65500:TH65590 ADA65500:ADD65590 AMW65500:AMZ65590 AWS65500:AWV65590 BGO65500:BGR65590 BQK65500:BQN65590 CAG65500:CAJ65590 CKC65500:CKF65590 CTY65500:CUB65590 DDU65500:DDX65590 DNQ65500:DNT65590 DXM65500:DXP65590 EHI65500:EHL65590 ERE65500:ERH65590 FBA65500:FBD65590 FKW65500:FKZ65590 FUS65500:FUV65590 GEO65500:GER65590 GOK65500:GON65590 GYG65500:GYJ65590 HIC65500:HIF65590 HRY65500:HSB65590 IBU65500:IBX65590 ILQ65500:ILT65590 IVM65500:IVP65590 JFI65500:JFL65590 JPE65500:JPH65590 JZA65500:JZD65590 KIW65500:KIZ65590 KSS65500:KSV65590 LCO65500:LCR65590 LMK65500:LMN65590 LWG65500:LWJ65590 MGC65500:MGF65590 MPY65500:MQB65590 MZU65500:MZX65590 NJQ65500:NJT65590 NTM65500:NTP65590 ODI65500:ODL65590 ONE65500:ONH65590 OXA65500:OXD65590 PGW65500:PGZ65590 PQS65500:PQV65590 QAO65500:QAR65590 QKK65500:QKN65590 QUG65500:QUJ65590 REC65500:REF65590 RNY65500:ROB65590 RXU65500:RXX65590 SHQ65500:SHT65590 SRM65500:SRP65590 TBI65500:TBL65590 TLE65500:TLH65590 TVA65500:TVD65590 UEW65500:UEZ65590 UOS65500:UOV65590 UYO65500:UYR65590 VIK65500:VIN65590 VSG65500:VSJ65590 WCC65500:WCF65590 WLY65500:WMB65590 WVU65500:WVX65590 M131036:P131126 JI131036:JL131126 TE131036:TH131126 ADA131036:ADD131126 AMW131036:AMZ131126 AWS131036:AWV131126 BGO131036:BGR131126 BQK131036:BQN131126 CAG131036:CAJ131126 CKC131036:CKF131126 CTY131036:CUB131126 DDU131036:DDX131126 DNQ131036:DNT131126 DXM131036:DXP131126 EHI131036:EHL131126 ERE131036:ERH131126 FBA131036:FBD131126 FKW131036:FKZ131126 FUS131036:FUV131126 GEO131036:GER131126 GOK131036:GON131126 GYG131036:GYJ131126 HIC131036:HIF131126 HRY131036:HSB131126 IBU131036:IBX131126 ILQ131036:ILT131126 IVM131036:IVP131126 JFI131036:JFL131126 JPE131036:JPH131126 JZA131036:JZD131126 KIW131036:KIZ131126 KSS131036:KSV131126 LCO131036:LCR131126 LMK131036:LMN131126 LWG131036:LWJ131126 MGC131036:MGF131126 MPY131036:MQB131126 MZU131036:MZX131126 NJQ131036:NJT131126 NTM131036:NTP131126 ODI131036:ODL131126 ONE131036:ONH131126 OXA131036:OXD131126 PGW131036:PGZ131126 PQS131036:PQV131126 QAO131036:QAR131126 QKK131036:QKN131126 QUG131036:QUJ131126 REC131036:REF131126 RNY131036:ROB131126 RXU131036:RXX131126 SHQ131036:SHT131126 SRM131036:SRP131126 TBI131036:TBL131126 TLE131036:TLH131126 TVA131036:TVD131126 UEW131036:UEZ131126 UOS131036:UOV131126 UYO131036:UYR131126 VIK131036:VIN131126 VSG131036:VSJ131126 WCC131036:WCF131126 WLY131036:WMB131126 WVU131036:WVX131126 M196572:P196662 JI196572:JL196662 TE196572:TH196662 ADA196572:ADD196662 AMW196572:AMZ196662 AWS196572:AWV196662 BGO196572:BGR196662 BQK196572:BQN196662 CAG196572:CAJ196662 CKC196572:CKF196662 CTY196572:CUB196662 DDU196572:DDX196662 DNQ196572:DNT196662 DXM196572:DXP196662 EHI196572:EHL196662 ERE196572:ERH196662 FBA196572:FBD196662 FKW196572:FKZ196662 FUS196572:FUV196662 GEO196572:GER196662 GOK196572:GON196662 GYG196572:GYJ196662 HIC196572:HIF196662 HRY196572:HSB196662 IBU196572:IBX196662 ILQ196572:ILT196662 IVM196572:IVP196662 JFI196572:JFL196662 JPE196572:JPH196662 JZA196572:JZD196662 KIW196572:KIZ196662 KSS196572:KSV196662 LCO196572:LCR196662 LMK196572:LMN196662 LWG196572:LWJ196662 MGC196572:MGF196662 MPY196572:MQB196662 MZU196572:MZX196662 NJQ196572:NJT196662 NTM196572:NTP196662 ODI196572:ODL196662 ONE196572:ONH196662 OXA196572:OXD196662 PGW196572:PGZ196662 PQS196572:PQV196662 QAO196572:QAR196662 QKK196572:QKN196662 QUG196572:QUJ196662 REC196572:REF196662 RNY196572:ROB196662 RXU196572:RXX196662 SHQ196572:SHT196662 SRM196572:SRP196662 TBI196572:TBL196662 TLE196572:TLH196662 TVA196572:TVD196662 UEW196572:UEZ196662 UOS196572:UOV196662 UYO196572:UYR196662 VIK196572:VIN196662 VSG196572:VSJ196662 WCC196572:WCF196662 WLY196572:WMB196662 WVU196572:WVX196662 M262108:P262198 JI262108:JL262198 TE262108:TH262198 ADA262108:ADD262198 AMW262108:AMZ262198 AWS262108:AWV262198 BGO262108:BGR262198 BQK262108:BQN262198 CAG262108:CAJ262198 CKC262108:CKF262198 CTY262108:CUB262198 DDU262108:DDX262198 DNQ262108:DNT262198 DXM262108:DXP262198 EHI262108:EHL262198 ERE262108:ERH262198 FBA262108:FBD262198 FKW262108:FKZ262198 FUS262108:FUV262198 GEO262108:GER262198 GOK262108:GON262198 GYG262108:GYJ262198 HIC262108:HIF262198 HRY262108:HSB262198 IBU262108:IBX262198 ILQ262108:ILT262198 IVM262108:IVP262198 JFI262108:JFL262198 JPE262108:JPH262198 JZA262108:JZD262198 KIW262108:KIZ262198 KSS262108:KSV262198 LCO262108:LCR262198 LMK262108:LMN262198 LWG262108:LWJ262198 MGC262108:MGF262198 MPY262108:MQB262198 MZU262108:MZX262198 NJQ262108:NJT262198 NTM262108:NTP262198 ODI262108:ODL262198 ONE262108:ONH262198 OXA262108:OXD262198 PGW262108:PGZ262198 PQS262108:PQV262198 QAO262108:QAR262198 QKK262108:QKN262198 QUG262108:QUJ262198 REC262108:REF262198 RNY262108:ROB262198 RXU262108:RXX262198 SHQ262108:SHT262198 SRM262108:SRP262198 TBI262108:TBL262198 TLE262108:TLH262198 TVA262108:TVD262198 UEW262108:UEZ262198 UOS262108:UOV262198 UYO262108:UYR262198 VIK262108:VIN262198 VSG262108:VSJ262198 WCC262108:WCF262198 WLY262108:WMB262198 WVU262108:WVX262198 M327644:P327734 JI327644:JL327734 TE327644:TH327734 ADA327644:ADD327734 AMW327644:AMZ327734 AWS327644:AWV327734 BGO327644:BGR327734 BQK327644:BQN327734 CAG327644:CAJ327734 CKC327644:CKF327734 CTY327644:CUB327734 DDU327644:DDX327734 DNQ327644:DNT327734 DXM327644:DXP327734 EHI327644:EHL327734 ERE327644:ERH327734 FBA327644:FBD327734 FKW327644:FKZ327734 FUS327644:FUV327734 GEO327644:GER327734 GOK327644:GON327734 GYG327644:GYJ327734 HIC327644:HIF327734 HRY327644:HSB327734 IBU327644:IBX327734 ILQ327644:ILT327734 IVM327644:IVP327734 JFI327644:JFL327734 JPE327644:JPH327734 JZA327644:JZD327734 KIW327644:KIZ327734 KSS327644:KSV327734 LCO327644:LCR327734 LMK327644:LMN327734 LWG327644:LWJ327734 MGC327644:MGF327734 MPY327644:MQB327734 MZU327644:MZX327734 NJQ327644:NJT327734 NTM327644:NTP327734 ODI327644:ODL327734 ONE327644:ONH327734 OXA327644:OXD327734 PGW327644:PGZ327734 PQS327644:PQV327734 QAO327644:QAR327734 QKK327644:QKN327734 QUG327644:QUJ327734 REC327644:REF327734 RNY327644:ROB327734 RXU327644:RXX327734 SHQ327644:SHT327734 SRM327644:SRP327734 TBI327644:TBL327734 TLE327644:TLH327734 TVA327644:TVD327734 UEW327644:UEZ327734 UOS327644:UOV327734 UYO327644:UYR327734 VIK327644:VIN327734 VSG327644:VSJ327734 WCC327644:WCF327734 WLY327644:WMB327734 WVU327644:WVX327734 M393180:P393270 JI393180:JL393270 TE393180:TH393270 ADA393180:ADD393270 AMW393180:AMZ393270 AWS393180:AWV393270 BGO393180:BGR393270 BQK393180:BQN393270 CAG393180:CAJ393270 CKC393180:CKF393270 CTY393180:CUB393270 DDU393180:DDX393270 DNQ393180:DNT393270 DXM393180:DXP393270 EHI393180:EHL393270 ERE393180:ERH393270 FBA393180:FBD393270 FKW393180:FKZ393270 FUS393180:FUV393270 GEO393180:GER393270 GOK393180:GON393270 GYG393180:GYJ393270 HIC393180:HIF393270 HRY393180:HSB393270 IBU393180:IBX393270 ILQ393180:ILT393270 IVM393180:IVP393270 JFI393180:JFL393270 JPE393180:JPH393270 JZA393180:JZD393270 KIW393180:KIZ393270 KSS393180:KSV393270 LCO393180:LCR393270 LMK393180:LMN393270 LWG393180:LWJ393270 MGC393180:MGF393270 MPY393180:MQB393270 MZU393180:MZX393270 NJQ393180:NJT393270 NTM393180:NTP393270 ODI393180:ODL393270 ONE393180:ONH393270 OXA393180:OXD393270 PGW393180:PGZ393270 PQS393180:PQV393270 QAO393180:QAR393270 QKK393180:QKN393270 QUG393180:QUJ393270 REC393180:REF393270 RNY393180:ROB393270 RXU393180:RXX393270 SHQ393180:SHT393270 SRM393180:SRP393270 TBI393180:TBL393270 TLE393180:TLH393270 TVA393180:TVD393270 UEW393180:UEZ393270 UOS393180:UOV393270 UYO393180:UYR393270 VIK393180:VIN393270 VSG393180:VSJ393270 WCC393180:WCF393270 WLY393180:WMB393270 WVU393180:WVX393270 M458716:P458806 JI458716:JL458806 TE458716:TH458806 ADA458716:ADD458806 AMW458716:AMZ458806 AWS458716:AWV458806 BGO458716:BGR458806 BQK458716:BQN458806 CAG458716:CAJ458806 CKC458716:CKF458806 CTY458716:CUB458806 DDU458716:DDX458806 DNQ458716:DNT458806 DXM458716:DXP458806 EHI458716:EHL458806 ERE458716:ERH458806 FBA458716:FBD458806 FKW458716:FKZ458806 FUS458716:FUV458806 GEO458716:GER458806 GOK458716:GON458806 GYG458716:GYJ458806 HIC458716:HIF458806 HRY458716:HSB458806 IBU458716:IBX458806 ILQ458716:ILT458806 IVM458716:IVP458806 JFI458716:JFL458806 JPE458716:JPH458806 JZA458716:JZD458806 KIW458716:KIZ458806 KSS458716:KSV458806 LCO458716:LCR458806 LMK458716:LMN458806 LWG458716:LWJ458806 MGC458716:MGF458806 MPY458716:MQB458806 MZU458716:MZX458806 NJQ458716:NJT458806 NTM458716:NTP458806 ODI458716:ODL458806 ONE458716:ONH458806 OXA458716:OXD458806 PGW458716:PGZ458806 PQS458716:PQV458806 QAO458716:QAR458806 QKK458716:QKN458806 QUG458716:QUJ458806 REC458716:REF458806 RNY458716:ROB458806 RXU458716:RXX458806 SHQ458716:SHT458806 SRM458716:SRP458806 TBI458716:TBL458806 TLE458716:TLH458806 TVA458716:TVD458806 UEW458716:UEZ458806 UOS458716:UOV458806 UYO458716:UYR458806 VIK458716:VIN458806 VSG458716:VSJ458806 WCC458716:WCF458806 WLY458716:WMB458806 WVU458716:WVX458806 M524252:P524342 JI524252:JL524342 TE524252:TH524342 ADA524252:ADD524342 AMW524252:AMZ524342 AWS524252:AWV524342 BGO524252:BGR524342 BQK524252:BQN524342 CAG524252:CAJ524342 CKC524252:CKF524342 CTY524252:CUB524342 DDU524252:DDX524342 DNQ524252:DNT524342 DXM524252:DXP524342 EHI524252:EHL524342 ERE524252:ERH524342 FBA524252:FBD524342 FKW524252:FKZ524342 FUS524252:FUV524342 GEO524252:GER524342 GOK524252:GON524342 GYG524252:GYJ524342 HIC524252:HIF524342 HRY524252:HSB524342 IBU524252:IBX524342 ILQ524252:ILT524342 IVM524252:IVP524342 JFI524252:JFL524342 JPE524252:JPH524342 JZA524252:JZD524342 KIW524252:KIZ524342 KSS524252:KSV524342 LCO524252:LCR524342 LMK524252:LMN524342 LWG524252:LWJ524342 MGC524252:MGF524342 MPY524252:MQB524342 MZU524252:MZX524342 NJQ524252:NJT524342 NTM524252:NTP524342 ODI524252:ODL524342 ONE524252:ONH524342 OXA524252:OXD524342 PGW524252:PGZ524342 PQS524252:PQV524342 QAO524252:QAR524342 QKK524252:QKN524342 QUG524252:QUJ524342 REC524252:REF524342 RNY524252:ROB524342 RXU524252:RXX524342 SHQ524252:SHT524342 SRM524252:SRP524342 TBI524252:TBL524342 TLE524252:TLH524342 TVA524252:TVD524342 UEW524252:UEZ524342 UOS524252:UOV524342 UYO524252:UYR524342 VIK524252:VIN524342 VSG524252:VSJ524342 WCC524252:WCF524342 WLY524252:WMB524342 WVU524252:WVX524342 M589788:P589878 JI589788:JL589878 TE589788:TH589878 ADA589788:ADD589878 AMW589788:AMZ589878 AWS589788:AWV589878 BGO589788:BGR589878 BQK589788:BQN589878 CAG589788:CAJ589878 CKC589788:CKF589878 CTY589788:CUB589878 DDU589788:DDX589878 DNQ589788:DNT589878 DXM589788:DXP589878 EHI589788:EHL589878 ERE589788:ERH589878 FBA589788:FBD589878 FKW589788:FKZ589878 FUS589788:FUV589878 GEO589788:GER589878 GOK589788:GON589878 GYG589788:GYJ589878 HIC589788:HIF589878 HRY589788:HSB589878 IBU589788:IBX589878 ILQ589788:ILT589878 IVM589788:IVP589878 JFI589788:JFL589878 JPE589788:JPH589878 JZA589788:JZD589878 KIW589788:KIZ589878 KSS589788:KSV589878 LCO589788:LCR589878 LMK589788:LMN589878 LWG589788:LWJ589878 MGC589788:MGF589878 MPY589788:MQB589878 MZU589788:MZX589878 NJQ589788:NJT589878 NTM589788:NTP589878 ODI589788:ODL589878 ONE589788:ONH589878 OXA589788:OXD589878 PGW589788:PGZ589878 PQS589788:PQV589878 QAO589788:QAR589878 QKK589788:QKN589878 QUG589788:QUJ589878 REC589788:REF589878 RNY589788:ROB589878 RXU589788:RXX589878 SHQ589788:SHT589878 SRM589788:SRP589878 TBI589788:TBL589878 TLE589788:TLH589878 TVA589788:TVD589878 UEW589788:UEZ589878 UOS589788:UOV589878 UYO589788:UYR589878 VIK589788:VIN589878 VSG589788:VSJ589878 WCC589788:WCF589878 WLY589788:WMB589878 WVU589788:WVX589878 M655324:P655414 JI655324:JL655414 TE655324:TH655414 ADA655324:ADD655414 AMW655324:AMZ655414 AWS655324:AWV655414 BGO655324:BGR655414 BQK655324:BQN655414 CAG655324:CAJ655414 CKC655324:CKF655414 CTY655324:CUB655414 DDU655324:DDX655414 DNQ655324:DNT655414 DXM655324:DXP655414 EHI655324:EHL655414 ERE655324:ERH655414 FBA655324:FBD655414 FKW655324:FKZ655414 FUS655324:FUV655414 GEO655324:GER655414 GOK655324:GON655414 GYG655324:GYJ655414 HIC655324:HIF655414 HRY655324:HSB655414 IBU655324:IBX655414 ILQ655324:ILT655414 IVM655324:IVP655414 JFI655324:JFL655414 JPE655324:JPH655414 JZA655324:JZD655414 KIW655324:KIZ655414 KSS655324:KSV655414 LCO655324:LCR655414 LMK655324:LMN655414 LWG655324:LWJ655414 MGC655324:MGF655414 MPY655324:MQB655414 MZU655324:MZX655414 NJQ655324:NJT655414 NTM655324:NTP655414 ODI655324:ODL655414 ONE655324:ONH655414 OXA655324:OXD655414 PGW655324:PGZ655414 PQS655324:PQV655414 QAO655324:QAR655414 QKK655324:QKN655414 QUG655324:QUJ655414 REC655324:REF655414 RNY655324:ROB655414 RXU655324:RXX655414 SHQ655324:SHT655414 SRM655324:SRP655414 TBI655324:TBL655414 TLE655324:TLH655414 TVA655324:TVD655414 UEW655324:UEZ655414 UOS655324:UOV655414 UYO655324:UYR655414 VIK655324:VIN655414 VSG655324:VSJ655414 WCC655324:WCF655414 WLY655324:WMB655414 WVU655324:WVX655414 M720860:P720950 JI720860:JL720950 TE720860:TH720950 ADA720860:ADD720950 AMW720860:AMZ720950 AWS720860:AWV720950 BGO720860:BGR720950 BQK720860:BQN720950 CAG720860:CAJ720950 CKC720860:CKF720950 CTY720860:CUB720950 DDU720860:DDX720950 DNQ720860:DNT720950 DXM720860:DXP720950 EHI720860:EHL720950 ERE720860:ERH720950 FBA720860:FBD720950 FKW720860:FKZ720950 FUS720860:FUV720950 GEO720860:GER720950 GOK720860:GON720950 GYG720860:GYJ720950 HIC720860:HIF720950 HRY720860:HSB720950 IBU720860:IBX720950 ILQ720860:ILT720950 IVM720860:IVP720950 JFI720860:JFL720950 JPE720860:JPH720950 JZA720860:JZD720950 KIW720860:KIZ720950 KSS720860:KSV720950 LCO720860:LCR720950 LMK720860:LMN720950 LWG720860:LWJ720950 MGC720860:MGF720950 MPY720860:MQB720950 MZU720860:MZX720950 NJQ720860:NJT720950 NTM720860:NTP720950 ODI720860:ODL720950 ONE720860:ONH720950 OXA720860:OXD720950 PGW720860:PGZ720950 PQS720860:PQV720950 QAO720860:QAR720950 QKK720860:QKN720950 QUG720860:QUJ720950 REC720860:REF720950 RNY720860:ROB720950 RXU720860:RXX720950 SHQ720860:SHT720950 SRM720860:SRP720950 TBI720860:TBL720950 TLE720860:TLH720950 TVA720860:TVD720950 UEW720860:UEZ720950 UOS720860:UOV720950 UYO720860:UYR720950 VIK720860:VIN720950 VSG720860:VSJ720950 WCC720860:WCF720950 WLY720860:WMB720950 WVU720860:WVX720950 M786396:P786486 JI786396:JL786486 TE786396:TH786486 ADA786396:ADD786486 AMW786396:AMZ786486 AWS786396:AWV786486 BGO786396:BGR786486 BQK786396:BQN786486 CAG786396:CAJ786486 CKC786396:CKF786486 CTY786396:CUB786486 DDU786396:DDX786486 DNQ786396:DNT786486 DXM786396:DXP786486 EHI786396:EHL786486 ERE786396:ERH786486 FBA786396:FBD786486 FKW786396:FKZ786486 FUS786396:FUV786486 GEO786396:GER786486 GOK786396:GON786486 GYG786396:GYJ786486 HIC786396:HIF786486 HRY786396:HSB786486 IBU786396:IBX786486 ILQ786396:ILT786486 IVM786396:IVP786486 JFI786396:JFL786486 JPE786396:JPH786486 JZA786396:JZD786486 KIW786396:KIZ786486 KSS786396:KSV786486 LCO786396:LCR786486 LMK786396:LMN786486 LWG786396:LWJ786486 MGC786396:MGF786486 MPY786396:MQB786486 MZU786396:MZX786486 NJQ786396:NJT786486 NTM786396:NTP786486 ODI786396:ODL786486 ONE786396:ONH786486 OXA786396:OXD786486 PGW786396:PGZ786486 PQS786396:PQV786486 QAO786396:QAR786486 QKK786396:QKN786486 QUG786396:QUJ786486 REC786396:REF786486 RNY786396:ROB786486 RXU786396:RXX786486 SHQ786396:SHT786486 SRM786396:SRP786486 TBI786396:TBL786486 TLE786396:TLH786486 TVA786396:TVD786486 UEW786396:UEZ786486 UOS786396:UOV786486 UYO786396:UYR786486 VIK786396:VIN786486 VSG786396:VSJ786486 WCC786396:WCF786486 WLY786396:WMB786486 WVU786396:WVX786486 M851932:P852022 JI851932:JL852022 TE851932:TH852022 ADA851932:ADD852022 AMW851932:AMZ852022 AWS851932:AWV852022 BGO851932:BGR852022 BQK851932:BQN852022 CAG851932:CAJ852022 CKC851932:CKF852022 CTY851932:CUB852022 DDU851932:DDX852022 DNQ851932:DNT852022 DXM851932:DXP852022 EHI851932:EHL852022 ERE851932:ERH852022 FBA851932:FBD852022 FKW851932:FKZ852022 FUS851932:FUV852022 GEO851932:GER852022 GOK851932:GON852022 GYG851932:GYJ852022 HIC851932:HIF852022 HRY851932:HSB852022 IBU851932:IBX852022 ILQ851932:ILT852022 IVM851932:IVP852022 JFI851932:JFL852022 JPE851932:JPH852022 JZA851932:JZD852022 KIW851932:KIZ852022 KSS851932:KSV852022 LCO851932:LCR852022 LMK851932:LMN852022 LWG851932:LWJ852022 MGC851932:MGF852022 MPY851932:MQB852022 MZU851932:MZX852022 NJQ851932:NJT852022 NTM851932:NTP852022 ODI851932:ODL852022 ONE851932:ONH852022 OXA851932:OXD852022 PGW851932:PGZ852022 PQS851932:PQV852022 QAO851932:QAR852022 QKK851932:QKN852022 QUG851932:QUJ852022 REC851932:REF852022 RNY851932:ROB852022 RXU851932:RXX852022 SHQ851932:SHT852022 SRM851932:SRP852022 TBI851932:TBL852022 TLE851932:TLH852022 TVA851932:TVD852022 UEW851932:UEZ852022 UOS851932:UOV852022 UYO851932:UYR852022 VIK851932:VIN852022 VSG851932:VSJ852022 WCC851932:WCF852022 WLY851932:WMB852022 WVU851932:WVX852022 M917468:P917558 JI917468:JL917558 TE917468:TH917558 ADA917468:ADD917558 AMW917468:AMZ917558 AWS917468:AWV917558 BGO917468:BGR917558 BQK917468:BQN917558 CAG917468:CAJ917558 CKC917468:CKF917558 CTY917468:CUB917558 DDU917468:DDX917558 DNQ917468:DNT917558 DXM917468:DXP917558 EHI917468:EHL917558 ERE917468:ERH917558 FBA917468:FBD917558 FKW917468:FKZ917558 FUS917468:FUV917558 GEO917468:GER917558 GOK917468:GON917558 GYG917468:GYJ917558 HIC917468:HIF917558 HRY917468:HSB917558 IBU917468:IBX917558 ILQ917468:ILT917558 IVM917468:IVP917558 JFI917468:JFL917558 JPE917468:JPH917558 JZA917468:JZD917558 KIW917468:KIZ917558 KSS917468:KSV917558 LCO917468:LCR917558 LMK917468:LMN917558 LWG917468:LWJ917558 MGC917468:MGF917558 MPY917468:MQB917558 MZU917468:MZX917558 NJQ917468:NJT917558 NTM917468:NTP917558 ODI917468:ODL917558 ONE917468:ONH917558 OXA917468:OXD917558 PGW917468:PGZ917558 PQS917468:PQV917558 QAO917468:QAR917558 QKK917468:QKN917558 QUG917468:QUJ917558 REC917468:REF917558 RNY917468:ROB917558 RXU917468:RXX917558 SHQ917468:SHT917558 SRM917468:SRP917558 TBI917468:TBL917558 TLE917468:TLH917558 TVA917468:TVD917558 UEW917468:UEZ917558 UOS917468:UOV917558 UYO917468:UYR917558 VIK917468:VIN917558 VSG917468:VSJ917558 WCC917468:WCF917558 WLY917468:WMB917558 WVU917468:WVX917558">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0:L65591 L131036:L131127 L196572:L196663 L262108:L262199 L327644:L327735 L393180:L393271 L458716:L458807 L524252:L524343 L589788:L589879 L655324:L655415 L720860:L720951 L786396:L786487 L851932:L852023 L917468:L917559 L983004:L983095 JH6:JH89 JH65500:JH65591 JH131036:JH131127 JH196572:JH196663 JH262108:JH262199 JH327644:JH327735 JH393180:JH393271 JH458716:JH458807 JH524252:JH524343 JH589788:JH589879 JH655324:JH655415 JH720860:JH720951 JH786396:JH786487 JH851932:JH852023 JH917468:JH917559 JH983004:JH983095 TD6:TD89 TD65500:TD65591 TD131036:TD131127 TD196572:TD196663 TD262108:TD262199 TD327644:TD327735 TD393180:TD393271 TD458716:TD458807 TD524252:TD524343 TD589788:TD589879 TD655324:TD655415 TD720860:TD720951 TD786396:TD786487 TD851932:TD852023 TD917468:TD917559 TD983004:TD983095 ACZ6:ACZ89 ACZ65500:ACZ65591 ACZ131036:ACZ131127 ACZ196572:ACZ196663 ACZ262108:ACZ262199 ACZ327644:ACZ327735 ACZ393180:ACZ393271 ACZ458716:ACZ458807 ACZ524252:ACZ524343 ACZ589788:ACZ589879 ACZ655324:ACZ655415 ACZ720860:ACZ720951 ACZ786396:ACZ786487 ACZ851932:ACZ852023 ACZ917468:ACZ917559 ACZ983004:ACZ983095 AMV6:AMV89 AMV65500:AMV65591 AMV131036:AMV131127 AMV196572:AMV196663 AMV262108:AMV262199 AMV327644:AMV327735 AMV393180:AMV393271 AMV458716:AMV458807 AMV524252:AMV524343 AMV589788:AMV589879 AMV655324:AMV655415 AMV720860:AMV720951 AMV786396:AMV786487 AMV851932:AMV852023 AMV917468:AMV917559 AMV983004:AMV983095 AWR6:AWR89 AWR65500:AWR65591 AWR131036:AWR131127 AWR196572:AWR196663 AWR262108:AWR262199 AWR327644:AWR327735 AWR393180:AWR393271 AWR458716:AWR458807 AWR524252:AWR524343 AWR589788:AWR589879 AWR655324:AWR655415 AWR720860:AWR720951 AWR786396:AWR786487 AWR851932:AWR852023 AWR917468:AWR917559 AWR983004:AWR983095 BGN6:BGN89 BGN65500:BGN65591 BGN131036:BGN131127 BGN196572:BGN196663 BGN262108:BGN262199 BGN327644:BGN327735 BGN393180:BGN393271 BGN458716:BGN458807 BGN524252:BGN524343 BGN589788:BGN589879 BGN655324:BGN655415 BGN720860:BGN720951 BGN786396:BGN786487 BGN851932:BGN852023 BGN917468:BGN917559 BGN983004:BGN983095 BQJ6:BQJ89 BQJ65500:BQJ65591 BQJ131036:BQJ131127 BQJ196572:BQJ196663 BQJ262108:BQJ262199 BQJ327644:BQJ327735 BQJ393180:BQJ393271 BQJ458716:BQJ458807 BQJ524252:BQJ524343 BQJ589788:BQJ589879 BQJ655324:BQJ655415 BQJ720860:BQJ720951 BQJ786396:BQJ786487 BQJ851932:BQJ852023 BQJ917468:BQJ917559 BQJ983004:BQJ983095 CAF6:CAF89 CAF65500:CAF65591 CAF131036:CAF131127 CAF196572:CAF196663 CAF262108:CAF262199 CAF327644:CAF327735 CAF393180:CAF393271 CAF458716:CAF458807 CAF524252:CAF524343 CAF589788:CAF589879 CAF655324:CAF655415 CAF720860:CAF720951 CAF786396:CAF786487 CAF851932:CAF852023 CAF917468:CAF917559 CAF983004:CAF983095 CKB6:CKB89 CKB65500:CKB65591 CKB131036:CKB131127 CKB196572:CKB196663 CKB262108:CKB262199 CKB327644:CKB327735 CKB393180:CKB393271 CKB458716:CKB458807 CKB524252:CKB524343 CKB589788:CKB589879 CKB655324:CKB655415 CKB720860:CKB720951 CKB786396:CKB786487 CKB851932:CKB852023 CKB917468:CKB917559 CKB983004:CKB983095 CTX6:CTX89 CTX65500:CTX65591 CTX131036:CTX131127 CTX196572:CTX196663 CTX262108:CTX262199 CTX327644:CTX327735 CTX393180:CTX393271 CTX458716:CTX458807 CTX524252:CTX524343 CTX589788:CTX589879 CTX655324:CTX655415 CTX720860:CTX720951 CTX786396:CTX786487 CTX851932:CTX852023 CTX917468:CTX917559 CTX983004:CTX983095 DDT6:DDT89 DDT65500:DDT65591 DDT131036:DDT131127 DDT196572:DDT196663 DDT262108:DDT262199 DDT327644:DDT327735 DDT393180:DDT393271 DDT458716:DDT458807 DDT524252:DDT524343 DDT589788:DDT589879 DDT655324:DDT655415 DDT720860:DDT720951 DDT786396:DDT786487 DDT851932:DDT852023 DDT917468:DDT917559 DDT983004:DDT983095 DNP6:DNP89 DNP65500:DNP65591 DNP131036:DNP131127 DNP196572:DNP196663 DNP262108:DNP262199 DNP327644:DNP327735 DNP393180:DNP393271 DNP458716:DNP458807 DNP524252:DNP524343 DNP589788:DNP589879 DNP655324:DNP655415 DNP720860:DNP720951 DNP786396:DNP786487 DNP851932:DNP852023 DNP917468:DNP917559 DNP983004:DNP983095 DXL6:DXL89 DXL65500:DXL65591 DXL131036:DXL131127 DXL196572:DXL196663 DXL262108:DXL262199 DXL327644:DXL327735 DXL393180:DXL393271 DXL458716:DXL458807 DXL524252:DXL524343 DXL589788:DXL589879 DXL655324:DXL655415 DXL720860:DXL720951 DXL786396:DXL786487 DXL851932:DXL852023 DXL917468:DXL917559 DXL983004:DXL983095 EHH6:EHH89 EHH65500:EHH65591 EHH131036:EHH131127 EHH196572:EHH196663 EHH262108:EHH262199 EHH327644:EHH327735 EHH393180:EHH393271 EHH458716:EHH458807 EHH524252:EHH524343 EHH589788:EHH589879 EHH655324:EHH655415 EHH720860:EHH720951 EHH786396:EHH786487 EHH851932:EHH852023 EHH917468:EHH917559 EHH983004:EHH983095 ERD6:ERD89 ERD65500:ERD65591 ERD131036:ERD131127 ERD196572:ERD196663 ERD262108:ERD262199 ERD327644:ERD327735 ERD393180:ERD393271 ERD458716:ERD458807 ERD524252:ERD524343 ERD589788:ERD589879 ERD655324:ERD655415 ERD720860:ERD720951 ERD786396:ERD786487 ERD851932:ERD852023 ERD917468:ERD917559 ERD983004:ERD983095 FAZ6:FAZ89 FAZ65500:FAZ65591 FAZ131036:FAZ131127 FAZ196572:FAZ196663 FAZ262108:FAZ262199 FAZ327644:FAZ327735 FAZ393180:FAZ393271 FAZ458716:FAZ458807 FAZ524252:FAZ524343 FAZ589788:FAZ589879 FAZ655324:FAZ655415 FAZ720860:FAZ720951 FAZ786396:FAZ786487 FAZ851932:FAZ852023 FAZ917468:FAZ917559 FAZ983004:FAZ983095 FKV6:FKV89 FKV65500:FKV65591 FKV131036:FKV131127 FKV196572:FKV196663 FKV262108:FKV262199 FKV327644:FKV327735 FKV393180:FKV393271 FKV458716:FKV458807 FKV524252:FKV524343 FKV589788:FKV589879 FKV655324:FKV655415 FKV720860:FKV720951 FKV786396:FKV786487 FKV851932:FKV852023 FKV917468:FKV917559 FKV983004:FKV983095 FUR6:FUR89 FUR65500:FUR65591 FUR131036:FUR131127 FUR196572:FUR196663 FUR262108:FUR262199 FUR327644:FUR327735 FUR393180:FUR393271 FUR458716:FUR458807 FUR524252:FUR524343 FUR589788:FUR589879 FUR655324:FUR655415 FUR720860:FUR720951 FUR786396:FUR786487 FUR851932:FUR852023 FUR917468:FUR917559 FUR983004:FUR983095 GEN6:GEN89 GEN65500:GEN65591 GEN131036:GEN131127 GEN196572:GEN196663 GEN262108:GEN262199 GEN327644:GEN327735 GEN393180:GEN393271 GEN458716:GEN458807 GEN524252:GEN524343 GEN589788:GEN589879 GEN655324:GEN655415 GEN720860:GEN720951 GEN786396:GEN786487 GEN851932:GEN852023 GEN917468:GEN917559 GEN983004:GEN983095 GOJ6:GOJ89 GOJ65500:GOJ65591 GOJ131036:GOJ131127 GOJ196572:GOJ196663 GOJ262108:GOJ262199 GOJ327644:GOJ327735 GOJ393180:GOJ393271 GOJ458716:GOJ458807 GOJ524252:GOJ524343 GOJ589788:GOJ589879 GOJ655324:GOJ655415 GOJ720860:GOJ720951 GOJ786396:GOJ786487 GOJ851932:GOJ852023 GOJ917468:GOJ917559 GOJ983004:GOJ983095 GYF6:GYF89 GYF65500:GYF65591 GYF131036:GYF131127 GYF196572:GYF196663 GYF262108:GYF262199 GYF327644:GYF327735 GYF393180:GYF393271 GYF458716:GYF458807 GYF524252:GYF524343 GYF589788:GYF589879 GYF655324:GYF655415 GYF720860:GYF720951 GYF786396:GYF786487 GYF851932:GYF852023 GYF917468:GYF917559 GYF983004:GYF983095 HIB6:HIB89 HIB65500:HIB65591 HIB131036:HIB131127 HIB196572:HIB196663 HIB262108:HIB262199 HIB327644:HIB327735 HIB393180:HIB393271 HIB458716:HIB458807 HIB524252:HIB524343 HIB589788:HIB589879 HIB655324:HIB655415 HIB720860:HIB720951 HIB786396:HIB786487 HIB851932:HIB852023 HIB917468:HIB917559 HIB983004:HIB983095 HRX6:HRX89 HRX65500:HRX65591 HRX131036:HRX131127 HRX196572:HRX196663 HRX262108:HRX262199 HRX327644:HRX327735 HRX393180:HRX393271 HRX458716:HRX458807 HRX524252:HRX524343 HRX589788:HRX589879 HRX655324:HRX655415 HRX720860:HRX720951 HRX786396:HRX786487 HRX851932:HRX852023 HRX917468:HRX917559 HRX983004:HRX983095 IBT6:IBT89 IBT65500:IBT65591 IBT131036:IBT131127 IBT196572:IBT196663 IBT262108:IBT262199 IBT327644:IBT327735 IBT393180:IBT393271 IBT458716:IBT458807 IBT524252:IBT524343 IBT589788:IBT589879 IBT655324:IBT655415 IBT720860:IBT720951 IBT786396:IBT786487 IBT851932:IBT852023 IBT917468:IBT917559 IBT983004:IBT983095 ILP6:ILP89 ILP65500:ILP65591 ILP131036:ILP131127 ILP196572:ILP196663 ILP262108:ILP262199 ILP327644:ILP327735 ILP393180:ILP393271 ILP458716:ILP458807 ILP524252:ILP524343 ILP589788:ILP589879 ILP655324:ILP655415 ILP720860:ILP720951 ILP786396:ILP786487 ILP851932:ILP852023 ILP917468:ILP917559 ILP983004:ILP983095 IVL6:IVL89 IVL65500:IVL65591 IVL131036:IVL131127 IVL196572:IVL196663 IVL262108:IVL262199 IVL327644:IVL327735 IVL393180:IVL393271 IVL458716:IVL458807 IVL524252:IVL524343 IVL589788:IVL589879 IVL655324:IVL655415 IVL720860:IVL720951 IVL786396:IVL786487 IVL851932:IVL852023 IVL917468:IVL917559 IVL983004:IVL983095 JFH6:JFH89 JFH65500:JFH65591 JFH131036:JFH131127 JFH196572:JFH196663 JFH262108:JFH262199 JFH327644:JFH327735 JFH393180:JFH393271 JFH458716:JFH458807 JFH524252:JFH524343 JFH589788:JFH589879 JFH655324:JFH655415 JFH720860:JFH720951 JFH786396:JFH786487 JFH851932:JFH852023 JFH917468:JFH917559 JFH983004:JFH983095 JPD6:JPD89 JPD65500:JPD65591 JPD131036:JPD131127 JPD196572:JPD196663 JPD262108:JPD262199 JPD327644:JPD327735 JPD393180:JPD393271 JPD458716:JPD458807 JPD524252:JPD524343 JPD589788:JPD589879 JPD655324:JPD655415 JPD720860:JPD720951 JPD786396:JPD786487 JPD851932:JPD852023 JPD917468:JPD917559 JPD983004:JPD983095 JYZ6:JYZ89 JYZ65500:JYZ65591 JYZ131036:JYZ131127 JYZ196572:JYZ196663 JYZ262108:JYZ262199 JYZ327644:JYZ327735 JYZ393180:JYZ393271 JYZ458716:JYZ458807 JYZ524252:JYZ524343 JYZ589788:JYZ589879 JYZ655324:JYZ655415 JYZ720860:JYZ720951 JYZ786396:JYZ786487 JYZ851932:JYZ852023 JYZ917468:JYZ917559 JYZ983004:JYZ983095 KIV6:KIV89 KIV65500:KIV65591 KIV131036:KIV131127 KIV196572:KIV196663 KIV262108:KIV262199 KIV327644:KIV327735 KIV393180:KIV393271 KIV458716:KIV458807 KIV524252:KIV524343 KIV589788:KIV589879 KIV655324:KIV655415 KIV720860:KIV720951 KIV786396:KIV786487 KIV851932:KIV852023 KIV917468:KIV917559 KIV983004:KIV983095 KSR6:KSR89 KSR65500:KSR65591 KSR131036:KSR131127 KSR196572:KSR196663 KSR262108:KSR262199 KSR327644:KSR327735 KSR393180:KSR393271 KSR458716:KSR458807 KSR524252:KSR524343 KSR589788:KSR589879 KSR655324:KSR655415 KSR720860:KSR720951 KSR786396:KSR786487 KSR851932:KSR852023 KSR917468:KSR917559 KSR983004:KSR983095 LCN6:LCN89 LCN65500:LCN65591 LCN131036:LCN131127 LCN196572:LCN196663 LCN262108:LCN262199 LCN327644:LCN327735 LCN393180:LCN393271 LCN458716:LCN458807 LCN524252:LCN524343 LCN589788:LCN589879 LCN655324:LCN655415 LCN720860:LCN720951 LCN786396:LCN786487 LCN851932:LCN852023 LCN917468:LCN917559 LCN983004:LCN983095 LMJ6:LMJ89 LMJ65500:LMJ65591 LMJ131036:LMJ131127 LMJ196572:LMJ196663 LMJ262108:LMJ262199 LMJ327644:LMJ327735 LMJ393180:LMJ393271 LMJ458716:LMJ458807 LMJ524252:LMJ524343 LMJ589788:LMJ589879 LMJ655324:LMJ655415 LMJ720860:LMJ720951 LMJ786396:LMJ786487 LMJ851932:LMJ852023 LMJ917468:LMJ917559 LMJ983004:LMJ983095 LWF6:LWF89 LWF65500:LWF65591 LWF131036:LWF131127 LWF196572:LWF196663 LWF262108:LWF262199 LWF327644:LWF327735 LWF393180:LWF393271 LWF458716:LWF458807 LWF524252:LWF524343 LWF589788:LWF589879 LWF655324:LWF655415 LWF720860:LWF720951 LWF786396:LWF786487 LWF851932:LWF852023 LWF917468:LWF917559 LWF983004:LWF983095 MGB6:MGB89 MGB65500:MGB65591 MGB131036:MGB131127 MGB196572:MGB196663 MGB262108:MGB262199 MGB327644:MGB327735 MGB393180:MGB393271 MGB458716:MGB458807 MGB524252:MGB524343 MGB589788:MGB589879 MGB655324:MGB655415 MGB720860:MGB720951 MGB786396:MGB786487 MGB851932:MGB852023 MGB917468:MGB917559 MGB983004:MGB983095 MPX6:MPX89 MPX65500:MPX65591 MPX131036:MPX131127 MPX196572:MPX196663 MPX262108:MPX262199 MPX327644:MPX327735 MPX393180:MPX393271 MPX458716:MPX458807 MPX524252:MPX524343 MPX589788:MPX589879 MPX655324:MPX655415 MPX720860:MPX720951 MPX786396:MPX786487 MPX851932:MPX852023 MPX917468:MPX917559 MPX983004:MPX983095 MZT6:MZT89 MZT65500:MZT65591 MZT131036:MZT131127 MZT196572:MZT196663 MZT262108:MZT262199 MZT327644:MZT327735 MZT393180:MZT393271 MZT458716:MZT458807 MZT524252:MZT524343 MZT589788:MZT589879 MZT655324:MZT655415 MZT720860:MZT720951 MZT786396:MZT786487 MZT851932:MZT852023 MZT917468:MZT917559 MZT983004:MZT983095 NJP6:NJP89 NJP65500:NJP65591 NJP131036:NJP131127 NJP196572:NJP196663 NJP262108:NJP262199 NJP327644:NJP327735 NJP393180:NJP393271 NJP458716:NJP458807 NJP524252:NJP524343 NJP589788:NJP589879 NJP655324:NJP655415 NJP720860:NJP720951 NJP786396:NJP786487 NJP851932:NJP852023 NJP917468:NJP917559 NJP983004:NJP983095 NTL6:NTL89 NTL65500:NTL65591 NTL131036:NTL131127 NTL196572:NTL196663 NTL262108:NTL262199 NTL327644:NTL327735 NTL393180:NTL393271 NTL458716:NTL458807 NTL524252:NTL524343 NTL589788:NTL589879 NTL655324:NTL655415 NTL720860:NTL720951 NTL786396:NTL786487 NTL851932:NTL852023 NTL917468:NTL917559 NTL983004:NTL983095 ODH6:ODH89 ODH65500:ODH65591 ODH131036:ODH131127 ODH196572:ODH196663 ODH262108:ODH262199 ODH327644:ODH327735 ODH393180:ODH393271 ODH458716:ODH458807 ODH524252:ODH524343 ODH589788:ODH589879 ODH655324:ODH655415 ODH720860:ODH720951 ODH786396:ODH786487 ODH851932:ODH852023 ODH917468:ODH917559 ODH983004:ODH983095 OND6:OND89 OND65500:OND65591 OND131036:OND131127 OND196572:OND196663 OND262108:OND262199 OND327644:OND327735 OND393180:OND393271 OND458716:OND458807 OND524252:OND524343 OND589788:OND589879 OND655324:OND655415 OND720860:OND720951 OND786396:OND786487 OND851932:OND852023 OND917468:OND917559 OND983004:OND983095 OWZ6:OWZ89 OWZ65500:OWZ65591 OWZ131036:OWZ131127 OWZ196572:OWZ196663 OWZ262108:OWZ262199 OWZ327644:OWZ327735 OWZ393180:OWZ393271 OWZ458716:OWZ458807 OWZ524252:OWZ524343 OWZ589788:OWZ589879 OWZ655324:OWZ655415 OWZ720860:OWZ720951 OWZ786396:OWZ786487 OWZ851932:OWZ852023 OWZ917468:OWZ917559 OWZ983004:OWZ983095 PGV6:PGV89 PGV65500:PGV65591 PGV131036:PGV131127 PGV196572:PGV196663 PGV262108:PGV262199 PGV327644:PGV327735 PGV393180:PGV393271 PGV458716:PGV458807 PGV524252:PGV524343 PGV589788:PGV589879 PGV655324:PGV655415 PGV720860:PGV720951 PGV786396:PGV786487 PGV851932:PGV852023 PGV917468:PGV917559 PGV983004:PGV983095 PQR6:PQR89 PQR65500:PQR65591 PQR131036:PQR131127 PQR196572:PQR196663 PQR262108:PQR262199 PQR327644:PQR327735 PQR393180:PQR393271 PQR458716:PQR458807 PQR524252:PQR524343 PQR589788:PQR589879 PQR655324:PQR655415 PQR720860:PQR720951 PQR786396:PQR786487 PQR851932:PQR852023 PQR917468:PQR917559 PQR983004:PQR983095 QAN6:QAN89 QAN65500:QAN65591 QAN131036:QAN131127 QAN196572:QAN196663 QAN262108:QAN262199 QAN327644:QAN327735 QAN393180:QAN393271 QAN458716:QAN458807 QAN524252:QAN524343 QAN589788:QAN589879 QAN655324:QAN655415 QAN720860:QAN720951 QAN786396:QAN786487 QAN851932:QAN852023 QAN917468:QAN917559 QAN983004:QAN983095 QKJ6:QKJ89 QKJ65500:QKJ65591 QKJ131036:QKJ131127 QKJ196572:QKJ196663 QKJ262108:QKJ262199 QKJ327644:QKJ327735 QKJ393180:QKJ393271 QKJ458716:QKJ458807 QKJ524252:QKJ524343 QKJ589788:QKJ589879 QKJ655324:QKJ655415 QKJ720860:QKJ720951 QKJ786396:QKJ786487 QKJ851932:QKJ852023 QKJ917468:QKJ917559 QKJ983004:QKJ983095 QUF6:QUF89 QUF65500:QUF65591 QUF131036:QUF131127 QUF196572:QUF196663 QUF262108:QUF262199 QUF327644:QUF327735 QUF393180:QUF393271 QUF458716:QUF458807 QUF524252:QUF524343 QUF589788:QUF589879 QUF655324:QUF655415 QUF720860:QUF720951 QUF786396:QUF786487 QUF851932:QUF852023 QUF917468:QUF917559 QUF983004:QUF983095 REB6:REB89 REB65500:REB65591 REB131036:REB131127 REB196572:REB196663 REB262108:REB262199 REB327644:REB327735 REB393180:REB393271 REB458716:REB458807 REB524252:REB524343 REB589788:REB589879 REB655324:REB655415 REB720860:REB720951 REB786396:REB786487 REB851932:REB852023 REB917468:REB917559 REB983004:REB983095 RNX6:RNX89 RNX65500:RNX65591 RNX131036:RNX131127 RNX196572:RNX196663 RNX262108:RNX262199 RNX327644:RNX327735 RNX393180:RNX393271 RNX458716:RNX458807 RNX524252:RNX524343 RNX589788:RNX589879 RNX655324:RNX655415 RNX720860:RNX720951 RNX786396:RNX786487 RNX851932:RNX852023 RNX917468:RNX917559 RNX983004:RNX983095 RXT6:RXT89 RXT65500:RXT65591 RXT131036:RXT131127 RXT196572:RXT196663 RXT262108:RXT262199 RXT327644:RXT327735 RXT393180:RXT393271 RXT458716:RXT458807 RXT524252:RXT524343 RXT589788:RXT589879 RXT655324:RXT655415 RXT720860:RXT720951 RXT786396:RXT786487 RXT851932:RXT852023 RXT917468:RXT917559 RXT983004:RXT983095 SHP6:SHP89 SHP65500:SHP65591 SHP131036:SHP131127 SHP196572:SHP196663 SHP262108:SHP262199 SHP327644:SHP327735 SHP393180:SHP393271 SHP458716:SHP458807 SHP524252:SHP524343 SHP589788:SHP589879 SHP655324:SHP655415 SHP720860:SHP720951 SHP786396:SHP786487 SHP851932:SHP852023 SHP917468:SHP917559 SHP983004:SHP983095 SRL6:SRL89 SRL65500:SRL65591 SRL131036:SRL131127 SRL196572:SRL196663 SRL262108:SRL262199 SRL327644:SRL327735 SRL393180:SRL393271 SRL458716:SRL458807 SRL524252:SRL524343 SRL589788:SRL589879 SRL655324:SRL655415 SRL720860:SRL720951 SRL786396:SRL786487 SRL851932:SRL852023 SRL917468:SRL917559 SRL983004:SRL983095 TBH6:TBH89 TBH65500:TBH65591 TBH131036:TBH131127 TBH196572:TBH196663 TBH262108:TBH262199 TBH327644:TBH327735 TBH393180:TBH393271 TBH458716:TBH458807 TBH524252:TBH524343 TBH589788:TBH589879 TBH655324:TBH655415 TBH720860:TBH720951 TBH786396:TBH786487 TBH851932:TBH852023 TBH917468:TBH917559 TBH983004:TBH983095 TLD6:TLD89 TLD65500:TLD65591 TLD131036:TLD131127 TLD196572:TLD196663 TLD262108:TLD262199 TLD327644:TLD327735 TLD393180:TLD393271 TLD458716:TLD458807 TLD524252:TLD524343 TLD589788:TLD589879 TLD655324:TLD655415 TLD720860:TLD720951 TLD786396:TLD786487 TLD851932:TLD852023 TLD917468:TLD917559 TLD983004:TLD983095 TUZ6:TUZ89 TUZ65500:TUZ65591 TUZ131036:TUZ131127 TUZ196572:TUZ196663 TUZ262108:TUZ262199 TUZ327644:TUZ327735 TUZ393180:TUZ393271 TUZ458716:TUZ458807 TUZ524252:TUZ524343 TUZ589788:TUZ589879 TUZ655324:TUZ655415 TUZ720860:TUZ720951 TUZ786396:TUZ786487 TUZ851932:TUZ852023 TUZ917468:TUZ917559 TUZ983004:TUZ983095 UEV6:UEV89 UEV65500:UEV65591 UEV131036:UEV131127 UEV196572:UEV196663 UEV262108:UEV262199 UEV327644:UEV327735 UEV393180:UEV393271 UEV458716:UEV458807 UEV524252:UEV524343 UEV589788:UEV589879 UEV655324:UEV655415 UEV720860:UEV720951 UEV786396:UEV786487 UEV851932:UEV852023 UEV917468:UEV917559 UEV983004:UEV983095 UOR6:UOR89 UOR65500:UOR65591 UOR131036:UOR131127 UOR196572:UOR196663 UOR262108:UOR262199 UOR327644:UOR327735 UOR393180:UOR393271 UOR458716:UOR458807 UOR524252:UOR524343 UOR589788:UOR589879 UOR655324:UOR655415 UOR720860:UOR720951 UOR786396:UOR786487 UOR851932:UOR852023 UOR917468:UOR917559 UOR983004:UOR983095 UYN6:UYN89 UYN65500:UYN65591 UYN131036:UYN131127 UYN196572:UYN196663 UYN262108:UYN262199 UYN327644:UYN327735 UYN393180:UYN393271 UYN458716:UYN458807 UYN524252:UYN524343 UYN589788:UYN589879 UYN655324:UYN655415 UYN720860:UYN720951 UYN786396:UYN786487 UYN851932:UYN852023 UYN917468:UYN917559 UYN983004:UYN983095 VIJ6:VIJ89 VIJ65500:VIJ65591 VIJ131036:VIJ131127 VIJ196572:VIJ196663 VIJ262108:VIJ262199 VIJ327644:VIJ327735 VIJ393180:VIJ393271 VIJ458716:VIJ458807 VIJ524252:VIJ524343 VIJ589788:VIJ589879 VIJ655324:VIJ655415 VIJ720860:VIJ720951 VIJ786396:VIJ786487 VIJ851932:VIJ852023 VIJ917468:VIJ917559 VIJ983004:VIJ983095 VSF6:VSF89 VSF65500:VSF65591 VSF131036:VSF131127 VSF196572:VSF196663 VSF262108:VSF262199 VSF327644:VSF327735 VSF393180:VSF393271 VSF458716:VSF458807 VSF524252:VSF524343 VSF589788:VSF589879 VSF655324:VSF655415 VSF720860:VSF720951 VSF786396:VSF786487 VSF851932:VSF852023 VSF917468:VSF917559 VSF983004:VSF983095 WCB6:WCB89 WCB65500:WCB65591 WCB131036:WCB131127 WCB196572:WCB196663 WCB262108:WCB262199 WCB327644:WCB327735 WCB393180:WCB393271 WCB458716:WCB458807 WCB524252:WCB524343 WCB589788:WCB589879 WCB655324:WCB655415 WCB720860:WCB720951 WCB786396:WCB786487 WCB851932:WCB852023 WCB917468:WCB917559 WCB983004:WCB983095 WLX6:WLX89 WLX65500:WLX65591 WLX131036:WLX131127 WLX196572:WLX196663 WLX262108:WLX262199 WLX327644:WLX327735 WLX393180:WLX393271 WLX458716:WLX458807 WLX524252:WLX524343 WLX589788:WLX589879 WLX655324:WLX655415 WLX720860:WLX720951 WLX786396:WLX786487 WLX851932:WLX852023 WLX917468:WLX917559 WLX983004:WLX983095 WVT6:WVT89 WVT65500:WVT65591 WVT131036:WVT131127 WVT196572:WVT196663 WVT262108:WVT262199 WVT327644:WVT327735 WVT393180:WVT393271 WVT458716:WVT458807 WVT524252:WVT524343 WVT589788:WVT589879 WVT655324:WVT655415 WVT720860:WVT720951 WVT786396:WVT786487 WVT851932:WVT852023 WVT917468:WVT917559 WVT983004:WVT983095">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6:R191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4:R983095 JM983004:JN983095 TI983004:TJ983095 ADE983004:ADF983095 ANA983004:ANB983095 AWW983004:AWX983095 BGS983004:BGT983095 BQO983004:BQP983095 CAK983004:CAL983095 CKG983004:CKH983095 CUC983004:CUD983095 DDY983004:DDZ983095 DNU983004:DNV983095 DXQ983004:DXR983095 EHM983004:EHN983095 ERI983004:ERJ983095 FBE983004:FBF983095 FLA983004:FLB983095 FUW983004:FUX983095 GES983004:GET983095 GOO983004:GOP983095 GYK983004:GYL983095 HIG983004:HIH983095 HSC983004:HSD983095 IBY983004:IBZ983095 ILU983004:ILV983095 IVQ983004:IVR983095 JFM983004:JFN983095 JPI983004:JPJ983095 JZE983004:JZF983095 KJA983004:KJB983095 KSW983004:KSX983095 LCS983004:LCT983095 LMO983004:LMP983095 LWK983004:LWL983095 MGG983004:MGH983095 MQC983004:MQD983095 MZY983004:MZZ983095 NJU983004:NJV983095 NTQ983004:NTR983095 ODM983004:ODN983095 ONI983004:ONJ983095 OXE983004:OXF983095 PHA983004:PHB983095 PQW983004:PQX983095 QAS983004:QAT983095 QKO983004:QKP983095 QUK983004:QUL983095 REG983004:REH983095 ROC983004:ROD983095 RXY983004:RXZ983095 SHU983004:SHV983095 SRQ983004:SRR983095 TBM983004:TBN983095 TLI983004:TLJ983095 TVE983004:TVF983095 UFA983004:UFB983095 UOW983004:UOX983095 UYS983004:UYT983095 VIO983004:VIP983095 VSK983004:VSL983095 WCG983004:WCH983095 WMC983004:WMD983095 WVY983004:WVZ983095 Q65500:R65591 JM65500:JN65591 TI65500:TJ65591 ADE65500:ADF65591 ANA65500:ANB65591 AWW65500:AWX65591 BGS65500:BGT65591 BQO65500:BQP65591 CAK65500:CAL65591 CKG65500:CKH65591 CUC65500:CUD65591 DDY65500:DDZ65591 DNU65500:DNV65591 DXQ65500:DXR65591 EHM65500:EHN65591 ERI65500:ERJ65591 FBE65500:FBF65591 FLA65500:FLB65591 FUW65500:FUX65591 GES65500:GET65591 GOO65500:GOP65591 GYK65500:GYL65591 HIG65500:HIH65591 HSC65500:HSD65591 IBY65500:IBZ65591 ILU65500:ILV65591 IVQ65500:IVR65591 JFM65500:JFN65591 JPI65500:JPJ65591 JZE65500:JZF65591 KJA65500:KJB65591 KSW65500:KSX65591 LCS65500:LCT65591 LMO65500:LMP65591 LWK65500:LWL65591 MGG65500:MGH65591 MQC65500:MQD65591 MZY65500:MZZ65591 NJU65500:NJV65591 NTQ65500:NTR65591 ODM65500:ODN65591 ONI65500:ONJ65591 OXE65500:OXF65591 PHA65500:PHB65591 PQW65500:PQX65591 QAS65500:QAT65591 QKO65500:QKP65591 QUK65500:QUL65591 REG65500:REH65591 ROC65500:ROD65591 RXY65500:RXZ65591 SHU65500:SHV65591 SRQ65500:SRR65591 TBM65500:TBN65591 TLI65500:TLJ65591 TVE65500:TVF65591 UFA65500:UFB65591 UOW65500:UOX65591 UYS65500:UYT65591 VIO65500:VIP65591 VSK65500:VSL65591 WCG65500:WCH65591 WMC65500:WMD65591 WVY65500:WVZ65591 Q131036:R131127 JM131036:JN131127 TI131036:TJ131127 ADE131036:ADF131127 ANA131036:ANB131127 AWW131036:AWX131127 BGS131036:BGT131127 BQO131036:BQP131127 CAK131036:CAL131127 CKG131036:CKH131127 CUC131036:CUD131127 DDY131036:DDZ131127 DNU131036:DNV131127 DXQ131036:DXR131127 EHM131036:EHN131127 ERI131036:ERJ131127 FBE131036:FBF131127 FLA131036:FLB131127 FUW131036:FUX131127 GES131036:GET131127 GOO131036:GOP131127 GYK131036:GYL131127 HIG131036:HIH131127 HSC131036:HSD131127 IBY131036:IBZ131127 ILU131036:ILV131127 IVQ131036:IVR131127 JFM131036:JFN131127 JPI131036:JPJ131127 JZE131036:JZF131127 KJA131036:KJB131127 KSW131036:KSX131127 LCS131036:LCT131127 LMO131036:LMP131127 LWK131036:LWL131127 MGG131036:MGH131127 MQC131036:MQD131127 MZY131036:MZZ131127 NJU131036:NJV131127 NTQ131036:NTR131127 ODM131036:ODN131127 ONI131036:ONJ131127 OXE131036:OXF131127 PHA131036:PHB131127 PQW131036:PQX131127 QAS131036:QAT131127 QKO131036:QKP131127 QUK131036:QUL131127 REG131036:REH131127 ROC131036:ROD131127 RXY131036:RXZ131127 SHU131036:SHV131127 SRQ131036:SRR131127 TBM131036:TBN131127 TLI131036:TLJ131127 TVE131036:TVF131127 UFA131036:UFB131127 UOW131036:UOX131127 UYS131036:UYT131127 VIO131036:VIP131127 VSK131036:VSL131127 WCG131036:WCH131127 WMC131036:WMD131127 WVY131036:WVZ131127 Q196572:R196663 JM196572:JN196663 TI196572:TJ196663 ADE196572:ADF196663 ANA196572:ANB196663 AWW196572:AWX196663 BGS196572:BGT196663 BQO196572:BQP196663 CAK196572:CAL196663 CKG196572:CKH196663 CUC196572:CUD196663 DDY196572:DDZ196663 DNU196572:DNV196663 DXQ196572:DXR196663 EHM196572:EHN196663 ERI196572:ERJ196663 FBE196572:FBF196663 FLA196572:FLB196663 FUW196572:FUX196663 GES196572:GET196663 GOO196572:GOP196663 GYK196572:GYL196663 HIG196572:HIH196663 HSC196572:HSD196663 IBY196572:IBZ196663 ILU196572:ILV196663 IVQ196572:IVR196663 JFM196572:JFN196663 JPI196572:JPJ196663 JZE196572:JZF196663 KJA196572:KJB196663 KSW196572:KSX196663 LCS196572:LCT196663 LMO196572:LMP196663 LWK196572:LWL196663 MGG196572:MGH196663 MQC196572:MQD196663 MZY196572:MZZ196663 NJU196572:NJV196663 NTQ196572:NTR196663 ODM196572:ODN196663 ONI196572:ONJ196663 OXE196572:OXF196663 PHA196572:PHB196663 PQW196572:PQX196663 QAS196572:QAT196663 QKO196572:QKP196663 QUK196572:QUL196663 REG196572:REH196663 ROC196572:ROD196663 RXY196572:RXZ196663 SHU196572:SHV196663 SRQ196572:SRR196663 TBM196572:TBN196663 TLI196572:TLJ196663 TVE196572:TVF196663 UFA196572:UFB196663 UOW196572:UOX196663 UYS196572:UYT196663 VIO196572:VIP196663 VSK196572:VSL196663 WCG196572:WCH196663 WMC196572:WMD196663 WVY196572:WVZ196663 Q262108:R262199 JM262108:JN262199 TI262108:TJ262199 ADE262108:ADF262199 ANA262108:ANB262199 AWW262108:AWX262199 BGS262108:BGT262199 BQO262108:BQP262199 CAK262108:CAL262199 CKG262108:CKH262199 CUC262108:CUD262199 DDY262108:DDZ262199 DNU262108:DNV262199 DXQ262108:DXR262199 EHM262108:EHN262199 ERI262108:ERJ262199 FBE262108:FBF262199 FLA262108:FLB262199 FUW262108:FUX262199 GES262108:GET262199 GOO262108:GOP262199 GYK262108:GYL262199 HIG262108:HIH262199 HSC262108:HSD262199 IBY262108:IBZ262199 ILU262108:ILV262199 IVQ262108:IVR262199 JFM262108:JFN262199 JPI262108:JPJ262199 JZE262108:JZF262199 KJA262108:KJB262199 KSW262108:KSX262199 LCS262108:LCT262199 LMO262108:LMP262199 LWK262108:LWL262199 MGG262108:MGH262199 MQC262108:MQD262199 MZY262108:MZZ262199 NJU262108:NJV262199 NTQ262108:NTR262199 ODM262108:ODN262199 ONI262108:ONJ262199 OXE262108:OXF262199 PHA262108:PHB262199 PQW262108:PQX262199 QAS262108:QAT262199 QKO262108:QKP262199 QUK262108:QUL262199 REG262108:REH262199 ROC262108:ROD262199 RXY262108:RXZ262199 SHU262108:SHV262199 SRQ262108:SRR262199 TBM262108:TBN262199 TLI262108:TLJ262199 TVE262108:TVF262199 UFA262108:UFB262199 UOW262108:UOX262199 UYS262108:UYT262199 VIO262108:VIP262199 VSK262108:VSL262199 WCG262108:WCH262199 WMC262108:WMD262199 WVY262108:WVZ262199 Q327644:R327735 JM327644:JN327735 TI327644:TJ327735 ADE327644:ADF327735 ANA327644:ANB327735 AWW327644:AWX327735 BGS327644:BGT327735 BQO327644:BQP327735 CAK327644:CAL327735 CKG327644:CKH327735 CUC327644:CUD327735 DDY327644:DDZ327735 DNU327644:DNV327735 DXQ327644:DXR327735 EHM327644:EHN327735 ERI327644:ERJ327735 FBE327644:FBF327735 FLA327644:FLB327735 FUW327644:FUX327735 GES327644:GET327735 GOO327644:GOP327735 GYK327644:GYL327735 HIG327644:HIH327735 HSC327644:HSD327735 IBY327644:IBZ327735 ILU327644:ILV327735 IVQ327644:IVR327735 JFM327644:JFN327735 JPI327644:JPJ327735 JZE327644:JZF327735 KJA327644:KJB327735 KSW327644:KSX327735 LCS327644:LCT327735 LMO327644:LMP327735 LWK327644:LWL327735 MGG327644:MGH327735 MQC327644:MQD327735 MZY327644:MZZ327735 NJU327644:NJV327735 NTQ327644:NTR327735 ODM327644:ODN327735 ONI327644:ONJ327735 OXE327644:OXF327735 PHA327644:PHB327735 PQW327644:PQX327735 QAS327644:QAT327735 QKO327644:QKP327735 QUK327644:QUL327735 REG327644:REH327735 ROC327644:ROD327735 RXY327644:RXZ327735 SHU327644:SHV327735 SRQ327644:SRR327735 TBM327644:TBN327735 TLI327644:TLJ327735 TVE327644:TVF327735 UFA327644:UFB327735 UOW327644:UOX327735 UYS327644:UYT327735 VIO327644:VIP327735 VSK327644:VSL327735 WCG327644:WCH327735 WMC327644:WMD327735 WVY327644:WVZ327735 Q393180:R393271 JM393180:JN393271 TI393180:TJ393271 ADE393180:ADF393271 ANA393180:ANB393271 AWW393180:AWX393271 BGS393180:BGT393271 BQO393180:BQP393271 CAK393180:CAL393271 CKG393180:CKH393271 CUC393180:CUD393271 DDY393180:DDZ393271 DNU393180:DNV393271 DXQ393180:DXR393271 EHM393180:EHN393271 ERI393180:ERJ393271 FBE393180:FBF393271 FLA393180:FLB393271 FUW393180:FUX393271 GES393180:GET393271 GOO393180:GOP393271 GYK393180:GYL393271 HIG393180:HIH393271 HSC393180:HSD393271 IBY393180:IBZ393271 ILU393180:ILV393271 IVQ393180:IVR393271 JFM393180:JFN393271 JPI393180:JPJ393271 JZE393180:JZF393271 KJA393180:KJB393271 KSW393180:KSX393271 LCS393180:LCT393271 LMO393180:LMP393271 LWK393180:LWL393271 MGG393180:MGH393271 MQC393180:MQD393271 MZY393180:MZZ393271 NJU393180:NJV393271 NTQ393180:NTR393271 ODM393180:ODN393271 ONI393180:ONJ393271 OXE393180:OXF393271 PHA393180:PHB393271 PQW393180:PQX393271 QAS393180:QAT393271 QKO393180:QKP393271 QUK393180:QUL393271 REG393180:REH393271 ROC393180:ROD393271 RXY393180:RXZ393271 SHU393180:SHV393271 SRQ393180:SRR393271 TBM393180:TBN393271 TLI393180:TLJ393271 TVE393180:TVF393271 UFA393180:UFB393271 UOW393180:UOX393271 UYS393180:UYT393271 VIO393180:VIP393271 VSK393180:VSL393271 WCG393180:WCH393271 WMC393180:WMD393271 WVY393180:WVZ393271 Q458716:R458807 JM458716:JN458807 TI458716:TJ458807 ADE458716:ADF458807 ANA458716:ANB458807 AWW458716:AWX458807 BGS458716:BGT458807 BQO458716:BQP458807 CAK458716:CAL458807 CKG458716:CKH458807 CUC458716:CUD458807 DDY458716:DDZ458807 DNU458716:DNV458807 DXQ458716:DXR458807 EHM458716:EHN458807 ERI458716:ERJ458807 FBE458716:FBF458807 FLA458716:FLB458807 FUW458716:FUX458807 GES458716:GET458807 GOO458716:GOP458807 GYK458716:GYL458807 HIG458716:HIH458807 HSC458716:HSD458807 IBY458716:IBZ458807 ILU458716:ILV458807 IVQ458716:IVR458807 JFM458716:JFN458807 JPI458716:JPJ458807 JZE458716:JZF458807 KJA458716:KJB458807 KSW458716:KSX458807 LCS458716:LCT458807 LMO458716:LMP458807 LWK458716:LWL458807 MGG458716:MGH458807 MQC458716:MQD458807 MZY458716:MZZ458807 NJU458716:NJV458807 NTQ458716:NTR458807 ODM458716:ODN458807 ONI458716:ONJ458807 OXE458716:OXF458807 PHA458716:PHB458807 PQW458716:PQX458807 QAS458716:QAT458807 QKO458716:QKP458807 QUK458716:QUL458807 REG458716:REH458807 ROC458716:ROD458807 RXY458716:RXZ458807 SHU458716:SHV458807 SRQ458716:SRR458807 TBM458716:TBN458807 TLI458716:TLJ458807 TVE458716:TVF458807 UFA458716:UFB458807 UOW458716:UOX458807 UYS458716:UYT458807 VIO458716:VIP458807 VSK458716:VSL458807 WCG458716:WCH458807 WMC458716:WMD458807 WVY458716:WVZ458807 Q524252:R524343 JM524252:JN524343 TI524252:TJ524343 ADE524252:ADF524343 ANA524252:ANB524343 AWW524252:AWX524343 BGS524252:BGT524343 BQO524252:BQP524343 CAK524252:CAL524343 CKG524252:CKH524343 CUC524252:CUD524343 DDY524252:DDZ524343 DNU524252:DNV524343 DXQ524252:DXR524343 EHM524252:EHN524343 ERI524252:ERJ524343 FBE524252:FBF524343 FLA524252:FLB524343 FUW524252:FUX524343 GES524252:GET524343 GOO524252:GOP524343 GYK524252:GYL524343 HIG524252:HIH524343 HSC524252:HSD524343 IBY524252:IBZ524343 ILU524252:ILV524343 IVQ524252:IVR524343 JFM524252:JFN524343 JPI524252:JPJ524343 JZE524252:JZF524343 KJA524252:KJB524343 KSW524252:KSX524343 LCS524252:LCT524343 LMO524252:LMP524343 LWK524252:LWL524343 MGG524252:MGH524343 MQC524252:MQD524343 MZY524252:MZZ524343 NJU524252:NJV524343 NTQ524252:NTR524343 ODM524252:ODN524343 ONI524252:ONJ524343 OXE524252:OXF524343 PHA524252:PHB524343 PQW524252:PQX524343 QAS524252:QAT524343 QKO524252:QKP524343 QUK524252:QUL524343 REG524252:REH524343 ROC524252:ROD524343 RXY524252:RXZ524343 SHU524252:SHV524343 SRQ524252:SRR524343 TBM524252:TBN524343 TLI524252:TLJ524343 TVE524252:TVF524343 UFA524252:UFB524343 UOW524252:UOX524343 UYS524252:UYT524343 VIO524252:VIP524343 VSK524252:VSL524343 WCG524252:WCH524343 WMC524252:WMD524343 WVY524252:WVZ524343 Q589788:R589879 JM589788:JN589879 TI589788:TJ589879 ADE589788:ADF589879 ANA589788:ANB589879 AWW589788:AWX589879 BGS589788:BGT589879 BQO589788:BQP589879 CAK589788:CAL589879 CKG589788:CKH589879 CUC589788:CUD589879 DDY589788:DDZ589879 DNU589788:DNV589879 DXQ589788:DXR589879 EHM589788:EHN589879 ERI589788:ERJ589879 FBE589788:FBF589879 FLA589788:FLB589879 FUW589788:FUX589879 GES589788:GET589879 GOO589788:GOP589879 GYK589788:GYL589879 HIG589788:HIH589879 HSC589788:HSD589879 IBY589788:IBZ589879 ILU589788:ILV589879 IVQ589788:IVR589879 JFM589788:JFN589879 JPI589788:JPJ589879 JZE589788:JZF589879 KJA589788:KJB589879 KSW589788:KSX589879 LCS589788:LCT589879 LMO589788:LMP589879 LWK589788:LWL589879 MGG589788:MGH589879 MQC589788:MQD589879 MZY589788:MZZ589879 NJU589788:NJV589879 NTQ589788:NTR589879 ODM589788:ODN589879 ONI589788:ONJ589879 OXE589788:OXF589879 PHA589788:PHB589879 PQW589788:PQX589879 QAS589788:QAT589879 QKO589788:QKP589879 QUK589788:QUL589879 REG589788:REH589879 ROC589788:ROD589879 RXY589788:RXZ589879 SHU589788:SHV589879 SRQ589788:SRR589879 TBM589788:TBN589879 TLI589788:TLJ589879 TVE589788:TVF589879 UFA589788:UFB589879 UOW589788:UOX589879 UYS589788:UYT589879 VIO589788:VIP589879 VSK589788:VSL589879 WCG589788:WCH589879 WMC589788:WMD589879 WVY589788:WVZ589879 Q655324:R655415 JM655324:JN655415 TI655324:TJ655415 ADE655324:ADF655415 ANA655324:ANB655415 AWW655324:AWX655415 BGS655324:BGT655415 BQO655324:BQP655415 CAK655324:CAL655415 CKG655324:CKH655415 CUC655324:CUD655415 DDY655324:DDZ655415 DNU655324:DNV655415 DXQ655324:DXR655415 EHM655324:EHN655415 ERI655324:ERJ655415 FBE655324:FBF655415 FLA655324:FLB655415 FUW655324:FUX655415 GES655324:GET655415 GOO655324:GOP655415 GYK655324:GYL655415 HIG655324:HIH655415 HSC655324:HSD655415 IBY655324:IBZ655415 ILU655324:ILV655415 IVQ655324:IVR655415 JFM655324:JFN655415 JPI655324:JPJ655415 JZE655324:JZF655415 KJA655324:KJB655415 KSW655324:KSX655415 LCS655324:LCT655415 LMO655324:LMP655415 LWK655324:LWL655415 MGG655324:MGH655415 MQC655324:MQD655415 MZY655324:MZZ655415 NJU655324:NJV655415 NTQ655324:NTR655415 ODM655324:ODN655415 ONI655324:ONJ655415 OXE655324:OXF655415 PHA655324:PHB655415 PQW655324:PQX655415 QAS655324:QAT655415 QKO655324:QKP655415 QUK655324:QUL655415 REG655324:REH655415 ROC655324:ROD655415 RXY655324:RXZ655415 SHU655324:SHV655415 SRQ655324:SRR655415 TBM655324:TBN655415 TLI655324:TLJ655415 TVE655324:TVF655415 UFA655324:UFB655415 UOW655324:UOX655415 UYS655324:UYT655415 VIO655324:VIP655415 VSK655324:VSL655415 WCG655324:WCH655415 WMC655324:WMD655415 WVY655324:WVZ655415 Q720860:R720951 JM720860:JN720951 TI720860:TJ720951 ADE720860:ADF720951 ANA720860:ANB720951 AWW720860:AWX720951 BGS720860:BGT720951 BQO720860:BQP720951 CAK720860:CAL720951 CKG720860:CKH720951 CUC720860:CUD720951 DDY720860:DDZ720951 DNU720860:DNV720951 DXQ720860:DXR720951 EHM720860:EHN720951 ERI720860:ERJ720951 FBE720860:FBF720951 FLA720860:FLB720951 FUW720860:FUX720951 GES720860:GET720951 GOO720860:GOP720951 GYK720860:GYL720951 HIG720860:HIH720951 HSC720860:HSD720951 IBY720860:IBZ720951 ILU720860:ILV720951 IVQ720860:IVR720951 JFM720860:JFN720951 JPI720860:JPJ720951 JZE720860:JZF720951 KJA720860:KJB720951 KSW720860:KSX720951 LCS720860:LCT720951 LMO720860:LMP720951 LWK720860:LWL720951 MGG720860:MGH720951 MQC720860:MQD720951 MZY720860:MZZ720951 NJU720860:NJV720951 NTQ720860:NTR720951 ODM720860:ODN720951 ONI720860:ONJ720951 OXE720860:OXF720951 PHA720860:PHB720951 PQW720860:PQX720951 QAS720860:QAT720951 QKO720860:QKP720951 QUK720860:QUL720951 REG720860:REH720951 ROC720860:ROD720951 RXY720860:RXZ720951 SHU720860:SHV720951 SRQ720860:SRR720951 TBM720860:TBN720951 TLI720860:TLJ720951 TVE720860:TVF720951 UFA720860:UFB720951 UOW720860:UOX720951 UYS720860:UYT720951 VIO720860:VIP720951 VSK720860:VSL720951 WCG720860:WCH720951 WMC720860:WMD720951 WVY720860:WVZ720951 Q786396:R786487 JM786396:JN786487 TI786396:TJ786487 ADE786396:ADF786487 ANA786396:ANB786487 AWW786396:AWX786487 BGS786396:BGT786487 BQO786396:BQP786487 CAK786396:CAL786487 CKG786396:CKH786487 CUC786396:CUD786487 DDY786396:DDZ786487 DNU786396:DNV786487 DXQ786396:DXR786487 EHM786396:EHN786487 ERI786396:ERJ786487 FBE786396:FBF786487 FLA786396:FLB786487 FUW786396:FUX786487 GES786396:GET786487 GOO786396:GOP786487 GYK786396:GYL786487 HIG786396:HIH786487 HSC786396:HSD786487 IBY786396:IBZ786487 ILU786396:ILV786487 IVQ786396:IVR786487 JFM786396:JFN786487 JPI786396:JPJ786487 JZE786396:JZF786487 KJA786396:KJB786487 KSW786396:KSX786487 LCS786396:LCT786487 LMO786396:LMP786487 LWK786396:LWL786487 MGG786396:MGH786487 MQC786396:MQD786487 MZY786396:MZZ786487 NJU786396:NJV786487 NTQ786396:NTR786487 ODM786396:ODN786487 ONI786396:ONJ786487 OXE786396:OXF786487 PHA786396:PHB786487 PQW786396:PQX786487 QAS786396:QAT786487 QKO786396:QKP786487 QUK786396:QUL786487 REG786396:REH786487 ROC786396:ROD786487 RXY786396:RXZ786487 SHU786396:SHV786487 SRQ786396:SRR786487 TBM786396:TBN786487 TLI786396:TLJ786487 TVE786396:TVF786487 UFA786396:UFB786487 UOW786396:UOX786487 UYS786396:UYT786487 VIO786396:VIP786487 VSK786396:VSL786487 WCG786396:WCH786487 WMC786396:WMD786487 WVY786396:WVZ786487 Q851932:R852023 JM851932:JN852023 TI851932:TJ852023 ADE851932:ADF852023 ANA851932:ANB852023 AWW851932:AWX852023 BGS851932:BGT852023 BQO851932:BQP852023 CAK851932:CAL852023 CKG851932:CKH852023 CUC851932:CUD852023 DDY851932:DDZ852023 DNU851932:DNV852023 DXQ851932:DXR852023 EHM851932:EHN852023 ERI851932:ERJ852023 FBE851932:FBF852023 FLA851932:FLB852023 FUW851932:FUX852023 GES851932:GET852023 GOO851932:GOP852023 GYK851932:GYL852023 HIG851932:HIH852023 HSC851932:HSD852023 IBY851932:IBZ852023 ILU851932:ILV852023 IVQ851932:IVR852023 JFM851932:JFN852023 JPI851932:JPJ852023 JZE851932:JZF852023 KJA851932:KJB852023 KSW851932:KSX852023 LCS851932:LCT852023 LMO851932:LMP852023 LWK851932:LWL852023 MGG851932:MGH852023 MQC851932:MQD852023 MZY851932:MZZ852023 NJU851932:NJV852023 NTQ851932:NTR852023 ODM851932:ODN852023 ONI851932:ONJ852023 OXE851932:OXF852023 PHA851932:PHB852023 PQW851932:PQX852023 QAS851932:QAT852023 QKO851932:QKP852023 QUK851932:QUL852023 REG851932:REH852023 ROC851932:ROD852023 RXY851932:RXZ852023 SHU851932:SHV852023 SRQ851932:SRR852023 TBM851932:TBN852023 TLI851932:TLJ852023 TVE851932:TVF852023 UFA851932:UFB852023 UOW851932:UOX852023 UYS851932:UYT852023 VIO851932:VIP852023 VSK851932:VSL852023 WCG851932:WCH852023 WMC851932:WMD852023 WVY851932:WVZ852023 Q917468:R917559 JM917468:JN917559 TI917468:TJ917559 ADE917468:ADF917559 ANA917468:ANB917559 AWW917468:AWX917559 BGS917468:BGT917559 BQO917468:BQP917559 CAK917468:CAL917559 CKG917468:CKH917559 CUC917468:CUD917559 DDY917468:DDZ917559 DNU917468:DNV917559 DXQ917468:DXR917559 EHM917468:EHN917559 ERI917468:ERJ917559 FBE917468:FBF917559 FLA917468:FLB917559 FUW917468:FUX917559 GES917468:GET917559 GOO917468:GOP917559 GYK917468:GYL917559 HIG917468:HIH917559 HSC917468:HSD917559 IBY917468:IBZ917559 ILU917468:ILV917559 IVQ917468:IVR917559 JFM917468:JFN917559 JPI917468:JPJ917559 JZE917468:JZF917559 KJA917468:KJB917559 KSW917468:KSX917559 LCS917468:LCT917559 LMO917468:LMP917559 LWK917468:LWL917559 MGG917468:MGH917559 MQC917468:MQD917559 MZY917468:MZZ917559 NJU917468:NJV917559 NTQ917468:NTR917559 ODM917468:ODN917559 ONI917468:ONJ917559 OXE917468:OXF917559 PHA917468:PHB917559 PQW917468:PQX917559 QAS917468:QAT917559 QKO917468:QKP917559 QUK917468:QUL917559 REG917468:REH917559 ROC917468:ROD917559 RXY917468:RXZ917559 SHU917468:SHV917559 SRQ917468:SRR917559 TBM917468:TBN917559 TLI917468:TLJ917559 TVE917468:TVF917559 UFA917468:UFB917559 UOW917468:UOX917559 UYS917468:UYT917559 VIO917468:VIP917559 VSK917468:VSL917559 WCG917468:WCH917559 WMC917468:WMD917559 WVY917468:WVZ917559">
      <formula1>$W$2:$W$7</formula1>
    </dataValidation>
  </dataValidations>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4.125" style="44" customWidth="1"/>
    <col min="9" max="9" width="4.875" style="44" customWidth="1"/>
    <col min="10" max="10" width="5.125" style="44" customWidth="1"/>
    <col min="11" max="11" width="5.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9.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861</v>
      </c>
      <c r="B2" s="49"/>
      <c r="C2" s="49"/>
      <c r="D2" s="49"/>
      <c r="E2" s="49"/>
      <c r="F2" s="50"/>
      <c r="G2" s="51" t="s">
        <v>26</v>
      </c>
      <c r="H2" s="52"/>
      <c r="I2" s="52"/>
      <c r="J2" s="52"/>
      <c r="K2" s="52"/>
      <c r="L2" s="52"/>
      <c r="M2" s="52"/>
      <c r="N2" s="52"/>
      <c r="O2" s="52"/>
      <c r="P2" s="52"/>
      <c r="Q2" s="87" t="s">
        <v>27</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
        <v>862</v>
      </c>
      <c r="G6" s="155">
        <v>0</v>
      </c>
      <c r="H6" s="154" t="s">
        <v>863</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44" t="s">
        <v>864</v>
      </c>
      <c r="G7" s="155">
        <v>0</v>
      </c>
      <c r="H7" s="154" t="s">
        <v>865</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44" t="s">
        <v>866</v>
      </c>
      <c r="G8" s="155">
        <v>0</v>
      </c>
      <c r="H8" s="154" t="s">
        <v>867</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44" t="s">
        <v>868</v>
      </c>
      <c r="G9" s="155">
        <v>0</v>
      </c>
      <c r="H9" s="154" t="s">
        <v>869</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44" t="s">
        <v>870</v>
      </c>
      <c r="G10" s="155">
        <v>0</v>
      </c>
      <c r="H10" s="154" t="s">
        <v>871</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44" t="s">
        <v>872</v>
      </c>
      <c r="G11" s="155">
        <v>0</v>
      </c>
      <c r="H11" s="154" t="s">
        <v>873</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44" t="s">
        <v>874</v>
      </c>
      <c r="G12" s="155">
        <v>0</v>
      </c>
      <c r="H12" s="154" t="s">
        <v>875</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44" t="str">
        <f>VLOOKUP(B13,[5]全部报警!$A$2:$D$94,2,FALSE)</f>
        <v>2019-07-03 19:34:15</v>
      </c>
      <c r="G13" s="155" t="str">
        <f>VLOOKUP(B13,[6]行驶报表统计数据!$A$2:$B$76,2,FALSE)</f>
        <v>17.46</v>
      </c>
      <c r="H13" s="76" t="str">
        <f>VLOOKUP(B13,[5]全部报警!$A$2:$D$94,4,FALSE)</f>
        <v>云南省玉溪市红塔区北城街道北城街小陆汽修东13米</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44" t="s">
        <v>876</v>
      </c>
      <c r="G14" s="155">
        <v>0</v>
      </c>
      <c r="H14" s="154" t="s">
        <v>877</v>
      </c>
      <c r="I14" s="76"/>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44" t="str">
        <f>VLOOKUP(B15,[5]全部报警!$A$2:$D$94,2,FALSE)</f>
        <v>2019-07-03 21:31:01</v>
      </c>
      <c r="G15" s="155" t="str">
        <f>VLOOKUP(B15,[6]行驶报表统计数据!$A$2:$B$76,2,FALSE)</f>
        <v>27.40</v>
      </c>
      <c r="H15" s="76" t="str">
        <f>VLOOKUP(B15,[5]全部报警!$A$2:$D$94,4,FALSE)</f>
        <v>云南省昆明市晋宁区昆阳街道环湖南路福康饭店东南27米</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44" t="s">
        <v>878</v>
      </c>
      <c r="G16" s="155">
        <v>0</v>
      </c>
      <c r="H16" s="154" t="s">
        <v>879</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44" t="s">
        <v>880</v>
      </c>
      <c r="G17" s="155">
        <v>0</v>
      </c>
      <c r="H17" s="154" t="s">
        <v>881</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44" t="s">
        <v>882</v>
      </c>
      <c r="G18" s="155">
        <v>0</v>
      </c>
      <c r="H18" s="154" t="s">
        <v>883</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44" t="s">
        <v>884</v>
      </c>
      <c r="G19" s="155">
        <v>0</v>
      </c>
      <c r="H19" s="154" t="s">
        <v>885</v>
      </c>
      <c r="I19" s="76"/>
      <c r="J19" s="85"/>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144" t="str">
        <f>VLOOKUP(B20,[5]全部报警!$A$2:$D$94,2,FALSE)</f>
        <v>2019-07-03 23:46:31</v>
      </c>
      <c r="G20" s="155">
        <v>0</v>
      </c>
      <c r="H20" s="76" t="str">
        <f>VLOOKUP(B20,[5]全部报警!$A$2:$D$94,4,FALSE)</f>
        <v>云南省曲靖市陆良县陆良华侨管理区112乡道农场医院(098乡道)南1600米</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44" t="s">
        <v>886</v>
      </c>
      <c r="G21" s="155">
        <v>0</v>
      </c>
      <c r="H21" s="154" t="s">
        <v>887</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44" t="s">
        <v>888</v>
      </c>
      <c r="G22" s="155">
        <v>0</v>
      </c>
      <c r="H22" s="154" t="s">
        <v>889</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44" t="s">
        <v>890</v>
      </c>
      <c r="G23" s="155">
        <v>0</v>
      </c>
      <c r="H23" s="154" t="s">
        <v>891</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44" t="s">
        <v>892</v>
      </c>
      <c r="G24" s="155">
        <v>0</v>
      </c>
      <c r="H24" s="154" t="s">
        <v>893</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44" t="s">
        <v>894</v>
      </c>
      <c r="G25" s="155">
        <v>0</v>
      </c>
      <c r="H25" s="154" t="s">
        <v>895</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44" t="str">
        <f>VLOOKUP(B26,[5]全部报警!$A$2:$D$94,2,FALSE)</f>
        <v>2019-07-03 18:01:30</v>
      </c>
      <c r="G26" s="155">
        <v>0</v>
      </c>
      <c r="H26" s="76" t="str">
        <f>VLOOKUP(B26,[5]全部报警!$A$2:$D$94,4,FALSE)</f>
        <v>云南省红河哈尼族彝族自治州蒙自市文澜镇护国路22号护国路红河州公务员小区东253米</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44" t="s">
        <v>896</v>
      </c>
      <c r="G27" s="155">
        <v>0</v>
      </c>
      <c r="H27" s="154" t="s">
        <v>897</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44" t="s">
        <v>898</v>
      </c>
      <c r="G28" s="155">
        <v>0</v>
      </c>
      <c r="H28" s="154" t="s">
        <v>899</v>
      </c>
      <c r="I28" s="76"/>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44" t="s">
        <v>900</v>
      </c>
      <c r="G29" s="155">
        <v>0</v>
      </c>
      <c r="H29" s="154" t="s">
        <v>901</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44" t="s">
        <v>902</v>
      </c>
      <c r="G30" s="155">
        <v>0</v>
      </c>
      <c r="H30" s="154" t="s">
        <v>903</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44" t="s">
        <v>904</v>
      </c>
      <c r="G31" s="155">
        <v>0</v>
      </c>
      <c r="H31" s="154" t="s">
        <v>905</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44" t="s">
        <v>906</v>
      </c>
      <c r="G32" s="155">
        <v>0</v>
      </c>
      <c r="H32" s="154" t="s">
        <v>907</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44" t="str">
        <f>VLOOKUP(B33,[5]全部报警!$A$2:$D$94,2,FALSE)</f>
        <v>2019-07-03 23:02:03</v>
      </c>
      <c r="G33" s="155" t="str">
        <f>VLOOKUP(B33,[6]行驶报表统计数据!$A$2:$B$76,2,FALSE)</f>
        <v>29.36</v>
      </c>
      <c r="H33" s="76" t="str">
        <f>VLOOKUP(B33,[5]全部报警!$A$2:$D$94,4,FALSE)</f>
        <v>云南省红河哈尼族彝族自治州建水县南庄镇214省道桥头北161米</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44" t="s">
        <v>908</v>
      </c>
      <c r="G34" s="155">
        <v>0</v>
      </c>
      <c r="H34" s="154" t="s">
        <v>909</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44" t="str">
        <f>VLOOKUP(B35,[5]全部报警!$A$2:$D$94,2,FALSE)</f>
        <v>2019-07-03 10:44:34</v>
      </c>
      <c r="G35" s="155" t="str">
        <f>VLOOKUP(B35,[6]行驶报表统计数据!$A$2:$B$76,2,FALSE)</f>
        <v>20.46</v>
      </c>
      <c r="H35" s="76" t="str">
        <f>VLOOKUP(B35,[5]全部报警!$A$2:$D$94,4,FALSE)</f>
        <v>云南省红河哈尼族彝族自治州元阳县南沙镇人民路185号人民路元阳县石膏制品厂东71米</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44" t="str">
        <f>VLOOKUP(B36,[5]全部报警!$A$2:$D$94,2,FALSE)</f>
        <v>2019-07-03 11:52:45</v>
      </c>
      <c r="G36" s="155" t="str">
        <f>VLOOKUP(B36,[6]行驶报表统计数据!$A$2:$B$76,2,FALSE)</f>
        <v>38.45</v>
      </c>
      <c r="H36" s="76" t="str">
        <f>VLOOKUP(B36,[5]全部报警!$A$2:$D$94,4,FALSE)</f>
        <v>云南省昆明市呈贡区斗南街道呈运大道呈贡县生猪定点屠宰场西170米</v>
      </c>
      <c r="I36" s="76"/>
      <c r="J36" s="85"/>
      <c r="K36" s="85"/>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144"/>
      <c r="G37" s="155">
        <v>0</v>
      </c>
      <c r="H37" s="76"/>
      <c r="I37" s="83" t="s">
        <v>62</v>
      </c>
      <c r="J37" s="85"/>
      <c r="K37" s="85"/>
      <c r="L37" s="84" t="s">
        <v>33</v>
      </c>
      <c r="M37" s="83"/>
      <c r="N37" s="83"/>
      <c r="O37" s="83"/>
      <c r="P37" s="83"/>
      <c r="Q37" s="101" t="s">
        <v>29</v>
      </c>
      <c r="R37" s="102"/>
      <c r="S37" s="103">
        <v>43649</v>
      </c>
      <c r="T37" s="104" t="s">
        <v>279</v>
      </c>
      <c r="U37" s="105"/>
    </row>
    <row r="38" s="40" customFormat="1" ht="17.65" customHeight="1" spans="1:21">
      <c r="A38" s="71">
        <v>33</v>
      </c>
      <c r="B38" s="72" t="s">
        <v>175</v>
      </c>
      <c r="C38" s="77" t="s">
        <v>176</v>
      </c>
      <c r="D38" s="77">
        <v>15987787142</v>
      </c>
      <c r="E38" s="74" t="s">
        <v>59</v>
      </c>
      <c r="F38" s="144" t="s">
        <v>910</v>
      </c>
      <c r="G38" s="155">
        <v>0</v>
      </c>
      <c r="H38" s="154" t="s">
        <v>911</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44" t="s">
        <v>912</v>
      </c>
      <c r="G39" s="155">
        <v>0</v>
      </c>
      <c r="H39" s="154" t="s">
        <v>913</v>
      </c>
      <c r="I39" s="76"/>
      <c r="J39" s="85"/>
      <c r="K39" s="85"/>
      <c r="L39" s="84" t="s">
        <v>33</v>
      </c>
      <c r="M39" s="83"/>
      <c r="N39" s="83"/>
      <c r="O39" s="83"/>
      <c r="P39" s="83"/>
      <c r="Q39" s="101" t="s">
        <v>56</v>
      </c>
      <c r="R39" s="102"/>
      <c r="S39" s="103"/>
      <c r="T39" s="104"/>
      <c r="U39" s="105"/>
    </row>
    <row r="40" s="40" customFormat="1" ht="17.65" customHeight="1" spans="1:21">
      <c r="A40" s="71">
        <v>35</v>
      </c>
      <c r="B40" s="72" t="s">
        <v>181</v>
      </c>
      <c r="C40" s="73" t="s">
        <v>182</v>
      </c>
      <c r="D40" s="73">
        <v>13618739599</v>
      </c>
      <c r="E40" s="74" t="s">
        <v>59</v>
      </c>
      <c r="F40" s="144" t="str">
        <f>VLOOKUP(B40,[5]全部报警!$A$2:$D$94,2,FALSE)</f>
        <v>2019-07-03 23:18:46</v>
      </c>
      <c r="G40" s="155" t="str">
        <f>VLOOKUP(B40,[6]行驶报表统计数据!$A$2:$B$76,2,FALSE)</f>
        <v>36.60</v>
      </c>
      <c r="H40" s="76" t="str">
        <f>VLOOKUP(B40,[5]全部报警!$A$2:$D$94,4,FALSE)</f>
        <v>云南省红河哈尼族彝族自治州石屏县坝心镇323国道新街村委会西348米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44" t="s">
        <v>914</v>
      </c>
      <c r="G41" s="155">
        <v>0</v>
      </c>
      <c r="H41" s="154" t="s">
        <v>915</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144" t="str">
        <f>VLOOKUP(B42,[5]全部报警!$A$2:$D$94,2,FALSE)</f>
        <v>2019-07-03 18:04:12</v>
      </c>
      <c r="G42" s="155" t="str">
        <f>VLOOKUP(B42,[6]行驶报表统计数据!$A$2:$B$76,2,FALSE)</f>
        <v>3.80</v>
      </c>
      <c r="H42" s="76" t="str">
        <f>VLOOKUP(B42,[5]全部报警!$A$2:$D$94,4,FALSE)</f>
        <v>滨河路口岸小学东410米</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44" t="s">
        <v>916</v>
      </c>
      <c r="G43" s="155" t="e">
        <f>VLOOKUP(B43,[6]行驶报表统计数据!$A$2:$B$76,2,FALSE)</f>
        <v>#N/A</v>
      </c>
      <c r="H43" s="154" t="s">
        <v>917</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44" t="str">
        <f>VLOOKUP(B44,[5]全部报警!$A$2:$D$94,2,FALSE)</f>
        <v>2019-07-03 22:30:26</v>
      </c>
      <c r="G44" s="155" t="str">
        <f>VLOOKUP(B44,[6]行驶报表统计数据!$A$2:$B$76,2,FALSE)</f>
        <v>20.57</v>
      </c>
      <c r="H44" s="76" t="str">
        <f>VLOOKUP(B44,[5]全部报警!$A$2:$D$94,4,FALSE)</f>
        <v>云南省红河哈尼族彝族自治州泸西县旧城镇松乐段三家村东南331米</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44" t="s">
        <v>918</v>
      </c>
      <c r="G45" s="155">
        <v>0</v>
      </c>
      <c r="H45" s="154" t="s">
        <v>919</v>
      </c>
      <c r="I45" s="76"/>
      <c r="J45" s="85"/>
      <c r="K45" s="85"/>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44" t="str">
        <f>VLOOKUP(B46,[5]全部报警!$A$2:$D$94,2,FALSE)</f>
        <v>2019-07-03 22:59:31</v>
      </c>
      <c r="G46" s="155" t="str">
        <f>VLOOKUP(B46,[6]行驶报表统计数据!$A$2:$B$76,2,FALSE)</f>
        <v>17.04</v>
      </c>
      <c r="H46" s="76" t="str">
        <f>VLOOKUP(B46,[5]全部报警!$A$2:$D$94,4,FALSE)</f>
        <v>云南省昆明市呈贡区马金铺街道202省道四川饭店(马金铺街道办事处西)南59米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44" t="s">
        <v>920</v>
      </c>
      <c r="G47" s="155">
        <v>0</v>
      </c>
      <c r="H47" s="154" t="s">
        <v>921</v>
      </c>
      <c r="I47" s="76"/>
      <c r="J47" s="85"/>
      <c r="K47" s="85"/>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44" t="str">
        <f>VLOOKUP(B48,[5]全部报警!$A$2:$D$94,2,FALSE)</f>
        <v>2019-07-03 23:39:24</v>
      </c>
      <c r="G48" s="155" t="str">
        <f>VLOOKUP(B48,[6]行驶报表统计数据!$A$2:$B$76,2,FALSE)</f>
        <v>13.56</v>
      </c>
      <c r="H48" s="76" t="str">
        <f>VLOOKUP(B48,[5]全部报警!$A$2:$D$94,4,FALSE)</f>
        <v>云南省红河哈尼族彝族自治州金平苗族瑶族傣族自治县沙依坡乡蛮金公路那拉博南958米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44" t="s">
        <v>922</v>
      </c>
      <c r="G49" s="155">
        <v>0</v>
      </c>
      <c r="H49" s="154" t="s">
        <v>923</v>
      </c>
      <c r="I49" s="76"/>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44" t="str">
        <f>VLOOKUP(B50,[5]全部报警!$A$2:$D$94,2,FALSE)</f>
        <v>2019-07-03 09:42:09</v>
      </c>
      <c r="G50" s="155">
        <v>0</v>
      </c>
      <c r="H50" s="76" t="str">
        <f>VLOOKUP(B50,[5]全部报警!$A$2:$D$94,4,FALSE)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44" t="s">
        <v>924</v>
      </c>
      <c r="G51" s="155">
        <v>0</v>
      </c>
      <c r="H51" s="154" t="s">
        <v>925</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44" t="s">
        <v>926</v>
      </c>
      <c r="G52" s="155">
        <v>0</v>
      </c>
      <c r="H52" s="154" t="s">
        <v>927</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44" t="str">
        <f>VLOOKUP(B53,[5]全部报警!$A$2:$D$94,2,FALSE)</f>
        <v>2019-07-03 09:05:08</v>
      </c>
      <c r="G53" s="155">
        <v>0</v>
      </c>
      <c r="H53" s="76" t="str">
        <f>VLOOKUP(B53,[5]全部报警!$A$2:$D$94,4,FALSE)</f>
        <v>云南省红河哈尼族彝族自治州蒙自市文澜镇护国路22号护国路红建广场西79米</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144" t="str">
        <f>VLOOKUP(B54,[5]全部报警!$A$2:$D$94,2,FALSE)</f>
        <v>2019-07-03 06:18:24</v>
      </c>
      <c r="G54" s="155" t="str">
        <f>VLOOKUP(B54,[6]行驶报表统计数据!$A$2:$B$76,2,FALSE)</f>
        <v>28.08</v>
      </c>
      <c r="H54" s="76" t="str">
        <f>VLOOKUP(B54,[5]全部报警!$A$2:$D$94,4,FALSE)</f>
        <v>云南省文山壮族苗族自治州砚山县平远镇210省道自家人饭店(平车段)西南24米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44" t="str">
        <f>VLOOKUP(B55,[5]全部报警!$A$2:$D$94,2,FALSE)</f>
        <v>2019-07-03 19:44:52</v>
      </c>
      <c r="G55" s="155">
        <v>84</v>
      </c>
      <c r="H55" s="76" t="str">
        <f>VLOOKUP(B55,[5]全部报警!$A$2:$D$94,4,FALSE)</f>
        <v>云南省文山壮族苗族自治州文山市薄竹镇G5615天猴高速以腻资学校西1519米</v>
      </c>
      <c r="I55" s="76"/>
      <c r="J55" s="85"/>
      <c r="K55" s="85"/>
      <c r="L55" s="84" t="s">
        <v>28</v>
      </c>
      <c r="M55" s="83" t="s">
        <v>62</v>
      </c>
      <c r="N55" s="83"/>
      <c r="O55" s="83"/>
      <c r="P55" s="83"/>
      <c r="Q55" s="101" t="s">
        <v>34</v>
      </c>
      <c r="R55" s="102"/>
      <c r="S55" s="103">
        <v>43649</v>
      </c>
      <c r="T55" s="104" t="s">
        <v>279</v>
      </c>
      <c r="U55" s="105"/>
    </row>
    <row r="56" s="40" customFormat="1" ht="17.65" customHeight="1" spans="1:21">
      <c r="A56" s="71">
        <v>51</v>
      </c>
      <c r="B56" s="72" t="s">
        <v>227</v>
      </c>
      <c r="C56" s="73" t="s">
        <v>228</v>
      </c>
      <c r="D56" s="73">
        <v>13887345138</v>
      </c>
      <c r="E56" s="74" t="s">
        <v>59</v>
      </c>
      <c r="F56" s="144" t="str">
        <f>VLOOKUP(B56,[5]全部报警!$A$2:$D$94,2,FALSE)</f>
        <v>2019-07-03 23:36:45</v>
      </c>
      <c r="G56" s="155" t="str">
        <f>VLOOKUP(B56,[6]行驶报表统计数据!$A$2:$B$76,2,FALSE)</f>
        <v>45.31</v>
      </c>
      <c r="H56" s="76" t="str">
        <f>VLOOKUP(B56,[5]全部报警!$A$2:$D$94,4,FALSE)</f>
        <v>云南省普洱市墨江哈尼族自治县通关镇G8511昆磨高速通关收费站入口(昆明方向)东南68米</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44" t="s">
        <v>928</v>
      </c>
      <c r="G57" s="155">
        <v>0</v>
      </c>
      <c r="H57" s="154" t="s">
        <v>929</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44" t="s">
        <v>930</v>
      </c>
      <c r="G58" s="155">
        <v>0</v>
      </c>
      <c r="H58" s="154" t="s">
        <v>931</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44" t="s">
        <v>932</v>
      </c>
      <c r="G59" s="155">
        <v>0</v>
      </c>
      <c r="H59" s="154" t="s">
        <v>933</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44" t="s">
        <v>934</v>
      </c>
      <c r="G60" s="155">
        <v>0</v>
      </c>
      <c r="H60" s="154" t="s">
        <v>935</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44" t="str">
        <f>VLOOKUP(B61,[5]全部报警!$A$2:$D$94,2,FALSE)</f>
        <v>2019-07-03 22:21:54</v>
      </c>
      <c r="G61" s="155" t="str">
        <f>VLOOKUP(B61,[6]行驶报表统计数据!$A$2:$B$76,2,FALSE)</f>
        <v>22.96</v>
      </c>
      <c r="H61" s="76" t="str">
        <f>VLOOKUP(B61,[5]全部报警!$A$2:$D$94,4,FALSE)</f>
        <v>云南省红河哈尼族彝族自治州建水县临安镇美的家具东28米</v>
      </c>
      <c r="I61" s="76"/>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44" t="s">
        <v>936</v>
      </c>
      <c r="G62" s="155">
        <v>0</v>
      </c>
      <c r="H62" s="154" t="s">
        <v>937</v>
      </c>
      <c r="I62" s="76"/>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44" t="s">
        <v>938</v>
      </c>
      <c r="G63" s="155">
        <v>0</v>
      </c>
      <c r="H63" s="154" t="s">
        <v>939</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44" t="s">
        <v>940</v>
      </c>
      <c r="G64" s="155">
        <v>0</v>
      </c>
      <c r="H64" s="154" t="s">
        <v>941</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44" t="s">
        <v>942</v>
      </c>
      <c r="G65" s="155">
        <v>0</v>
      </c>
      <c r="H65" s="154" t="s">
        <v>943</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44" t="str">
        <f>VLOOKUP(B66,[5]全部报警!$A$2:$D$94,2,FALSE)</f>
        <v>2019-07-03 18:39:30</v>
      </c>
      <c r="G66" s="155" t="str">
        <f>VLOOKUP(B66,[6]行驶报表统计数据!$A$2:$B$76,2,FALSE)</f>
        <v>9.00</v>
      </c>
      <c r="H66" s="76" t="str">
        <f>VLOOKUP(B66,[5]全部报警!$A$2:$D$94,4,FALSE)</f>
        <v>云南省红河哈尼族彝族自治州建水县西庄镇上海中锐汤伍希望小学西南142米</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144" t="str">
        <f>VLOOKUP(B67,[5]全部报警!$A$2:$D$94,2,FALSE)</f>
        <v>2019-07-03 23:31:44</v>
      </c>
      <c r="G67" s="155" t="str">
        <f>VLOOKUP(B67,[6]行驶报表统计数据!$A$2:$B$76,2,FALSE)</f>
        <v>28.60</v>
      </c>
      <c r="H67" s="76" t="str">
        <f>VLOOKUP(B67,[5]全部报警!$A$2:$D$94,4,FALSE)</f>
        <v>云南省怒江傈僳族自治州泸水市六库镇穿城路登埂完小东南370米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44" t="s">
        <v>944</v>
      </c>
      <c r="G68" s="155">
        <v>0</v>
      </c>
      <c r="H68" s="154" t="s">
        <v>945</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44" t="s">
        <v>946</v>
      </c>
      <c r="G69" s="155">
        <v>0</v>
      </c>
      <c r="H69" s="154" t="s">
        <v>947</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44" t="s">
        <v>948</v>
      </c>
      <c r="G70" s="155">
        <v>0</v>
      </c>
      <c r="H70" s="154" t="s">
        <v>949</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144" t="str">
        <f>VLOOKUP(B71,[5]全部报警!$A$2:$D$94,2,FALSE)</f>
        <v>2019-07-03 19:33:58</v>
      </c>
      <c r="G71" s="155" t="str">
        <f>VLOOKUP(B71,[6]行驶报表统计数据!$A$2:$B$76,2,FALSE)</f>
        <v>9.94</v>
      </c>
      <c r="H71" s="76" t="str">
        <f>VLOOKUP(B71,[5]全部报警!$A$2:$D$94,4,FALSE)</f>
        <v>云南省西双版纳傣族自治州勐海县格朗和乡214国道港埠驾校西北1934米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144" t="str">
        <f>VLOOKUP(B72,[5]全部报警!$A$2:$D$94,2,FALSE)</f>
        <v>2019-07-03 08:33:39</v>
      </c>
      <c r="G72" s="155">
        <v>0</v>
      </c>
      <c r="H72" s="76" t="str">
        <f>VLOOKUP(B72,[5]全部报警!$A$2:$D$94,4,FALSE)</f>
        <v>云南省红河哈尼族彝族自治州建水县临安镇迎晖路331迎晖路元叶家具店北111米</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44" t="s">
        <v>950</v>
      </c>
      <c r="G73" s="155">
        <v>0</v>
      </c>
      <c r="H73" s="154" t="s">
        <v>951</v>
      </c>
      <c r="I73" s="76"/>
      <c r="J73" s="85"/>
      <c r="K73" s="85"/>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44" t="str">
        <f>VLOOKUP(B74,[5]全部报警!$A$2:$D$94,2,FALSE)</f>
        <v>2019-07-03 00:10:42</v>
      </c>
      <c r="G74" s="155">
        <v>0</v>
      </c>
      <c r="H74" s="76" t="str">
        <f>VLOOKUP(B74,[5]全部报警!$A$2:$D$94,4,FALSE)</f>
        <v>云南省红河哈尼族彝族自治州弥勒市弥阳镇王炽路45号友信教育培训学校东85米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144" t="str">
        <f>VLOOKUP(B75,[5]全部报警!$A$2:$D$94,2,FALSE)</f>
        <v>2019-07-03 21:48:14</v>
      </c>
      <c r="G75" s="155" t="str">
        <f>VLOOKUP(B75,[6]行驶报表统计数据!$A$2:$B$76,2,FALSE)</f>
        <v>37.04</v>
      </c>
      <c r="H75" s="76" t="str">
        <f>VLOOKUP(B75,[5]全部报警!$A$2:$D$94,4,FALSE)</f>
        <v>广西壮族自治区钦州市钦南区钦州港经济技术开发区滨海公路162临海大道钦州港经济开发区第二小学西325米</v>
      </c>
      <c r="I75" s="76"/>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144" t="str">
        <f>VLOOKUP(B76,[5]全部报警!$A$2:$D$94,2,FALSE)</f>
        <v>2019-07-03 23:57:20</v>
      </c>
      <c r="G76" s="155" t="str">
        <f>VLOOKUP(B76,[6]行驶报表统计数据!$A$2:$B$76,2,FALSE)</f>
        <v>10.12</v>
      </c>
      <c r="H76" s="76" t="str">
        <f>VLOOKUP(B76,[5]全部报警!$A$2:$D$94,4,FALSE)</f>
        <v>云南省红河哈尼族彝族自治州个旧市贾沙乡芦柴冲西北438米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44" t="s">
        <v>952</v>
      </c>
      <c r="G77" s="155">
        <v>0</v>
      </c>
      <c r="H77" s="154" t="s">
        <v>953</v>
      </c>
      <c r="I77" s="76"/>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144" t="s">
        <v>954</v>
      </c>
      <c r="G78" s="155">
        <v>0</v>
      </c>
      <c r="H78" s="154" t="s">
        <v>955</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44" t="s">
        <v>956</v>
      </c>
      <c r="G79" s="155">
        <v>0</v>
      </c>
      <c r="H79" s="154" t="s">
        <v>957</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44" t="s">
        <v>958</v>
      </c>
      <c r="G80" s="155">
        <v>0</v>
      </c>
      <c r="H80" s="154" t="s">
        <v>959</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44" t="str">
        <f>VLOOKUP(B81,[5]全部报警!$A$2:$D$94,2,FALSE)</f>
        <v>2019-07-03 22:25:06</v>
      </c>
      <c r="G81" s="155" t="str">
        <f>VLOOKUP(B81,[6]行驶报表统计数据!$A$2:$B$76,2,FALSE)</f>
        <v>7.96</v>
      </c>
      <c r="H81" s="154" t="s">
        <v>960</v>
      </c>
      <c r="I81" s="76"/>
      <c r="J81" s="85"/>
      <c r="K81" s="85"/>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144" t="str">
        <f>VLOOKUP(B82,[5]全部报警!$A$2:$D$94,2,FALSE)</f>
        <v>2019-07-03 19:41:47</v>
      </c>
      <c r="G82" s="155" t="str">
        <f>VLOOKUP(B82,[6]行驶报表统计数据!$A$2:$B$76,2,FALSE)</f>
        <v>13.95</v>
      </c>
      <c r="H82" s="76" t="str">
        <f>VLOOKUP(B82,[5]全部报警!$A$2:$D$94,4,FALSE)</f>
        <v>云南省红河哈尼族彝族自治州泸西县午街铺镇服务区南171米</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44" t="s">
        <v>961</v>
      </c>
      <c r="G83" s="155">
        <v>0</v>
      </c>
      <c r="H83" s="154" t="s">
        <v>962</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44" t="str">
        <f>VLOOKUP(B84,[5]全部报警!$A$2:$D$94,2,FALSE)</f>
        <v>2019-07-03 22:43:40</v>
      </c>
      <c r="G84" s="155" t="str">
        <f>VLOOKUP(B84,[6]行驶报表统计数据!$A$2:$B$76,2,FALSE)</f>
        <v>5.26</v>
      </c>
      <c r="H84" s="76" t="str">
        <f>VLOOKUP(B84,[5]全部报警!$A$2:$D$94,4,FALSE)</f>
        <v>云南省红河哈尼族彝族自治州建水县西庄镇G5615天猴高速马坊农场西202米</v>
      </c>
      <c r="I84" s="76"/>
      <c r="J84" s="85"/>
      <c r="K84" s="85"/>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144" t="str">
        <f>VLOOKUP(B85,[5]全部报警!$A$2:$D$94,2,FALSE)</f>
        <v>2019-07-03 18:13:34</v>
      </c>
      <c r="G85" s="155" t="str">
        <f>VLOOKUP(B85,[6]行驶报表统计数据!$A$2:$B$76,2,FALSE)</f>
        <v>13.80</v>
      </c>
      <c r="H85" s="76" t="str">
        <f>VLOOKUP(B85,[5]全部报警!$A$2:$D$94,4,FALSE)</f>
        <v>云南省昭通市镇雄县坪上镇背牛段朱家沟东北217米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44" t="str">
        <f>VLOOKUP(B86,[5]全部报警!$A$2:$D$94,2,FALSE)</f>
        <v>2019-07-03 21:24:28</v>
      </c>
      <c r="G86" s="155" t="str">
        <f>VLOOKUP(B86,[6]行驶报表统计数据!$A$2:$B$76,2,FALSE)</f>
        <v>33.19</v>
      </c>
      <c r="H86" s="76" t="str">
        <f>VLOOKUP(B86,[5]全部报警!$A$2:$D$94,4,FALSE)</f>
        <v>云南省红河哈尼族彝族自治州建水县坡头乡214省道下白沙水东南833米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144" t="str">
        <f>VLOOKUP(B87,[5]全部报警!$A$2:$D$94,2,FALSE)</f>
        <v>2019-07-03 19:38:29</v>
      </c>
      <c r="G87" s="155" t="str">
        <f>VLOOKUP(B87,[6]行驶报表统计数据!$A$2:$B$76,2,FALSE)</f>
        <v>13.03</v>
      </c>
      <c r="H87" s="76" t="str">
        <f>VLOOKUP(B87,[5]全部报警!$A$2:$D$94,4,FALSE)</f>
        <v>云南省红河哈尼族彝族自治州元阳县南沙镇慢腊公路102县102县道桃园村卫生所东1281米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144" t="str">
        <f>VLOOKUP(B88,[5]全部报警!$A$2:$D$94,2,FALSE)</f>
        <v>2019-07-03 07:42:33</v>
      </c>
      <c r="G88" s="155">
        <v>0</v>
      </c>
      <c r="H88" s="76" t="str">
        <f>VLOOKUP(B88,[5]全部报警!$A$2:$D$94,4,FALSE)</f>
        <v>云南省红河哈尼族彝族自治州建水县临安镇大哨头南146米</v>
      </c>
      <c r="I88" s="76"/>
      <c r="J88" s="85"/>
      <c r="K88" s="85"/>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144" t="str">
        <f>VLOOKUP(B89,[5]全部报警!$A$2:$D$94,2,FALSE)</f>
        <v>2019-07-03 21:32:27</v>
      </c>
      <c r="G89" s="155">
        <v>0</v>
      </c>
      <c r="H89" s="76" t="str">
        <f>VLOOKUP(B89,[5]全部报警!$A$2:$D$94,4,FALSE)</f>
        <v>云南省红河哈尼族彝族自治州蒙自市文澜镇安宁街32号安宁街兴荣餐馆(龙井路店)南97米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144" t="str">
        <f>VLOOKUP(B90,[5]全部报警!$A$2:$D$94,2,FALSE)</f>
        <v>2019-07-03 22:21:50</v>
      </c>
      <c r="G90" s="155" t="str">
        <f>VLOOKUP(B90,[6]行驶报表统计数据!$A$2:$B$76,2,FALSE)</f>
        <v>20.48</v>
      </c>
      <c r="H90" s="76" t="str">
        <f>VLOOKUP(B90,[5]全部报警!$A$2:$D$94,4,FALSE)</f>
        <v>云南省红河哈尼族彝族自治州建水县临安镇214省道中国石化加油站(培德段)西北63米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144" t="str">
        <f>VLOOKUP(B91,[5]全部报警!$A$2:$D$94,2,FALSE)</f>
        <v>2019-07-03 23:57:33</v>
      </c>
      <c r="G91" s="155" t="str">
        <f>VLOOKUP(B91,[6]行驶报表统计数据!$A$2:$B$76,2,FALSE)</f>
        <v>26.09</v>
      </c>
      <c r="H91" s="76" t="str">
        <f>VLOOKUP(B91,[5]全部报警!$A$2:$D$94,4,FALSE)</f>
        <v>云南省红河哈尼族彝族自治州蒙自市冷泉镇蒙蛮线山嘴东163米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44" t="str">
        <f>VLOOKUP(B92,[5]全部报警!$A$2:$D$94,2,FALSE)</f>
        <v>2019-07-03 20:34:46</v>
      </c>
      <c r="G92" s="155" t="str">
        <f>VLOOKUP(B92,[6]行驶报表统计数据!$A$2:$B$76,2,FALSE)</f>
        <v>30.55</v>
      </c>
      <c r="H92" s="76" t="str">
        <f>VLOOKUP(B92,[5]全部报警!$A$2:$D$94,4,FALSE)</f>
        <v>云南省红河哈尼族彝族自治州弥勒市新哨镇石新汽专新福饭店西南22米</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44"/>
      <c r="G93" s="155">
        <v>0</v>
      </c>
      <c r="H93" s="76"/>
      <c r="I93" s="83" t="s">
        <v>62</v>
      </c>
      <c r="J93" s="85"/>
      <c r="K93" s="85"/>
      <c r="L93" s="84" t="s">
        <v>33</v>
      </c>
      <c r="M93" s="83"/>
      <c r="N93" s="83"/>
      <c r="O93" s="83"/>
      <c r="P93" s="83"/>
      <c r="Q93" s="101" t="s">
        <v>34</v>
      </c>
      <c r="R93" s="102"/>
      <c r="S93" s="103">
        <v>43649</v>
      </c>
      <c r="T93" s="104" t="s">
        <v>170</v>
      </c>
      <c r="U93" s="105"/>
      <c r="V93" s="41"/>
    </row>
    <row r="94" ht="17.65" customHeight="1" spans="1:22">
      <c r="A94" s="71">
        <v>89</v>
      </c>
      <c r="B94" s="72" t="s">
        <v>334</v>
      </c>
      <c r="C94" s="73" t="s">
        <v>335</v>
      </c>
      <c r="D94" s="73">
        <v>15094156905</v>
      </c>
      <c r="E94" s="74" t="s">
        <v>59</v>
      </c>
      <c r="F94" s="144" t="str">
        <f>VLOOKUP(B94,[5]全部报警!$A$2:$D$94,2,FALSE)</f>
        <v>2019-07-03 16:28:31</v>
      </c>
      <c r="G94" s="155" t="str">
        <f>VLOOKUP(B94,[6]行驶报表统计数据!$A$2:$B$76,2,FALSE)</f>
        <v>16.73</v>
      </c>
      <c r="H94" s="76" t="str">
        <f>VLOOKUP(B94,[5]全部报警!$A$2:$D$94,4,FALSE)</f>
        <v>云南省红河哈尼族彝族自治州建水县南庄镇坝埂脚中队北406米</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44" t="s">
        <v>963</v>
      </c>
      <c r="G95" s="155">
        <v>0</v>
      </c>
      <c r="H95" s="154" t="s">
        <v>964</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144" t="str">
        <f>VLOOKUP(B96,[5]全部报警!$A$2:$D$94,2,FALSE)</f>
        <v>2019-07-03 19:59:30</v>
      </c>
      <c r="G96" s="155" t="str">
        <f>VLOOKUP(B96,[6]行驶报表统计数据!$A$2:$B$76,2,FALSE)</f>
        <v>23.74</v>
      </c>
      <c r="H96" s="76" t="str">
        <f>VLOOKUP(B96,[5]全部报警!$A$2:$D$94,4,FALSE)</f>
        <v>云南省昆明市安宁市草铺街道吉新公路g56号吉新公路武钢集团昆明钢铁股份有限公司安宁公司新区分公司东南85米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144" t="str">
        <f>VLOOKUP(B97,[5]全部报警!$A$2:$D$94,2,FALSE)</f>
        <v>2019-07-03 19:49:23</v>
      </c>
      <c r="G97" s="155" t="str">
        <f>VLOOKUP(B97,[6]行驶报表统计数据!$A$2:$B$76,2,FALSE)</f>
        <v>44.94</v>
      </c>
      <c r="H97" s="76" t="str">
        <f>VLOOKUP(B97,[5]全部报警!$A$2:$D$94,4,FALSE)</f>
        <v>云南省西双版纳傣族自治州景洪市勐龙镇汇扬河东342米</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44" t="s">
        <v>961</v>
      </c>
      <c r="G98" s="155">
        <v>0</v>
      </c>
      <c r="H98" s="154" t="s">
        <v>186</v>
      </c>
      <c r="I98" s="76"/>
      <c r="J98" s="85"/>
      <c r="K98" s="85"/>
      <c r="L98" s="84" t="s">
        <v>33</v>
      </c>
      <c r="M98" s="83"/>
      <c r="N98" s="83"/>
      <c r="O98" s="83"/>
      <c r="P98" s="83"/>
      <c r="Q98" s="101" t="s">
        <v>56</v>
      </c>
      <c r="R98" s="102"/>
      <c r="S98" s="103"/>
      <c r="T98" s="104"/>
      <c r="U98" s="105"/>
    </row>
    <row r="99" s="41" customFormat="1" ht="17.65" customHeight="1" spans="1:21">
      <c r="A99" s="71">
        <v>94</v>
      </c>
      <c r="B99" s="72" t="s">
        <v>350</v>
      </c>
      <c r="C99" s="73" t="s">
        <v>351</v>
      </c>
      <c r="D99" s="73">
        <v>13887376301</v>
      </c>
      <c r="E99" s="74" t="s">
        <v>59</v>
      </c>
      <c r="F99" s="144" t="str">
        <f>VLOOKUP(B99,[5]全部报警!$A$2:$D$94,2,FALSE)</f>
        <v>2019-07-03 23:48:12</v>
      </c>
      <c r="G99" s="155">
        <v>0</v>
      </c>
      <c r="H99" s="76" t="str">
        <f>VLOOKUP(B99,[5]全部报警!$A$2:$D$94,4,FALSE)</f>
        <v>云南省红河哈尼族彝族自治州建水县临安镇214省道鸿达驾校西南287米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144" t="str">
        <f>VLOOKUP(B100,[5]全部报警!$A$2:$D$94,2,FALSE)</f>
        <v>2019-07-03 16:12:09</v>
      </c>
      <c r="G100" s="155">
        <v>0</v>
      </c>
      <c r="H100" s="76" t="str">
        <f>VLOOKUP(B100,[5]全部报警!$A$2:$D$94,4,FALSE)</f>
        <v>云南省红河哈尼族彝族自治州个旧市锡城镇个金公路金盆家园西北122米</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144" t="str">
        <f>VLOOKUP(B101,[5]全部报警!$A$2:$D$94,2,FALSE)</f>
        <v>2019-07-03 17:55:15</v>
      </c>
      <c r="G101" s="155" t="str">
        <f>VLOOKUP(B101,[6]行驶报表统计数据!$A$2:$B$76,2,FALSE)</f>
        <v>35.71</v>
      </c>
      <c r="H101" s="76" t="str">
        <f>VLOOKUP(B101,[5]全部报警!$A$2:$D$94,4,FALSE)</f>
        <v>云南省文山壮族苗族自治州砚山县平远镇商贸大街171号H14县道五联农资商贸开发有限责任公司东105米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144" t="str">
        <f>VLOOKUP(B102,[5]全部报警!$A$2:$D$94,2,FALSE)</f>
        <v>2019-07-03 22:24:10</v>
      </c>
      <c r="G102" s="155">
        <v>0</v>
      </c>
      <c r="H102" s="76" t="str">
        <f>VLOOKUP(B102,[5]全部报警!$A$2:$D$94,4,FALSE)</f>
        <v>云南省红河哈尼族彝族自治州个旧市鸡街镇个大段松树寨东347米</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144" t="str">
        <f>VLOOKUP(B103,[5]全部报警!$A$2:$D$94,2,FALSE)</f>
        <v>2019-07-03 23:32:15</v>
      </c>
      <c r="G103" s="155">
        <v>0</v>
      </c>
      <c r="H103" s="76" t="str">
        <f>VLOOKUP(B103,[5]全部报警!$A$2:$D$94,4,FALSE)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44" t="str">
        <f>VLOOKUP(B104,[5]全部报警!$A$2:$D$94,2,FALSE)</f>
        <v>2019-07-03 23:44:40</v>
      </c>
      <c r="G104" s="155" t="str">
        <f>VLOOKUP(B104,[6]行驶报表统计数据!$A$2:$B$76,2,FALSE)</f>
        <v>27.55</v>
      </c>
      <c r="H104" s="76" t="str">
        <f>VLOOKUP(B104,[5]全部报警!$A$2:$D$94,4,FALSE)</f>
        <v>云南省楚雄彝族自治州禄丰县金山镇龙城东路61号大井街金山东昇小康村东南197米</v>
      </c>
      <c r="I104" s="76"/>
      <c r="J104" s="85"/>
      <c r="K104" s="85"/>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44" t="str">
        <f>VLOOKUP(B105,[5]全部报警!$A$2:$D$94,2,FALSE)</f>
        <v>2019-07-03 20:21:04</v>
      </c>
      <c r="G105" s="155" t="str">
        <f>VLOOKUP(B105,[6]行驶报表统计数据!$A$2:$B$76,2,FALSE)</f>
        <v>22.96</v>
      </c>
      <c r="H105" s="76" t="str">
        <f>VLOOKUP(B105,[5]全部报警!$A$2:$D$94,4,FALSE)</f>
        <v>云南省红河哈尼族彝族自治州建水县临安镇迎晖路346号阿春饭店西南65米</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144" t="str">
        <f>VLOOKUP(B106,[5]全部报警!$A$2:$D$94,2,FALSE)</f>
        <v>2019-07-03 18:18:06</v>
      </c>
      <c r="G106" s="155" t="str">
        <f>VLOOKUP(B106,[6]行驶报表统计数据!$A$2:$B$76,2,FALSE)</f>
        <v>18.25</v>
      </c>
      <c r="H106" s="76" t="str">
        <f>VLOOKUP(B106,[5]全部报警!$A$2:$D$94,4,FALSE)</f>
        <v>云南省红河哈尼族彝族自治州河口瑶族自治县河口镇中国石化(北山停车区加油站)南70米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44" t="s">
        <v>965</v>
      </c>
      <c r="G107" s="155">
        <v>0</v>
      </c>
      <c r="H107" s="154" t="s">
        <v>966</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44" t="s">
        <v>967</v>
      </c>
      <c r="G108" s="155">
        <v>0</v>
      </c>
      <c r="H108" s="154" t="s">
        <v>968</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44" t="s">
        <v>969</v>
      </c>
      <c r="G109" s="155">
        <v>0</v>
      </c>
      <c r="H109" s="154" t="s">
        <v>970</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395</v>
      </c>
      <c r="F110" s="144" t="s">
        <v>971</v>
      </c>
      <c r="G110" s="155">
        <v>0</v>
      </c>
      <c r="H110" s="154" t="s">
        <v>972</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395</v>
      </c>
      <c r="F111" s="144" t="s">
        <v>973</v>
      </c>
      <c r="G111" s="155">
        <v>0</v>
      </c>
      <c r="H111" s="154" t="s">
        <v>974</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144" t="str">
        <f>VLOOKUP(B112,[5]全部报警!$A$2:$D$94,2,FALSE)</f>
        <v>2019-07-03 19:37:24</v>
      </c>
      <c r="G112" s="155">
        <v>0</v>
      </c>
      <c r="H112" s="76" t="str">
        <f>VLOOKUP(B112,[5]全部报警!$A$2:$D$94,4,FALSE)</f>
        <v>云南省迪庆藏族自治州维西傈僳族自治县永春乡维通公路岩房东南572米</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44" t="str">
        <f>VLOOKUP(B113,[5]全部报警!$A$2:$D$94,2,FALSE)</f>
        <v>2019-07-03 17:23:00</v>
      </c>
      <c r="G113" s="155" t="str">
        <f>VLOOKUP(B113,[6]行驶报表统计数据!$A$2:$B$76,2,FALSE)</f>
        <v>20.19</v>
      </c>
      <c r="H113" s="76" t="str">
        <f>VLOOKUP(B113,[5]全部报警!$A$2:$D$94,4,FALSE)</f>
        <v>云南省红河哈尼族彝族自治州开远市乐白道街道323国道云南玉云种业有限责任公司西南30米</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44" t="s">
        <v>975</v>
      </c>
      <c r="G114" s="155">
        <v>0</v>
      </c>
      <c r="H114" s="154" t="s">
        <v>976</v>
      </c>
      <c r="I114" s="76"/>
      <c r="J114" s="85"/>
      <c r="K114" s="85"/>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144" t="str">
        <f>VLOOKUP(B115,[5]全部报警!$A$2:$D$94,2,FALSE)</f>
        <v>2019-07-03 23:00:47</v>
      </c>
      <c r="G115" s="155" t="str">
        <f>VLOOKUP(B115,[6]行驶报表统计数据!$A$2:$B$76,2,FALSE)</f>
        <v>16.53</v>
      </c>
      <c r="H115" s="76" t="str">
        <f>VLOOKUP(B115,[5]全部报警!$A$2:$D$94,4,FALSE)</f>
        <v>云南省昆明市寻甸回族彝族自治县倘甸镇马大段山杂西276米</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44" t="s">
        <v>977</v>
      </c>
      <c r="G116" s="155">
        <v>0</v>
      </c>
      <c r="H116" s="154" t="s">
        <v>978</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44" t="s">
        <v>979</v>
      </c>
      <c r="G117" s="155">
        <v>0</v>
      </c>
      <c r="H117" s="154" t="s">
        <v>980</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44" t="s">
        <v>981</v>
      </c>
      <c r="G118" s="155">
        <v>0</v>
      </c>
      <c r="H118" s="154" t="s">
        <v>982</v>
      </c>
      <c r="I118" s="76"/>
      <c r="J118" s="85"/>
      <c r="K118" s="85"/>
      <c r="L118" s="84" t="s">
        <v>33</v>
      </c>
      <c r="M118" s="83"/>
      <c r="N118" s="83"/>
      <c r="O118" s="83"/>
      <c r="P118" s="83"/>
      <c r="Q118" s="101" t="s">
        <v>56</v>
      </c>
      <c r="R118" s="102"/>
      <c r="S118" s="103"/>
      <c r="T118" s="104"/>
      <c r="U118" s="105"/>
    </row>
    <row r="119" ht="17.65" customHeight="1" spans="1:21">
      <c r="A119" s="71">
        <v>114</v>
      </c>
      <c r="B119" s="112" t="s">
        <v>431</v>
      </c>
      <c r="C119" s="113" t="s">
        <v>432</v>
      </c>
      <c r="D119" s="113" t="s">
        <v>433</v>
      </c>
      <c r="E119" s="74" t="s">
        <v>59</v>
      </c>
      <c r="F119" s="144" t="s">
        <v>983</v>
      </c>
      <c r="G119" s="155">
        <v>0</v>
      </c>
      <c r="H119" s="154" t="s">
        <v>984</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44" t="s">
        <v>985</v>
      </c>
      <c r="G120" s="155">
        <v>0</v>
      </c>
      <c r="H120" s="154" t="s">
        <v>986</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44" t="s">
        <v>987</v>
      </c>
      <c r="G121" s="155">
        <v>0</v>
      </c>
      <c r="H121" s="154" t="s">
        <v>988</v>
      </c>
      <c r="I121" s="76"/>
      <c r="J121" s="85"/>
      <c r="K121" s="85"/>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144" t="str">
        <f>VLOOKUP(B122,[5]全部报警!$A$2:$D$94,2,FALSE)</f>
        <v>2019-07-03 21:28:50</v>
      </c>
      <c r="G122" s="155" t="str">
        <f>VLOOKUP(B122,[6]行驶报表统计数据!$A$2:$B$76,2,FALSE)</f>
        <v>20.97</v>
      </c>
      <c r="H122" s="76" t="str">
        <f>VLOOKUP(B122,[5]全部报警!$A$2:$D$94,4,FALSE)</f>
        <v>云南省玉溪市峨山彝族自治县双江街道嶍峨路a55213国道安常村木材检查站东14米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144" t="str">
        <f>VLOOKUP(B123,[5]全部报警!$A$2:$D$94,2,FALSE)</f>
        <v>2019-07-03 23:36:45</v>
      </c>
      <c r="G123" s="155">
        <v>0</v>
      </c>
      <c r="H123" s="76" t="str">
        <f>VLOOKUP(B123,[5]全部报警!$A$2:$D$94,4,FALSE)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44" t="s">
        <v>989</v>
      </c>
      <c r="G124" s="155">
        <v>0</v>
      </c>
      <c r="H124" s="154" t="s">
        <v>990</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44" t="s">
        <v>991</v>
      </c>
      <c r="G125" s="155">
        <v>0</v>
      </c>
      <c r="H125" s="154" t="s">
        <v>992</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44" t="s">
        <v>993</v>
      </c>
      <c r="G126" s="155">
        <v>0</v>
      </c>
      <c r="H126" s="154" t="s">
        <v>994</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44" t="str">
        <f>VLOOKUP(B127,[5]全部报警!$A$2:$D$94,2,FALSE)</f>
        <v>2019-07-03 19:19:02</v>
      </c>
      <c r="G127" s="155" t="str">
        <f>VLOOKUP(B127,[6]行驶报表统计数据!$A$2:$B$76,2,FALSE)</f>
        <v>19.65</v>
      </c>
      <c r="H127" s="76" t="str">
        <f>VLOOKUP(B127,[5]全部报警!$A$2:$D$94,4,FALSE)</f>
        <v>云南省红河哈尼族彝族自治州个旧市城区街道个金公路绿海小区东96米</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144" t="str">
        <f>VLOOKUP(B128,[5]全部报警!$A$2:$D$94,2,FALSE)</f>
        <v>2019-07-03 23:06:30</v>
      </c>
      <c r="G128" s="155" t="str">
        <f>VLOOKUP(B128,[6]行驶报表统计数据!$A$2:$B$76,2,FALSE)</f>
        <v>11.09</v>
      </c>
      <c r="H128" s="76" t="str">
        <f>VLOOKUP(B128,[5]全部报警!$A$2:$D$94,4,FALSE)</f>
        <v>云南省红河哈尼族彝族自治州个旧市大屯镇个大段小屯西122米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44" t="str">
        <f>VLOOKUP(B129,[5]全部报警!$A$2:$D$94,2,FALSE)</f>
        <v>2019-07-03 20:59:57</v>
      </c>
      <c r="G129" s="155" t="str">
        <f>VLOOKUP(B129,[6]行驶报表统计数据!$A$2:$B$76,2,FALSE)</f>
        <v>28.27</v>
      </c>
      <c r="H129" s="76" t="str">
        <f>VLOOKUP(B129,[5]全部报警!$A$2:$D$94,4,FALSE)</f>
        <v>云南省昆明市石林彝族自治县鹿阜街道326国道一心堂(路美邑店)东南29米</v>
      </c>
      <c r="I129" s="76"/>
      <c r="J129" s="85"/>
      <c r="K129" s="85"/>
      <c r="L129" s="84" t="s">
        <v>33</v>
      </c>
      <c r="M129" s="83"/>
      <c r="N129" s="83"/>
      <c r="O129" s="83"/>
      <c r="P129" s="83"/>
      <c r="Q129" s="101" t="s">
        <v>56</v>
      </c>
      <c r="R129" s="102"/>
      <c r="S129" s="103"/>
      <c r="T129" s="104"/>
      <c r="U129" s="105"/>
    </row>
    <row r="130" ht="17.65" customHeight="1" spans="1:21">
      <c r="A130" s="71">
        <v>125</v>
      </c>
      <c r="B130" s="114" t="s">
        <v>469</v>
      </c>
      <c r="C130" s="115" t="s">
        <v>470</v>
      </c>
      <c r="D130" s="115">
        <v>13529664805</v>
      </c>
      <c r="E130" s="74" t="s">
        <v>59</v>
      </c>
      <c r="F130" s="144" t="str">
        <f>VLOOKUP(B130,[5]全部报警!$A$2:$D$94,2,FALSE)</f>
        <v>2019-07-03 23:36:01</v>
      </c>
      <c r="G130" s="155" t="str">
        <f>VLOOKUP(B130,[6]行驶报表统计数据!$A$2:$B$76,2,FALSE)</f>
        <v>17.66</v>
      </c>
      <c r="H130" s="76" t="str">
        <f>VLOOKUP(B130,[5]全部报警!$A$2:$D$94,4,FALSE)</f>
        <v>云南省红河哈尼族彝族自治州元阳县南沙镇214省道南沙钢结构厂西92米</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144" t="str">
        <f>VLOOKUP(B131,[5]全部报警!$A$2:$D$94,2,FALSE)</f>
        <v>2019-07-03 16:33:39</v>
      </c>
      <c r="G131" s="155" t="str">
        <f>VLOOKUP(B131,[6]行驶报表统计数据!$A$2:$B$76,2,FALSE)</f>
        <v>26.36</v>
      </c>
      <c r="H131" s="76" t="str">
        <f>VLOOKUP(B131,[5]全部报警!$A$2:$D$94,4,FALSE)</f>
        <v>云南省红河哈尼族彝族自治州开远市小龙潭镇开培线安桶寨西341米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144" t="str">
        <f>VLOOKUP(B132,[5]全部报警!$A$2:$D$94,2,FALSE)</f>
        <v>2019-07-03 19:39:46</v>
      </c>
      <c r="G132" s="155" t="str">
        <f>VLOOKUP(B132,[6]行驶报表统计数据!$A$2:$B$76,2,FALSE)</f>
        <v>20.67</v>
      </c>
      <c r="H132" s="76" t="str">
        <f>VLOOKUP(B132,[5]全部报警!$A$2:$D$94,4,FALSE)</f>
        <v>云南省红河哈尼族彝族自治州石屏县异龙镇216省道石屏县辣云红食品有限公司南12米</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44" t="str">
        <f>VLOOKUP(B133,[5]全部报警!$A$2:$D$94,2,FALSE)</f>
        <v>2019-07-03 17:25:36</v>
      </c>
      <c r="G133" s="155" t="str">
        <f>VLOOKUP(B133,[6]行驶报表统计数据!$A$2:$B$76,2,FALSE)</f>
        <v>22.01</v>
      </c>
      <c r="H133" s="76" t="str">
        <f>VLOOKUP(B133,[5]全部报警!$A$2:$D$94,4,FALSE)</f>
        <v>云南省红河哈尼族彝族自治州建水县临安镇美的家具东北35米</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44" t="str">
        <f>VLOOKUP(B134,[5]全部报警!$A$2:$D$94,2,FALSE)</f>
        <v>2019-07-03 18:43:26</v>
      </c>
      <c r="G134" s="155" t="str">
        <f>VLOOKUP(B134,[6]行驶报表统计数据!$A$2:$B$76,2,FALSE)</f>
        <v>12.34</v>
      </c>
      <c r="H134" s="76" t="str">
        <f>VLOOKUP(B134,[5]全部报警!$A$2:$D$94,4,FALSE)</f>
        <v>云南省红河哈尼族彝族自治州金平苗族瑶族傣族自治县金河镇蛮金公路双金桥湘香小吃店北48米</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44" t="s">
        <v>995</v>
      </c>
      <c r="G135" s="155">
        <v>0</v>
      </c>
      <c r="H135" s="154" t="s">
        <v>996</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144" t="str">
        <f>VLOOKUP(B136,[5]全部报警!$A$2:$D$94,2,FALSE)</f>
        <v>2019-07-03 20:13:50</v>
      </c>
      <c r="G136" s="155" t="str">
        <f>VLOOKUP(B136,[6]行驶报表统计数据!$A$2:$B$76,2,FALSE)</f>
        <v>51.48</v>
      </c>
      <c r="H136" s="76" t="str">
        <f>VLOOKUP(B136,[5]全部报警!$A$2:$D$94,4,FALSE)</f>
        <v>云南省红河哈尼族彝族自治州泸西县旧城镇132县道桐宸旅社西南128米</v>
      </c>
      <c r="I136" s="76"/>
      <c r="J136" s="85"/>
      <c r="K136" s="85"/>
      <c r="L136" s="84" t="s">
        <v>33</v>
      </c>
      <c r="M136" s="83"/>
      <c r="N136" s="83"/>
      <c r="O136" s="83"/>
      <c r="P136" s="83"/>
      <c r="Q136" s="101" t="s">
        <v>56</v>
      </c>
      <c r="R136" s="102"/>
      <c r="S136" s="103"/>
      <c r="T136" s="104"/>
      <c r="U136" s="105"/>
    </row>
    <row r="137" ht="17.65" customHeight="1" spans="1:21">
      <c r="A137" s="71">
        <v>132</v>
      </c>
      <c r="B137" s="73" t="s">
        <v>492</v>
      </c>
      <c r="C137" s="117" t="s">
        <v>285</v>
      </c>
      <c r="D137" s="117">
        <v>15974736050</v>
      </c>
      <c r="E137" s="74" t="s">
        <v>59</v>
      </c>
      <c r="F137" s="144" t="str">
        <f>VLOOKUP(B137,[5]全部报警!$A$2:$D$94,2,FALSE)</f>
        <v>2019-07-03 17:46:59</v>
      </c>
      <c r="G137" s="155" t="str">
        <f>VLOOKUP(B137,[6]行驶报表统计数据!$A$2:$B$76,2,FALSE)</f>
        <v>6.71</v>
      </c>
      <c r="H137" s="76" t="str">
        <f>VLOOKUP(B137,[5]全部报警!$A$2:$D$94,4,FALSE)</f>
        <v>云南省红河哈尼族彝族自治州个旧市贾沙乡130县道贾沙乡科技希望小学南1807米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144" t="str">
        <f>VLOOKUP(B138,[5]全部报警!$A$2:$D$94,2,FALSE)</f>
        <v>2019-07-03 23:30:11</v>
      </c>
      <c r="G138" s="155" t="str">
        <f>VLOOKUP(B138,[6]行驶报表统计数据!$A$2:$B$76,2,FALSE)</f>
        <v>56.89</v>
      </c>
      <c r="H138" s="76" t="str">
        <f>VLOOKUP(B138,[5]全部报警!$A$2:$D$94,4,FALSE)</f>
        <v>云南省大理白族自治州祥云县祥城镇G56杭瑞高速烂洞山东510米</v>
      </c>
      <c r="I138" s="76"/>
      <c r="J138" s="85"/>
      <c r="K138" s="85"/>
      <c r="L138" s="84" t="s">
        <v>28</v>
      </c>
      <c r="M138" s="83"/>
      <c r="N138" s="83" t="s">
        <v>62</v>
      </c>
      <c r="O138" s="83"/>
      <c r="P138" s="83"/>
      <c r="Q138" s="101" t="s">
        <v>34</v>
      </c>
      <c r="R138" s="102"/>
      <c r="S138" s="103">
        <v>43649</v>
      </c>
      <c r="T138" s="104" t="s">
        <v>170</v>
      </c>
      <c r="U138" s="105"/>
    </row>
    <row r="139" ht="17.65" customHeight="1" spans="1:21">
      <c r="A139" s="71">
        <v>134</v>
      </c>
      <c r="B139" s="73" t="s">
        <v>495</v>
      </c>
      <c r="C139" s="117" t="s">
        <v>496</v>
      </c>
      <c r="D139" s="117">
        <v>15912820531</v>
      </c>
      <c r="E139" s="74" t="s">
        <v>59</v>
      </c>
      <c r="F139" s="144" t="str">
        <f>VLOOKUP(B139,[5]全部报警!$A$2:$D$94,2,FALSE)</f>
        <v>2019-07-03 21:38:59</v>
      </c>
      <c r="G139" s="155" t="str">
        <f>VLOOKUP(B139,[6]行驶报表统计数据!$A$2:$B$76,2,FALSE)</f>
        <v>21.72</v>
      </c>
      <c r="H139" s="76" t="str">
        <f>VLOOKUP(B139,[5]全部报警!$A$2:$D$94,4,FALSE)</f>
        <v>云南省玉溪市红塔区高仓街道302县道城南汽车客运站东北127米</v>
      </c>
      <c r="I139" s="76"/>
      <c r="J139" s="85"/>
      <c r="K139" s="85"/>
      <c r="L139" s="84" t="s">
        <v>33</v>
      </c>
      <c r="M139" s="83"/>
      <c r="N139" s="83"/>
      <c r="O139" s="83"/>
      <c r="P139" s="83"/>
      <c r="Q139" s="101" t="s">
        <v>56</v>
      </c>
      <c r="R139" s="102"/>
      <c r="S139" s="103"/>
      <c r="T139" s="104"/>
      <c r="U139" s="105"/>
    </row>
    <row r="140" s="42" customFormat="1" ht="17.65" customHeight="1" spans="1:22">
      <c r="A140" s="71">
        <v>135</v>
      </c>
      <c r="B140" s="73" t="s">
        <v>499</v>
      </c>
      <c r="C140" s="77" t="s">
        <v>500</v>
      </c>
      <c r="D140" s="77">
        <v>15825222243</v>
      </c>
      <c r="E140" s="74" t="s">
        <v>59</v>
      </c>
      <c r="F140" s="144" t="str">
        <f>VLOOKUP(B140,[5]全部报警!$A$2:$D$94,2,FALSE)</f>
        <v>2019-07-03 21:12:38</v>
      </c>
      <c r="G140" s="155" t="str">
        <f>VLOOKUP(B140,[6]行驶报表统计数据!$A$2:$B$76,2,FALSE)</f>
        <v>4.96</v>
      </c>
      <c r="H140" s="76" t="str">
        <f>VLOOKUP(B140,[5]全部报警!$A$2:$D$94,4,FALSE)</f>
        <v>云南省西双版纳傣族自治州景洪市允景洪街道澜沧江路5号澜沧江路景洪市文化馆东北1199米</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44" t="s">
        <v>997</v>
      </c>
      <c r="G141" s="155">
        <v>0</v>
      </c>
      <c r="H141" s="154" t="s">
        <v>998</v>
      </c>
      <c r="I141" s="76"/>
      <c r="J141" s="128"/>
      <c r="K141" s="128"/>
      <c r="L141" s="84" t="s">
        <v>33</v>
      </c>
      <c r="M141" s="83"/>
      <c r="N141" s="83"/>
      <c r="O141" s="83"/>
      <c r="P141" s="83"/>
      <c r="Q141" s="101" t="s">
        <v>56</v>
      </c>
      <c r="R141" s="102"/>
      <c r="S141" s="103"/>
      <c r="T141" s="104"/>
      <c r="U141" s="105"/>
      <c r="V141" s="132"/>
    </row>
    <row r="142" s="42" customFormat="1" ht="17.65" customHeight="1" spans="1:22">
      <c r="A142" s="71">
        <v>137</v>
      </c>
      <c r="B142" s="116" t="s">
        <v>504</v>
      </c>
      <c r="C142" s="117" t="s">
        <v>505</v>
      </c>
      <c r="D142" s="117">
        <v>15987379657</v>
      </c>
      <c r="E142" s="74" t="s">
        <v>59</v>
      </c>
      <c r="F142" s="144" t="str">
        <f>VLOOKUP(B142,[5]全部报警!$A$2:$D$94,2,FALSE)</f>
        <v>2019-07-03 23:26:52</v>
      </c>
      <c r="G142" s="155" t="str">
        <f>VLOOKUP(B142,[6]行驶报表统计数据!$A$2:$B$76,2,FALSE)</f>
        <v>35.62</v>
      </c>
      <c r="H142" s="76" t="str">
        <f>VLOOKUP(B142,[5]全部报警!$A$2:$D$94,4,FALSE)</f>
        <v>云南省红河哈尼族彝族自治州建水县临安镇青他线白水河西211米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144" t="str">
        <f>VLOOKUP(B143,[5]全部报警!$A$2:$D$94,2,FALSE)</f>
        <v>2019-07-03 11:14:03</v>
      </c>
      <c r="G143" s="155" t="str">
        <f>VLOOKUP(B143,[6]行驶报表统计数据!$A$2:$B$76,2,FALSE)</f>
        <v>47.09</v>
      </c>
      <c r="H143" s="76" t="str">
        <f>VLOOKUP(B143,[5]全部报警!$A$2:$D$94,4,FALSE)</f>
        <v>云南省普洱市墨江哈尼族自治县联珠镇G8511昆磨高速下布龙阱东北356米</v>
      </c>
      <c r="I143" s="76"/>
      <c r="J143" s="128"/>
      <c r="K143" s="128"/>
      <c r="L143" s="84" t="s">
        <v>33</v>
      </c>
      <c r="M143" s="83"/>
      <c r="N143" s="83"/>
      <c r="O143" s="83"/>
      <c r="P143" s="83"/>
      <c r="Q143" s="101" t="s">
        <v>56</v>
      </c>
      <c r="R143" s="102"/>
      <c r="S143" s="103"/>
      <c r="T143" s="104"/>
      <c r="U143" s="105"/>
    </row>
    <row r="144" ht="17.65" customHeight="1" spans="1:21">
      <c r="A144" s="71">
        <v>139</v>
      </c>
      <c r="B144" s="116" t="s">
        <v>508</v>
      </c>
      <c r="C144" s="77" t="s">
        <v>509</v>
      </c>
      <c r="D144" s="77">
        <v>13466255899</v>
      </c>
      <c r="E144" s="74" t="s">
        <v>59</v>
      </c>
      <c r="F144" s="144" t="str">
        <f>VLOOKUP(B144,[5]全部报警!$A$2:$D$94,2,FALSE)</f>
        <v>2019-07-03 13:49:48</v>
      </c>
      <c r="G144" s="155" t="str">
        <f>VLOOKUP(B144,[6]行驶报表统计数据!$A$2:$B$76,2,FALSE)</f>
        <v>36.65</v>
      </c>
      <c r="H144" s="76" t="str">
        <f>VLOOKUP(B144,[5]全部报警!$A$2:$D$94,4,FALSE)</f>
        <v>云南省红河哈尼族彝族自治州建水县临安镇214省道王桥头西262米</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44" t="s">
        <v>999</v>
      </c>
      <c r="G145" s="155">
        <v>0</v>
      </c>
      <c r="H145" s="154" t="s">
        <v>1000</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395</v>
      </c>
      <c r="F146" s="144" t="s">
        <v>1001</v>
      </c>
      <c r="G146" s="155">
        <v>0</v>
      </c>
      <c r="H146" s="154" t="s">
        <v>289</v>
      </c>
      <c r="I146" s="76"/>
      <c r="J146" s="128"/>
      <c r="K146" s="128"/>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144" t="str">
        <f>VLOOKUP(B147,[5]全部报警!$A$2:$D$94,2,FALSE)</f>
        <v>2019-07-03 18:17:28</v>
      </c>
      <c r="G147" s="155" t="str">
        <f>VLOOKUP(B147,[6]行驶报表统计数据!$A$2:$B$76,2,FALSE)</f>
        <v>10.21</v>
      </c>
      <c r="H147" s="76" t="str">
        <f>VLOOKUP(B147,[5]全部报警!$A$2:$D$94,4,FALSE)</f>
        <v>云南省红河哈尼族彝族自治州元阳县南沙镇102县道排沙小学西南376米</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144" t="str">
        <f>VLOOKUP(B148,[5]全部报警!$A$2:$D$94,2,FALSE)</f>
        <v>2019-07-03 20:41:21</v>
      </c>
      <c r="G148" s="155" t="str">
        <f>VLOOKUP(B148,[6]行驶报表统计数据!$A$2:$B$76,2,FALSE)</f>
        <v>45.36</v>
      </c>
      <c r="H148" s="76" t="str">
        <f>VLOOKUP(B148,[5]全部报警!$A$2:$D$94,4,FALSE)</f>
        <v>云南省西双版纳傣族自治州勐海县勐海镇阳光幼儿园西82米</v>
      </c>
      <c r="I148" s="76"/>
      <c r="J148" s="128"/>
      <c r="K148" s="128"/>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144" t="s">
        <v>1002</v>
      </c>
      <c r="G149" s="155">
        <v>0</v>
      </c>
      <c r="H149" s="154" t="s">
        <v>1003</v>
      </c>
      <c r="I149" s="76"/>
      <c r="J149" s="128"/>
      <c r="K149" s="128"/>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144" t="str">
        <f>VLOOKUP(B150,[5]全部报警!$A$2:$D$94,2,FALSE)</f>
        <v>2019-07-03 19:16:35</v>
      </c>
      <c r="G150" s="155" t="str">
        <f>VLOOKUP(B150,[6]行驶报表统计数据!$A$2:$B$76,2,FALSE)</f>
        <v>8.37</v>
      </c>
      <c r="H150" s="76" t="str">
        <f>VLOOKUP(B150,[5]全部报警!$A$2:$D$94,4,FALSE)</f>
        <v>云南省红河哈尼族彝族自治州红河县迤萨镇莲花路103莲花路红河县工商行政管理局东34米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44" t="s">
        <v>1004</v>
      </c>
      <c r="G151" s="155">
        <v>0</v>
      </c>
      <c r="H151" s="154" t="s">
        <v>1005</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44" t="s">
        <v>1006</v>
      </c>
      <c r="G152" s="155">
        <v>0</v>
      </c>
      <c r="H152" s="154" t="s">
        <v>1007</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144" t="str">
        <f>VLOOKUP(B153,[5]全部报警!$A$2:$D$94,2,FALSE)</f>
        <v>2019-07-03 19:09:36</v>
      </c>
      <c r="G153" s="155" t="str">
        <f>VLOOKUP(B153,[6]行驶报表统计数据!$A$2:$B$76,2,FALSE)</f>
        <v>11.83</v>
      </c>
      <c r="H153" s="76" t="str">
        <f>VLOOKUP(B153,[5]全部报警!$A$2:$D$94,4,FALSE)</f>
        <v>云南省红河哈尼族彝族自治州开远市乐白道街道市西北路馆驿清真饭店南46米</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144" t="str">
        <f>VLOOKUP(B154,[5]全部报警!$A$2:$D$94,2,FALSE)</f>
        <v>2019-07-03 23:24:19</v>
      </c>
      <c r="G154" s="155" t="str">
        <f>VLOOKUP(B154,[6]行驶报表统计数据!$A$2:$B$76,2,FALSE)</f>
        <v>19.25</v>
      </c>
      <c r="H154" s="76" t="str">
        <f>VLOOKUP(B154,[5]全部报警!$A$2:$D$94,4,FALSE)</f>
        <v>云南省红河哈尼族彝族自治州建水县临安镇G5615天猴高速中共建水公路分局建水所支部委员会西140米</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144" t="s">
        <v>1008</v>
      </c>
      <c r="G155" s="155">
        <v>0</v>
      </c>
      <c r="H155" s="154" t="s">
        <v>1009</v>
      </c>
      <c r="I155" s="76"/>
      <c r="J155" s="128"/>
      <c r="K155" s="128"/>
      <c r="L155" s="84" t="s">
        <v>33</v>
      </c>
      <c r="M155" s="83"/>
      <c r="N155" s="83"/>
      <c r="O155" s="83"/>
      <c r="P155" s="83"/>
      <c r="Q155" s="101" t="s">
        <v>56</v>
      </c>
      <c r="R155" s="102"/>
      <c r="S155" s="103"/>
      <c r="T155" s="104"/>
      <c r="U155" s="105"/>
    </row>
    <row r="156" ht="17.65" customHeight="1" spans="1:21">
      <c r="A156" s="71">
        <v>151</v>
      </c>
      <c r="B156" s="119" t="s">
        <v>546</v>
      </c>
      <c r="C156" s="120" t="s">
        <v>547</v>
      </c>
      <c r="D156" s="120">
        <v>13987361051</v>
      </c>
      <c r="E156" s="74" t="s">
        <v>59</v>
      </c>
      <c r="F156" s="144" t="s">
        <v>1010</v>
      </c>
      <c r="G156" s="155">
        <v>0</v>
      </c>
      <c r="H156" s="154" t="s">
        <v>1011</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44" t="str">
        <f>VLOOKUP(B157,[5]全部报警!$A$2:$D$94,2,FALSE)</f>
        <v>2019-07-03 22:23:56</v>
      </c>
      <c r="G157" s="155" t="str">
        <f>VLOOKUP(B157,[6]行驶报表统计数据!$A$2:$B$76,2,FALSE)</f>
        <v>20.43</v>
      </c>
      <c r="H157" s="76" t="str">
        <f>VLOOKUP(B157,[5]全部报警!$A$2:$D$94,4,FALSE)</f>
        <v>云南省昆明市晋宁区昆阳街道环湖南路古城工商所西88米</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44" t="s">
        <v>1012</v>
      </c>
      <c r="G158" s="155">
        <v>0</v>
      </c>
      <c r="H158" s="154" t="s">
        <v>1013</v>
      </c>
      <c r="I158" s="76"/>
      <c r="J158" s="128"/>
      <c r="K158" s="128"/>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144" t="str">
        <f>VLOOKUP(B159,[5]全部报警!$A$2:$D$94,2,FALSE)</f>
        <v>2019-07-03 23:58:10</v>
      </c>
      <c r="G159" s="155" t="str">
        <f>VLOOKUP(B159,[6]行驶报表统计数据!$A$2:$B$76,2,FALSE)</f>
        <v>26.46</v>
      </c>
      <c r="H159" s="76" t="str">
        <f>VLOOKUP(B159,[5]全部报警!$A$2:$D$94,4,FALSE)</f>
        <v>云南省红河哈尼族彝族自治州绿春县大兴镇214省道云梯酒店(红河州店)东北49米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44" t="s">
        <v>1014</v>
      </c>
      <c r="G160" s="155">
        <v>0</v>
      </c>
      <c r="H160" s="154" t="s">
        <v>1015</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44" t="s">
        <v>1016</v>
      </c>
      <c r="G161" s="155">
        <v>0</v>
      </c>
      <c r="H161" s="154" t="s">
        <v>1017</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44" t="str">
        <f>VLOOKUP(B162,[5]全部报警!$A$2:$D$94,2,FALSE)</f>
        <v>2019-07-03 09:04:03</v>
      </c>
      <c r="G162" s="155">
        <v>0</v>
      </c>
      <c r="H162" s="76" t="str">
        <f>VLOOKUP(B162,[5]全部报警!$A$2:$D$94,4,FALSE)</f>
        <v>云南省曲靖市麒麟区建宁街道长征路1307号六六红风味餐厅东北150米</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144" t="s">
        <v>1018</v>
      </c>
      <c r="G163" s="155">
        <v>0</v>
      </c>
      <c r="H163" s="154" t="s">
        <v>1019</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44" t="s">
        <v>1020</v>
      </c>
      <c r="G164" s="155">
        <v>0</v>
      </c>
      <c r="H164" s="154" t="s">
        <v>1021</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44" t="s">
        <v>1022</v>
      </c>
      <c r="G165" s="155">
        <v>0</v>
      </c>
      <c r="H165" s="154" t="s">
        <v>1023</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44" t="s">
        <v>1024</v>
      </c>
      <c r="G166" s="155">
        <v>0</v>
      </c>
      <c r="H166" s="154" t="s">
        <v>1025</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44" t="str">
        <f>VLOOKUP(B167,[5]全部报警!$A$2:$D$94,2,FALSE)</f>
        <v>2019-07-03 12:14:12</v>
      </c>
      <c r="G167" s="155">
        <v>0</v>
      </c>
      <c r="H167" s="76" t="str">
        <f>VLOOKUP(B167,[5]全部报警!$A$2:$D$94,4,FALSE)</f>
        <v>云南省红河哈尼族彝族自治州个旧市沙甸镇323国道穆斯林餐厅西北98米</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44" t="s">
        <v>1026</v>
      </c>
      <c r="G168" s="155">
        <v>0</v>
      </c>
      <c r="H168" s="154" t="s">
        <v>1027</v>
      </c>
      <c r="I168" s="76"/>
      <c r="J168" s="128"/>
      <c r="K168" s="128"/>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144" t="str">
        <f>VLOOKUP(B169,[5]全部报警!$A$2:$D$94,2,FALSE)</f>
        <v>2019-07-03 22:59:19</v>
      </c>
      <c r="G169" s="155" t="str">
        <f>VLOOKUP(B169,[6]行驶报表统计数据!$A$2:$B$76,2,FALSE)</f>
        <v>2.60</v>
      </c>
      <c r="H169" s="76" t="str">
        <f>VLOOKUP(B169,[5]全部报警!$A$2:$D$94,4,FALSE)</f>
        <v>云南省文山壮族苗族自治州广南县莲城镇那忠西124米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44" t="s">
        <v>1028</v>
      </c>
      <c r="G170" s="155">
        <v>0</v>
      </c>
      <c r="H170" s="154" t="s">
        <v>1029</v>
      </c>
      <c r="I170" s="76"/>
      <c r="J170" s="128"/>
      <c r="K170" s="128"/>
      <c r="L170" s="84" t="s">
        <v>33</v>
      </c>
      <c r="M170" s="83"/>
      <c r="N170" s="83"/>
      <c r="O170" s="83"/>
      <c r="P170" s="83"/>
      <c r="Q170" s="101" t="s">
        <v>56</v>
      </c>
      <c r="R170" s="102"/>
      <c r="S170" s="103"/>
      <c r="T170" s="104"/>
      <c r="U170" s="105"/>
    </row>
    <row r="171" ht="17.65" customHeight="1" spans="1:21">
      <c r="A171" s="71">
        <v>166</v>
      </c>
      <c r="B171" s="78" t="s">
        <v>605</v>
      </c>
      <c r="C171" s="122" t="s">
        <v>147</v>
      </c>
      <c r="D171" s="122" t="s">
        <v>606</v>
      </c>
      <c r="E171" s="74" t="s">
        <v>59</v>
      </c>
      <c r="F171" s="144" t="str">
        <f>VLOOKUP(B171,[5]全部报警!$A$2:$D$94,2,FALSE)</f>
        <v>2019-07-03 11:03:28</v>
      </c>
      <c r="G171" s="155" t="str">
        <f>VLOOKUP(B171,[6]行驶报表统计数据!$A$2:$B$76,2,FALSE)</f>
        <v>33.50</v>
      </c>
      <c r="H171" s="76" t="str">
        <f>VLOOKUP(B171,[5]全部报警!$A$2:$D$94,4,FALSE)</f>
        <v>云南省文山壮族苗族自治州文山市古木镇八哥山东北199米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144" t="str">
        <f>VLOOKUP(B172,[5]全部报警!$A$2:$D$94,2,FALSE)</f>
        <v>2019-07-03 23:05:26</v>
      </c>
      <c r="G172" s="155" t="str">
        <f>VLOOKUP(B172,[6]行驶报表统计数据!$A$2:$B$76,2,FALSE)</f>
        <v>8.61</v>
      </c>
      <c r="H172" s="76" t="str">
        <f>VLOOKUP(B172,[5]全部报警!$A$2:$D$94,4,FALSE)</f>
        <v>云南省红河哈尼族彝族自治州元阳县小新街乡元蔓高速石膏矿大桥西1866米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144" t="str">
        <f>VLOOKUP(B173,[5]全部报警!$A$2:$D$94,2,FALSE)</f>
        <v>2019-07-03 19:21:58</v>
      </c>
      <c r="G173" s="155" t="str">
        <f>VLOOKUP(B173,[6]行驶报表统计数据!$A$2:$B$76,2,FALSE)</f>
        <v>35.07</v>
      </c>
      <c r="H173" s="76" t="str">
        <f>VLOOKUP(B173,[5]全部报警!$A$2:$D$94,4,FALSE)</f>
        <v>云南省昭通市鲁甸县文屏镇234省道联合村南368米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44" t="s">
        <v>1030</v>
      </c>
      <c r="G174" s="155">
        <v>0</v>
      </c>
      <c r="H174" s="154" t="s">
        <v>1031</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144" t="str">
        <f>VLOOKUP(B175,[5]全部报警!$A$2:$D$94,2,FALSE)</f>
        <v>2019-07-03 15:23:25</v>
      </c>
      <c r="G175" s="155" t="str">
        <f>VLOOKUP(B175,[6]行驶报表统计数据!$A$2:$B$76,2,FALSE)</f>
        <v>17.00</v>
      </c>
      <c r="H175" s="76" t="str">
        <f>VLOOKUP(B175,[5]全部报警!$A$2:$D$94,4,FALSE)</f>
        <v>云南省红河哈尼族彝族自治州建水县临安镇青他线建水文笔塔西南876米</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44" t="str">
        <f>VLOOKUP(B176,[5]全部报警!$A$2:$D$94,2,FALSE)</f>
        <v>2019-07-03 23:18:55</v>
      </c>
      <c r="G176" s="155">
        <v>80.8</v>
      </c>
      <c r="H176" s="76" t="str">
        <f>VLOOKUP(B176,[5]全部报警!$A$2:$D$94,4,FALSE)</f>
        <v>云南省红河哈尼族彝族自治州建水县西庄镇G5615天猴高速马厂西351米</v>
      </c>
      <c r="I176" s="76"/>
      <c r="J176" s="128"/>
      <c r="K176" s="128"/>
      <c r="L176" s="84" t="s">
        <v>28</v>
      </c>
      <c r="M176" s="83" t="s">
        <v>62</v>
      </c>
      <c r="N176" s="83"/>
      <c r="O176" s="83"/>
      <c r="P176" s="83"/>
      <c r="Q176" s="101" t="s">
        <v>34</v>
      </c>
      <c r="R176" s="102"/>
      <c r="S176" s="103">
        <v>43649</v>
      </c>
      <c r="T176" s="104" t="s">
        <v>170</v>
      </c>
      <c r="U176" s="105"/>
    </row>
    <row r="177" ht="17.65" customHeight="1" spans="1:21">
      <c r="A177" s="71">
        <v>172</v>
      </c>
      <c r="B177" s="78" t="s">
        <v>624</v>
      </c>
      <c r="C177" s="78" t="s">
        <v>625</v>
      </c>
      <c r="D177" s="78" t="s">
        <v>626</v>
      </c>
      <c r="E177" s="74" t="s">
        <v>59</v>
      </c>
      <c r="F177" s="144" t="s">
        <v>1032</v>
      </c>
      <c r="G177" s="155">
        <v>0</v>
      </c>
      <c r="H177" s="154" t="s">
        <v>1033</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44" t="str">
        <f>VLOOKUP(B178,[5]全部报警!$A$2:$D$94,2,FALSE)</f>
        <v>2019-07-03 23:20:44</v>
      </c>
      <c r="G178" s="155" t="str">
        <f>VLOOKUP(B178,[6]行驶报表统计数据!$A$2:$B$76,2,FALSE)</f>
        <v>46.06</v>
      </c>
      <c r="H178" s="76" t="str">
        <f>VLOOKUP(B178,[5]全部报警!$A$2:$D$94,4,FALSE)</f>
        <v>云南省红河哈尼族彝族自治州蒙自市水田乡G8011开河高速弯田东1697米</v>
      </c>
      <c r="I178" s="76"/>
      <c r="J178" s="128"/>
      <c r="K178" s="128"/>
      <c r="L178" s="84" t="s">
        <v>28</v>
      </c>
      <c r="M178" s="83"/>
      <c r="N178" s="83" t="s">
        <v>62</v>
      </c>
      <c r="O178" s="83"/>
      <c r="P178" s="83"/>
      <c r="Q178" s="101" t="s">
        <v>34</v>
      </c>
      <c r="R178" s="102"/>
      <c r="S178" s="103">
        <v>43649</v>
      </c>
      <c r="T178" s="104" t="s">
        <v>279</v>
      </c>
      <c r="U178" s="105"/>
    </row>
    <row r="179" ht="17.65" customHeight="1" spans="1:21">
      <c r="A179" s="71">
        <v>174</v>
      </c>
      <c r="B179" s="78" t="s">
        <v>632</v>
      </c>
      <c r="C179" s="78" t="s">
        <v>633</v>
      </c>
      <c r="D179" s="78" t="s">
        <v>634</v>
      </c>
      <c r="E179" s="74" t="s">
        <v>59</v>
      </c>
      <c r="F179" s="144"/>
      <c r="G179" s="155">
        <v>0</v>
      </c>
      <c r="H179" s="76"/>
      <c r="I179" s="83" t="s">
        <v>62</v>
      </c>
      <c r="J179" s="128"/>
      <c r="K179" s="128"/>
      <c r="L179" s="84" t="s">
        <v>33</v>
      </c>
      <c r="M179" s="83"/>
      <c r="N179" s="83"/>
      <c r="O179" s="83"/>
      <c r="P179" s="83"/>
      <c r="Q179" s="101" t="s">
        <v>29</v>
      </c>
      <c r="R179" s="102"/>
      <c r="S179" s="103">
        <v>43649</v>
      </c>
      <c r="T179" s="104" t="s">
        <v>170</v>
      </c>
      <c r="U179" s="105"/>
    </row>
    <row r="180" ht="17.65" customHeight="1" spans="1:21">
      <c r="A180" s="71">
        <v>175</v>
      </c>
      <c r="B180" s="78" t="s">
        <v>637</v>
      </c>
      <c r="C180" s="78" t="s">
        <v>638</v>
      </c>
      <c r="D180" s="78" t="s">
        <v>639</v>
      </c>
      <c r="E180" s="74" t="s">
        <v>59</v>
      </c>
      <c r="F180" s="144" t="str">
        <f>VLOOKUP(B180,[5]全部报警!$A$2:$D$94,2,FALSE)</f>
        <v>2019-07-03 23:21:50</v>
      </c>
      <c r="G180" s="155" t="str">
        <f>VLOOKUP(B180,[6]行驶报表统计数据!$A$2:$B$76,2,FALSE)</f>
        <v>39.41</v>
      </c>
      <c r="H180" s="76" t="str">
        <f>VLOOKUP(B180,[5]全部报警!$A$2:$D$94,4,FALSE)</f>
        <v>云南省玉溪市通海县秀山街道秀山西路10秀山西路途腾小吃东北87米</v>
      </c>
      <c r="I180" s="76"/>
      <c r="J180" s="128"/>
      <c r="K180" s="128"/>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44" t="str">
        <f>VLOOKUP(B181,[5]全部报警!$A$2:$D$94,2,FALSE)</f>
        <v>2019-07-03 16:38:35</v>
      </c>
      <c r="G181" s="155">
        <v>0</v>
      </c>
      <c r="H181" s="76" t="str">
        <f>VLOOKUP(B181,[5]全部报警!$A$2:$D$94,4,FALSE)</f>
        <v>云南省红河哈尼族彝族自治州个旧市锡城镇个金公路安达汽修厂南30米</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44" t="s">
        <v>1034</v>
      </c>
      <c r="G182" s="155">
        <v>0</v>
      </c>
      <c r="H182" s="154" t="s">
        <v>1035</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44" t="s">
        <v>1036</v>
      </c>
      <c r="G183" s="155">
        <v>0</v>
      </c>
      <c r="H183" s="154" t="s">
        <v>1037</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144" t="str">
        <f>VLOOKUP(B184,[5]全部报警!$A$2:$D$94,2,FALSE)</f>
        <v>2019-07-03 23:20:25</v>
      </c>
      <c r="G184" s="155">
        <v>0</v>
      </c>
      <c r="H184" s="76" t="str">
        <f>VLOOKUP(B184,[5]全部报警!$A$2:$D$94,4,FALSE)</f>
        <v>云南省红河哈尼族彝族自治州元阳县上新城乡元蔓高速芒铁西429米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144" t="s">
        <v>1038</v>
      </c>
      <c r="G185" s="155">
        <v>0</v>
      </c>
      <c r="H185" s="154" t="s">
        <v>1039</v>
      </c>
      <c r="I185" s="76"/>
      <c r="J185" s="128"/>
      <c r="K185" s="128"/>
      <c r="L185" s="84" t="s">
        <v>33</v>
      </c>
      <c r="M185" s="83"/>
      <c r="N185" s="83"/>
      <c r="O185" s="83"/>
      <c r="P185" s="83"/>
      <c r="Q185" s="101" t="s">
        <v>56</v>
      </c>
      <c r="R185" s="102"/>
      <c r="S185" s="103"/>
      <c r="T185" s="104"/>
      <c r="U185" s="105"/>
    </row>
    <row r="186" ht="17.65" customHeight="1" spans="1:21">
      <c r="A186" s="71">
        <v>181</v>
      </c>
      <c r="B186" s="78" t="s">
        <v>661</v>
      </c>
      <c r="C186" s="78" t="s">
        <v>662</v>
      </c>
      <c r="D186" s="78" t="s">
        <v>663</v>
      </c>
      <c r="E186" s="74" t="s">
        <v>59</v>
      </c>
      <c r="F186" s="144" t="str">
        <f>VLOOKUP(B186,[5]全部报警!$A$2:$D$94,2,FALSE)</f>
        <v>2019-07-03 16:18:49</v>
      </c>
      <c r="G186" s="155" t="str">
        <f>VLOOKUP(B186,[6]行驶报表统计数据!$A$2:$B$76,2,FALSE)</f>
        <v>28.08</v>
      </c>
      <c r="H186" s="76" t="str">
        <f>VLOOKUP(B186,[5]全部报警!$A$2:$D$94,4,FALSE)</f>
        <v>云南省文山壮族苗族自治州马关县八寨镇073乡道下河头南149米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144" t="s">
        <v>1040</v>
      </c>
      <c r="G187" s="155">
        <v>0</v>
      </c>
      <c r="H187" s="154" t="s">
        <v>1041</v>
      </c>
      <c r="I187" s="76"/>
      <c r="J187" s="128"/>
      <c r="K187" s="128"/>
      <c r="L187" s="84" t="s">
        <v>33</v>
      </c>
      <c r="M187" s="83"/>
      <c r="N187" s="83"/>
      <c r="O187" s="83"/>
      <c r="P187" s="83"/>
      <c r="Q187" s="101" t="s">
        <v>56</v>
      </c>
      <c r="R187" s="102"/>
      <c r="S187" s="103"/>
      <c r="T187" s="104"/>
      <c r="U187" s="105"/>
    </row>
    <row r="188" ht="17.65" customHeight="1" spans="1:21">
      <c r="A188" s="71">
        <v>183</v>
      </c>
      <c r="B188" s="124" t="s">
        <v>669</v>
      </c>
      <c r="C188" s="125" t="s">
        <v>670</v>
      </c>
      <c r="D188" s="125">
        <v>15987348242</v>
      </c>
      <c r="E188" s="74" t="s">
        <v>59</v>
      </c>
      <c r="F188" s="144" t="s">
        <v>1042</v>
      </c>
      <c r="G188" s="155">
        <v>0</v>
      </c>
      <c r="H188" s="154" t="s">
        <v>1043</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44" t="s">
        <v>1044</v>
      </c>
      <c r="G189" s="155">
        <v>0</v>
      </c>
      <c r="H189" s="154" t="s">
        <v>452</v>
      </c>
      <c r="I189" s="76"/>
      <c r="J189" s="128"/>
      <c r="K189" s="128"/>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144" t="str">
        <f>VLOOKUP(B190,[5]全部报警!$A$2:$D$94,2,FALSE)</f>
        <v>2019-07-03 23:54:15</v>
      </c>
      <c r="G190" s="155" t="str">
        <f>VLOOKUP(B190,[6]行驶报表统计数据!$A$2:$B$76,2,FALSE)</f>
        <v>21.53</v>
      </c>
      <c r="H190" s="76" t="str">
        <f>VLOOKUP(B190,[5]全部报警!$A$2:$D$94,4,FALSE)</f>
        <v>云南省文山壮族苗族自治州文山市平坝镇中国信合(平坝信用社)西北55米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144" t="str">
        <f>VLOOKUP(B191,[5]全部报警!$A$2:$D$94,2,FALSE)</f>
        <v>2019-07-03 20:05:14</v>
      </c>
      <c r="G191" s="155" t="str">
        <f>VLOOKUP(B191,[6]行驶报表统计数据!$A$2:$B$76,2,FALSE)</f>
        <v>30.52</v>
      </c>
      <c r="H191" s="76" t="str">
        <f>VLOOKUP(B191,[5]全部报警!$A$2:$D$94,4,FALSE)</f>
        <v>云南省昆明市安宁市金方街道千法新能源之安宁中南物流城充电站东南74米</v>
      </c>
      <c r="I191" s="76"/>
      <c r="J191" s="128"/>
      <c r="K191" s="128"/>
      <c r="L191" s="84" t="s">
        <v>33</v>
      </c>
      <c r="M191" s="83"/>
      <c r="N191" s="83"/>
      <c r="O191" s="83"/>
      <c r="P191" s="83"/>
      <c r="Q191" s="101" t="s">
        <v>56</v>
      </c>
      <c r="R191" s="102"/>
      <c r="S191" s="103"/>
      <c r="T191" s="104"/>
      <c r="U191" s="105"/>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7 I93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79 V65501 JR65501 TN65501 ADJ65501 ANF65501 AXB65501 BGX65501 BQT65501 CAP65501 CKL65501 CUH65501 DED65501 DNZ65501 DXV65501 EHR65501 ERN65501 FBJ65501 FLF65501 FVB65501 GEX65501 GOT65501 GYP65501 HIL65501 HSH65501 ICD65501 ILZ65501 IVV65501 JFR65501 JPN65501 JZJ65501 KJF65501 KTB65501 LCX65501 LMT65501 LWP65501 MGL65501 MQH65501 NAD65501 NJZ65501 NTV65501 ODR65501 ONN65501 OXJ65501 PHF65501 PRB65501 QAX65501 QKT65501 QUP65501 REL65501 ROH65501 RYD65501 SHZ65501 SRV65501 TBR65501 TLN65501 TVJ65501 UFF65501 UPB65501 UYX65501 VIT65501 VSP65501 WCL65501 WMH65501 WWD65501 V131037 JR131037 TN131037 ADJ131037 ANF131037 AXB131037 BGX131037 BQT131037 CAP131037 CKL131037 CUH131037 DED131037 DNZ131037 DXV131037 EHR131037 ERN131037 FBJ131037 FLF131037 FVB131037 GEX131037 GOT131037 GYP131037 HIL131037 HSH131037 ICD131037 ILZ131037 IVV131037 JFR131037 JPN131037 JZJ131037 KJF131037 KTB131037 LCX131037 LMT131037 LWP131037 MGL131037 MQH131037 NAD131037 NJZ131037 NTV131037 ODR131037 ONN131037 OXJ131037 PHF131037 PRB131037 QAX131037 QKT131037 QUP131037 REL131037 ROH131037 RYD131037 SHZ131037 SRV131037 TBR131037 TLN131037 TVJ131037 UFF131037 UPB131037 UYX131037 VIT131037 VSP131037 WCL131037 WMH131037 WWD131037 V196573 JR196573 TN196573 ADJ196573 ANF196573 AXB196573 BGX196573 BQT196573 CAP196573 CKL196573 CUH196573 DED196573 DNZ196573 DXV196573 EHR196573 ERN196573 FBJ196573 FLF196573 FVB196573 GEX196573 GOT196573 GYP196573 HIL196573 HSH196573 ICD196573 ILZ196573 IVV196573 JFR196573 JPN196573 JZJ196573 KJF196573 KTB196573 LCX196573 LMT196573 LWP196573 MGL196573 MQH196573 NAD196573 NJZ196573 NTV196573 ODR196573 ONN196573 OXJ196573 PHF196573 PRB196573 QAX196573 QKT196573 QUP196573 REL196573 ROH196573 RYD196573 SHZ196573 SRV196573 TBR196573 TLN196573 TVJ196573 UFF196573 UPB196573 UYX196573 VIT196573 VSP196573 WCL196573 WMH196573 WWD196573 V262109 JR262109 TN262109 ADJ262109 ANF262109 AXB262109 BGX262109 BQT262109 CAP262109 CKL262109 CUH262109 DED262109 DNZ262109 DXV262109 EHR262109 ERN262109 FBJ262109 FLF262109 FVB262109 GEX262109 GOT262109 GYP262109 HIL262109 HSH262109 ICD262109 ILZ262109 IVV262109 JFR262109 JPN262109 JZJ262109 KJF262109 KTB262109 LCX262109 LMT262109 LWP262109 MGL262109 MQH262109 NAD262109 NJZ262109 NTV262109 ODR262109 ONN262109 OXJ262109 PHF262109 PRB262109 QAX262109 QKT262109 QUP262109 REL262109 ROH262109 RYD262109 SHZ262109 SRV262109 TBR262109 TLN262109 TVJ262109 UFF262109 UPB262109 UYX262109 VIT262109 VSP262109 WCL262109 WMH262109 WWD262109 V327645 JR327645 TN327645 ADJ327645 ANF327645 AXB327645 BGX327645 BQT327645 CAP327645 CKL327645 CUH327645 DED327645 DNZ327645 DXV327645 EHR327645 ERN327645 FBJ327645 FLF327645 FVB327645 GEX327645 GOT327645 GYP327645 HIL327645 HSH327645 ICD327645 ILZ327645 IVV327645 JFR327645 JPN327645 JZJ327645 KJF327645 KTB327645 LCX327645 LMT327645 LWP327645 MGL327645 MQH327645 NAD327645 NJZ327645 NTV327645 ODR327645 ONN327645 OXJ327645 PHF327645 PRB327645 QAX327645 QKT327645 QUP327645 REL327645 ROH327645 RYD327645 SHZ327645 SRV327645 TBR327645 TLN327645 TVJ327645 UFF327645 UPB327645 UYX327645 VIT327645 VSP327645 WCL327645 WMH327645 WWD327645 V393181 JR393181 TN393181 ADJ393181 ANF393181 AXB393181 BGX393181 BQT393181 CAP393181 CKL393181 CUH393181 DED393181 DNZ393181 DXV393181 EHR393181 ERN393181 FBJ393181 FLF393181 FVB393181 GEX393181 GOT393181 GYP393181 HIL393181 HSH393181 ICD393181 ILZ393181 IVV393181 JFR393181 JPN393181 JZJ393181 KJF393181 KTB393181 LCX393181 LMT393181 LWP393181 MGL393181 MQH393181 NAD393181 NJZ393181 NTV393181 ODR393181 ONN393181 OXJ393181 PHF393181 PRB393181 QAX393181 QKT393181 QUP393181 REL393181 ROH393181 RYD393181 SHZ393181 SRV393181 TBR393181 TLN393181 TVJ393181 UFF393181 UPB393181 UYX393181 VIT393181 VSP393181 WCL393181 WMH393181 WWD393181 V458717 JR458717 TN458717 ADJ458717 ANF458717 AXB458717 BGX458717 BQT458717 CAP458717 CKL458717 CUH458717 DED458717 DNZ458717 DXV458717 EHR458717 ERN458717 FBJ458717 FLF458717 FVB458717 GEX458717 GOT458717 GYP458717 HIL458717 HSH458717 ICD458717 ILZ458717 IVV458717 JFR458717 JPN458717 JZJ458717 KJF458717 KTB458717 LCX458717 LMT458717 LWP458717 MGL458717 MQH458717 NAD458717 NJZ458717 NTV458717 ODR458717 ONN458717 OXJ458717 PHF458717 PRB458717 QAX458717 QKT458717 QUP458717 REL458717 ROH458717 RYD458717 SHZ458717 SRV458717 TBR458717 TLN458717 TVJ458717 UFF458717 UPB458717 UYX458717 VIT458717 VSP458717 WCL458717 WMH458717 WWD458717 V524253 JR524253 TN524253 ADJ524253 ANF524253 AXB524253 BGX524253 BQT524253 CAP524253 CKL524253 CUH524253 DED524253 DNZ524253 DXV524253 EHR524253 ERN524253 FBJ524253 FLF524253 FVB524253 GEX524253 GOT524253 GYP524253 HIL524253 HSH524253 ICD524253 ILZ524253 IVV524253 JFR524253 JPN524253 JZJ524253 KJF524253 KTB524253 LCX524253 LMT524253 LWP524253 MGL524253 MQH524253 NAD524253 NJZ524253 NTV524253 ODR524253 ONN524253 OXJ524253 PHF524253 PRB524253 QAX524253 QKT524253 QUP524253 REL524253 ROH524253 RYD524253 SHZ524253 SRV524253 TBR524253 TLN524253 TVJ524253 UFF524253 UPB524253 UYX524253 VIT524253 VSP524253 WCL524253 WMH524253 WWD524253 V589789 JR589789 TN589789 ADJ589789 ANF589789 AXB589789 BGX589789 BQT589789 CAP589789 CKL589789 CUH589789 DED589789 DNZ589789 DXV589789 EHR589789 ERN589789 FBJ589789 FLF589789 FVB589789 GEX589789 GOT589789 GYP589789 HIL589789 HSH589789 ICD589789 ILZ589789 IVV589789 JFR589789 JPN589789 JZJ589789 KJF589789 KTB589789 LCX589789 LMT589789 LWP589789 MGL589789 MQH589789 NAD589789 NJZ589789 NTV589789 ODR589789 ONN589789 OXJ589789 PHF589789 PRB589789 QAX589789 QKT589789 QUP589789 REL589789 ROH589789 RYD589789 SHZ589789 SRV589789 TBR589789 TLN589789 TVJ589789 UFF589789 UPB589789 UYX589789 VIT589789 VSP589789 WCL589789 WMH589789 WWD589789 V655325 JR655325 TN655325 ADJ655325 ANF655325 AXB655325 BGX655325 BQT655325 CAP655325 CKL655325 CUH655325 DED655325 DNZ655325 DXV655325 EHR655325 ERN655325 FBJ655325 FLF655325 FVB655325 GEX655325 GOT655325 GYP655325 HIL655325 HSH655325 ICD655325 ILZ655325 IVV655325 JFR655325 JPN655325 JZJ655325 KJF655325 KTB655325 LCX655325 LMT655325 LWP655325 MGL655325 MQH655325 NAD655325 NJZ655325 NTV655325 ODR655325 ONN655325 OXJ655325 PHF655325 PRB655325 QAX655325 QKT655325 QUP655325 REL655325 ROH655325 RYD655325 SHZ655325 SRV655325 TBR655325 TLN655325 TVJ655325 UFF655325 UPB655325 UYX655325 VIT655325 VSP655325 WCL655325 WMH655325 WWD655325 V720861 JR720861 TN720861 ADJ720861 ANF720861 AXB720861 BGX720861 BQT720861 CAP720861 CKL720861 CUH720861 DED720861 DNZ720861 DXV720861 EHR720861 ERN720861 FBJ720861 FLF720861 FVB720861 GEX720861 GOT720861 GYP720861 HIL720861 HSH720861 ICD720861 ILZ720861 IVV720861 JFR720861 JPN720861 JZJ720861 KJF720861 KTB720861 LCX720861 LMT720861 LWP720861 MGL720861 MQH720861 NAD720861 NJZ720861 NTV720861 ODR720861 ONN720861 OXJ720861 PHF720861 PRB720861 QAX720861 QKT720861 QUP720861 REL720861 ROH720861 RYD720861 SHZ720861 SRV720861 TBR720861 TLN720861 TVJ720861 UFF720861 UPB720861 UYX720861 VIT720861 VSP720861 WCL720861 WMH720861 WWD720861 V786397 JR786397 TN786397 ADJ786397 ANF786397 AXB786397 BGX786397 BQT786397 CAP786397 CKL786397 CUH786397 DED786397 DNZ786397 DXV786397 EHR786397 ERN786397 FBJ786397 FLF786397 FVB786397 GEX786397 GOT786397 GYP786397 HIL786397 HSH786397 ICD786397 ILZ786397 IVV786397 JFR786397 JPN786397 JZJ786397 KJF786397 KTB786397 LCX786397 LMT786397 LWP786397 MGL786397 MQH786397 NAD786397 NJZ786397 NTV786397 ODR786397 ONN786397 OXJ786397 PHF786397 PRB786397 QAX786397 QKT786397 QUP786397 REL786397 ROH786397 RYD786397 SHZ786397 SRV786397 TBR786397 TLN786397 TVJ786397 UFF786397 UPB786397 UYX786397 VIT786397 VSP786397 WCL786397 WMH786397 WWD786397 V851933 JR851933 TN851933 ADJ851933 ANF851933 AXB851933 BGX851933 BQT851933 CAP851933 CKL851933 CUH851933 DED851933 DNZ851933 DXV851933 EHR851933 ERN851933 FBJ851933 FLF851933 FVB851933 GEX851933 GOT851933 GYP851933 HIL851933 HSH851933 ICD851933 ILZ851933 IVV851933 JFR851933 JPN851933 JZJ851933 KJF851933 KTB851933 LCX851933 LMT851933 LWP851933 MGL851933 MQH851933 NAD851933 NJZ851933 NTV851933 ODR851933 ONN851933 OXJ851933 PHF851933 PRB851933 QAX851933 QKT851933 QUP851933 REL851933 ROH851933 RYD851933 SHZ851933 SRV851933 TBR851933 TLN851933 TVJ851933 UFF851933 UPB851933 UYX851933 VIT851933 VSP851933 WCL851933 WMH851933 WWD851933 V917469 JR917469 TN917469 ADJ917469 ANF917469 AXB917469 BGX917469 BQT917469 CAP917469 CKL917469 CUH917469 DED917469 DNZ917469 DXV917469 EHR917469 ERN917469 FBJ917469 FLF917469 FVB917469 GEX917469 GOT917469 GYP917469 HIL917469 HSH917469 ICD917469 ILZ917469 IVV917469 JFR917469 JPN917469 JZJ917469 KJF917469 KTB917469 LCX917469 LMT917469 LWP917469 MGL917469 MQH917469 NAD917469 NJZ917469 NTV917469 ODR917469 ONN917469 OXJ917469 PHF917469 PRB917469 QAX917469 QKT917469 QUP917469 REL917469 ROH917469 RYD917469 SHZ917469 SRV917469 TBR917469 TLN917469 TVJ917469 UFF917469 UPB917469 UYX917469 VIT917469 VSP917469 WCL917469 WMH917469 WWD917469 V983005 JR983005 TN983005 ADJ983005 ANF983005 AXB983005 BGX983005 BQT983005 CAP983005 CKL983005 CUH983005 DED983005 DNZ983005 DXV983005 EHR983005 ERN983005 FBJ983005 FLF983005 FVB983005 GEX983005 GOT983005 GYP983005 HIL983005 HSH983005 ICD983005 ILZ983005 IVV983005 JFR983005 JPN983005 JZJ983005 KJF983005 KTB983005 LCX983005 LMT983005 LWP983005 MGL983005 MQH983005 NAD983005 NJZ983005 NTV983005 ODR983005 ONN983005 OXJ983005 PHF983005 PRB983005 QAX983005 QKT983005 QUP983005 REL983005 ROH983005 RYD983005 SHZ983005 SRV983005 TBR983005 TLN983005 TVJ983005 UFF983005 UPB983005 UYX983005 VIT983005 VSP983005 WCL983005 WMH983005 WWD983005 M917469:P917559 JI917469:JL917559 TE917469:TH917559 ADA917469:ADD917559 AMW917469:AMZ917559 AWS917469:AWV917559 BGO917469:BGR917559 BQK917469:BQN917559 CAG917469:CAJ917559 CKC917469:CKF917559 CTY917469:CUB917559 DDU917469:DDX917559 DNQ917469:DNT917559 DXM917469:DXP917559 EHI917469:EHL917559 ERE917469:ERH917559 FBA917469:FBD917559 FKW917469:FKZ917559 FUS917469:FUV917559 GEO917469:GER917559 GOK917469:GON917559 GYG917469:GYJ917559 HIC917469:HIF917559 HRY917469:HSB917559 IBU917469:IBX917559 ILQ917469:ILT917559 IVM917469:IVP917559 JFI917469:JFL917559 JPE917469:JPH917559 JZA917469:JZD917559 KIW917469:KIZ917559 KSS917469:KSV917559 LCO917469:LCR917559 LMK917469:LMN917559 LWG917469:LWJ917559 MGC917469:MGF917559 MPY917469:MQB917559 MZU917469:MZX917559 NJQ917469:NJT917559 NTM917469:NTP917559 ODI917469:ODL917559 ONE917469:ONH917559 OXA917469:OXD917559 PGW917469:PGZ917559 PQS917469:PQV917559 QAO917469:QAR917559 QKK917469:QKN917559 QUG917469:QUJ917559 REC917469:REF917559 RNY917469:ROB917559 RXU917469:RXX917559 SHQ917469:SHT917559 SRM917469:SRP917559 TBI917469:TBL917559 TLE917469:TLH917559 TVA917469:TVD917559 UEW917469:UEZ917559 UOS917469:UOV917559 UYO917469:UYR917559 VIK917469:VIN917559 VSG917469:VSJ917559 WCC917469:WCF917559 WLY917469:WMB917559 WVU917469:WVX917559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5:P983095 JI983005:JL983095 TE983005:TH983095 ADA983005:ADD983095 AMW983005:AMZ983095 AWS983005:AWV983095 BGO983005:BGR983095 BQK983005:BQN983095 CAG983005:CAJ983095 CKC983005:CKF983095 CTY983005:CUB983095 DDU983005:DDX983095 DNQ983005:DNT983095 DXM983005:DXP983095 EHI983005:EHL983095 ERE983005:ERH983095 FBA983005:FBD983095 FKW983005:FKZ983095 FUS983005:FUV983095 GEO983005:GER983095 GOK983005:GON983095 GYG983005:GYJ983095 HIC983005:HIF983095 HRY983005:HSB983095 IBU983005:IBX983095 ILQ983005:ILT983095 IVM983005:IVP983095 JFI983005:JFL983095 JPE983005:JPH983095 JZA983005:JZD983095 KIW983005:KIZ983095 KSS983005:KSV983095 LCO983005:LCR983095 LMK983005:LMN983095 LWG983005:LWJ983095 MGC983005:MGF983095 MPY983005:MQB983095 MZU983005:MZX983095 NJQ983005:NJT983095 NTM983005:NTP983095 ODI983005:ODL983095 ONE983005:ONH983095 OXA983005:OXD983095 PGW983005:PGZ983095 PQS983005:PQV983095 QAO983005:QAR983095 QKK983005:QKN983095 QUG983005:QUJ983095 REC983005:REF983095 RNY983005:ROB983095 RXU983005:RXX983095 SHQ983005:SHT983095 SRM983005:SRP983095 TBI983005:TBL983095 TLE983005:TLH983095 TVA983005:TVD983095 UEW983005:UEZ983095 UOS983005:UOV983095 UYO983005:UYR983095 VIK983005:VIN983095 VSG983005:VSJ983095 WCC983005:WCF983095 WLY983005:WMB983095 WVU983005:WVX983095 M65501:P65591 JI65501:JL65591 TE65501:TH65591 ADA65501:ADD65591 AMW65501:AMZ65591 AWS65501:AWV65591 BGO65501:BGR65591 BQK65501:BQN65591 CAG65501:CAJ65591 CKC65501:CKF65591 CTY65501:CUB65591 DDU65501:DDX65591 DNQ65501:DNT65591 DXM65501:DXP65591 EHI65501:EHL65591 ERE65501:ERH65591 FBA65501:FBD65591 FKW65501:FKZ65591 FUS65501:FUV65591 GEO65501:GER65591 GOK65501:GON65591 GYG65501:GYJ65591 HIC65501:HIF65591 HRY65501:HSB65591 IBU65501:IBX65591 ILQ65501:ILT65591 IVM65501:IVP65591 JFI65501:JFL65591 JPE65501:JPH65591 JZA65501:JZD65591 KIW65501:KIZ65591 KSS65501:KSV65591 LCO65501:LCR65591 LMK65501:LMN65591 LWG65501:LWJ65591 MGC65501:MGF65591 MPY65501:MQB65591 MZU65501:MZX65591 NJQ65501:NJT65591 NTM65501:NTP65591 ODI65501:ODL65591 ONE65501:ONH65591 OXA65501:OXD65591 PGW65501:PGZ65591 PQS65501:PQV65591 QAO65501:QAR65591 QKK65501:QKN65591 QUG65501:QUJ65591 REC65501:REF65591 RNY65501:ROB65591 RXU65501:RXX65591 SHQ65501:SHT65591 SRM65501:SRP65591 TBI65501:TBL65591 TLE65501:TLH65591 TVA65501:TVD65591 UEW65501:UEZ65591 UOS65501:UOV65591 UYO65501:UYR65591 VIK65501:VIN65591 VSG65501:VSJ65591 WCC65501:WCF65591 WLY65501:WMB65591 WVU65501:WVX65591 M131037:P131127 JI131037:JL131127 TE131037:TH131127 ADA131037:ADD131127 AMW131037:AMZ131127 AWS131037:AWV131127 BGO131037:BGR131127 BQK131037:BQN131127 CAG131037:CAJ131127 CKC131037:CKF131127 CTY131037:CUB131127 DDU131037:DDX131127 DNQ131037:DNT131127 DXM131037:DXP131127 EHI131037:EHL131127 ERE131037:ERH131127 FBA131037:FBD131127 FKW131037:FKZ131127 FUS131037:FUV131127 GEO131037:GER131127 GOK131037:GON131127 GYG131037:GYJ131127 HIC131037:HIF131127 HRY131037:HSB131127 IBU131037:IBX131127 ILQ131037:ILT131127 IVM131037:IVP131127 JFI131037:JFL131127 JPE131037:JPH131127 JZA131037:JZD131127 KIW131037:KIZ131127 KSS131037:KSV131127 LCO131037:LCR131127 LMK131037:LMN131127 LWG131037:LWJ131127 MGC131037:MGF131127 MPY131037:MQB131127 MZU131037:MZX131127 NJQ131037:NJT131127 NTM131037:NTP131127 ODI131037:ODL131127 ONE131037:ONH131127 OXA131037:OXD131127 PGW131037:PGZ131127 PQS131037:PQV131127 QAO131037:QAR131127 QKK131037:QKN131127 QUG131037:QUJ131127 REC131037:REF131127 RNY131037:ROB131127 RXU131037:RXX131127 SHQ131037:SHT131127 SRM131037:SRP131127 TBI131037:TBL131127 TLE131037:TLH131127 TVA131037:TVD131127 UEW131037:UEZ131127 UOS131037:UOV131127 UYO131037:UYR131127 VIK131037:VIN131127 VSG131037:VSJ131127 WCC131037:WCF131127 WLY131037:WMB131127 WVU131037:WVX131127 M196573:P196663 JI196573:JL196663 TE196573:TH196663 ADA196573:ADD196663 AMW196573:AMZ196663 AWS196573:AWV196663 BGO196573:BGR196663 BQK196573:BQN196663 CAG196573:CAJ196663 CKC196573:CKF196663 CTY196573:CUB196663 DDU196573:DDX196663 DNQ196573:DNT196663 DXM196573:DXP196663 EHI196573:EHL196663 ERE196573:ERH196663 FBA196573:FBD196663 FKW196573:FKZ196663 FUS196573:FUV196663 GEO196573:GER196663 GOK196573:GON196663 GYG196573:GYJ196663 HIC196573:HIF196663 HRY196573:HSB196663 IBU196573:IBX196663 ILQ196573:ILT196663 IVM196573:IVP196663 JFI196573:JFL196663 JPE196573:JPH196663 JZA196573:JZD196663 KIW196573:KIZ196663 KSS196573:KSV196663 LCO196573:LCR196663 LMK196573:LMN196663 LWG196573:LWJ196663 MGC196573:MGF196663 MPY196573:MQB196663 MZU196573:MZX196663 NJQ196573:NJT196663 NTM196573:NTP196663 ODI196573:ODL196663 ONE196573:ONH196663 OXA196573:OXD196663 PGW196573:PGZ196663 PQS196573:PQV196663 QAO196573:QAR196663 QKK196573:QKN196663 QUG196573:QUJ196663 REC196573:REF196663 RNY196573:ROB196663 RXU196573:RXX196663 SHQ196573:SHT196663 SRM196573:SRP196663 TBI196573:TBL196663 TLE196573:TLH196663 TVA196573:TVD196663 UEW196573:UEZ196663 UOS196573:UOV196663 UYO196573:UYR196663 VIK196573:VIN196663 VSG196573:VSJ196663 WCC196573:WCF196663 WLY196573:WMB196663 WVU196573:WVX196663 M262109:P262199 JI262109:JL262199 TE262109:TH262199 ADA262109:ADD262199 AMW262109:AMZ262199 AWS262109:AWV262199 BGO262109:BGR262199 BQK262109:BQN262199 CAG262109:CAJ262199 CKC262109:CKF262199 CTY262109:CUB262199 DDU262109:DDX262199 DNQ262109:DNT262199 DXM262109:DXP262199 EHI262109:EHL262199 ERE262109:ERH262199 FBA262109:FBD262199 FKW262109:FKZ262199 FUS262109:FUV262199 GEO262109:GER262199 GOK262109:GON262199 GYG262109:GYJ262199 HIC262109:HIF262199 HRY262109:HSB262199 IBU262109:IBX262199 ILQ262109:ILT262199 IVM262109:IVP262199 JFI262109:JFL262199 JPE262109:JPH262199 JZA262109:JZD262199 KIW262109:KIZ262199 KSS262109:KSV262199 LCO262109:LCR262199 LMK262109:LMN262199 LWG262109:LWJ262199 MGC262109:MGF262199 MPY262109:MQB262199 MZU262109:MZX262199 NJQ262109:NJT262199 NTM262109:NTP262199 ODI262109:ODL262199 ONE262109:ONH262199 OXA262109:OXD262199 PGW262109:PGZ262199 PQS262109:PQV262199 QAO262109:QAR262199 QKK262109:QKN262199 QUG262109:QUJ262199 REC262109:REF262199 RNY262109:ROB262199 RXU262109:RXX262199 SHQ262109:SHT262199 SRM262109:SRP262199 TBI262109:TBL262199 TLE262109:TLH262199 TVA262109:TVD262199 UEW262109:UEZ262199 UOS262109:UOV262199 UYO262109:UYR262199 VIK262109:VIN262199 VSG262109:VSJ262199 WCC262109:WCF262199 WLY262109:WMB262199 WVU262109:WVX262199 M327645:P327735 JI327645:JL327735 TE327645:TH327735 ADA327645:ADD327735 AMW327645:AMZ327735 AWS327645:AWV327735 BGO327645:BGR327735 BQK327645:BQN327735 CAG327645:CAJ327735 CKC327645:CKF327735 CTY327645:CUB327735 DDU327645:DDX327735 DNQ327645:DNT327735 DXM327645:DXP327735 EHI327645:EHL327735 ERE327645:ERH327735 FBA327645:FBD327735 FKW327645:FKZ327735 FUS327645:FUV327735 GEO327645:GER327735 GOK327645:GON327735 GYG327645:GYJ327735 HIC327645:HIF327735 HRY327645:HSB327735 IBU327645:IBX327735 ILQ327645:ILT327735 IVM327645:IVP327735 JFI327645:JFL327735 JPE327645:JPH327735 JZA327645:JZD327735 KIW327645:KIZ327735 KSS327645:KSV327735 LCO327645:LCR327735 LMK327645:LMN327735 LWG327645:LWJ327735 MGC327645:MGF327735 MPY327645:MQB327735 MZU327645:MZX327735 NJQ327645:NJT327735 NTM327645:NTP327735 ODI327645:ODL327735 ONE327645:ONH327735 OXA327645:OXD327735 PGW327645:PGZ327735 PQS327645:PQV327735 QAO327645:QAR327735 QKK327645:QKN327735 QUG327645:QUJ327735 REC327645:REF327735 RNY327645:ROB327735 RXU327645:RXX327735 SHQ327645:SHT327735 SRM327645:SRP327735 TBI327645:TBL327735 TLE327645:TLH327735 TVA327645:TVD327735 UEW327645:UEZ327735 UOS327645:UOV327735 UYO327645:UYR327735 VIK327645:VIN327735 VSG327645:VSJ327735 WCC327645:WCF327735 WLY327645:WMB327735 WVU327645:WVX327735 M393181:P393271 JI393181:JL393271 TE393181:TH393271 ADA393181:ADD393271 AMW393181:AMZ393271 AWS393181:AWV393271 BGO393181:BGR393271 BQK393181:BQN393271 CAG393181:CAJ393271 CKC393181:CKF393271 CTY393181:CUB393271 DDU393181:DDX393271 DNQ393181:DNT393271 DXM393181:DXP393271 EHI393181:EHL393271 ERE393181:ERH393271 FBA393181:FBD393271 FKW393181:FKZ393271 FUS393181:FUV393271 GEO393181:GER393271 GOK393181:GON393271 GYG393181:GYJ393271 HIC393181:HIF393271 HRY393181:HSB393271 IBU393181:IBX393271 ILQ393181:ILT393271 IVM393181:IVP393271 JFI393181:JFL393271 JPE393181:JPH393271 JZA393181:JZD393271 KIW393181:KIZ393271 KSS393181:KSV393271 LCO393181:LCR393271 LMK393181:LMN393271 LWG393181:LWJ393271 MGC393181:MGF393271 MPY393181:MQB393271 MZU393181:MZX393271 NJQ393181:NJT393271 NTM393181:NTP393271 ODI393181:ODL393271 ONE393181:ONH393271 OXA393181:OXD393271 PGW393181:PGZ393271 PQS393181:PQV393271 QAO393181:QAR393271 QKK393181:QKN393271 QUG393181:QUJ393271 REC393181:REF393271 RNY393181:ROB393271 RXU393181:RXX393271 SHQ393181:SHT393271 SRM393181:SRP393271 TBI393181:TBL393271 TLE393181:TLH393271 TVA393181:TVD393271 UEW393181:UEZ393271 UOS393181:UOV393271 UYO393181:UYR393271 VIK393181:VIN393271 VSG393181:VSJ393271 WCC393181:WCF393271 WLY393181:WMB393271 WVU393181:WVX393271 M458717:P458807 JI458717:JL458807 TE458717:TH458807 ADA458717:ADD458807 AMW458717:AMZ458807 AWS458717:AWV458807 BGO458717:BGR458807 BQK458717:BQN458807 CAG458717:CAJ458807 CKC458717:CKF458807 CTY458717:CUB458807 DDU458717:DDX458807 DNQ458717:DNT458807 DXM458717:DXP458807 EHI458717:EHL458807 ERE458717:ERH458807 FBA458717:FBD458807 FKW458717:FKZ458807 FUS458717:FUV458807 GEO458717:GER458807 GOK458717:GON458807 GYG458717:GYJ458807 HIC458717:HIF458807 HRY458717:HSB458807 IBU458717:IBX458807 ILQ458717:ILT458807 IVM458717:IVP458807 JFI458717:JFL458807 JPE458717:JPH458807 JZA458717:JZD458807 KIW458717:KIZ458807 KSS458717:KSV458807 LCO458717:LCR458807 LMK458717:LMN458807 LWG458717:LWJ458807 MGC458717:MGF458807 MPY458717:MQB458807 MZU458717:MZX458807 NJQ458717:NJT458807 NTM458717:NTP458807 ODI458717:ODL458807 ONE458717:ONH458807 OXA458717:OXD458807 PGW458717:PGZ458807 PQS458717:PQV458807 QAO458717:QAR458807 QKK458717:QKN458807 QUG458717:QUJ458807 REC458717:REF458807 RNY458717:ROB458807 RXU458717:RXX458807 SHQ458717:SHT458807 SRM458717:SRP458807 TBI458717:TBL458807 TLE458717:TLH458807 TVA458717:TVD458807 UEW458717:UEZ458807 UOS458717:UOV458807 UYO458717:UYR458807 VIK458717:VIN458807 VSG458717:VSJ458807 WCC458717:WCF458807 WLY458717:WMB458807 WVU458717:WVX458807 M524253:P524343 JI524253:JL524343 TE524253:TH524343 ADA524253:ADD524343 AMW524253:AMZ524343 AWS524253:AWV524343 BGO524253:BGR524343 BQK524253:BQN524343 CAG524253:CAJ524343 CKC524253:CKF524343 CTY524253:CUB524343 DDU524253:DDX524343 DNQ524253:DNT524343 DXM524253:DXP524343 EHI524253:EHL524343 ERE524253:ERH524343 FBA524253:FBD524343 FKW524253:FKZ524343 FUS524253:FUV524343 GEO524253:GER524343 GOK524253:GON524343 GYG524253:GYJ524343 HIC524253:HIF524343 HRY524253:HSB524343 IBU524253:IBX524343 ILQ524253:ILT524343 IVM524253:IVP524343 JFI524253:JFL524343 JPE524253:JPH524343 JZA524253:JZD524343 KIW524253:KIZ524343 KSS524253:KSV524343 LCO524253:LCR524343 LMK524253:LMN524343 LWG524253:LWJ524343 MGC524253:MGF524343 MPY524253:MQB524343 MZU524253:MZX524343 NJQ524253:NJT524343 NTM524253:NTP524343 ODI524253:ODL524343 ONE524253:ONH524343 OXA524253:OXD524343 PGW524253:PGZ524343 PQS524253:PQV524343 QAO524253:QAR524343 QKK524253:QKN524343 QUG524253:QUJ524343 REC524253:REF524343 RNY524253:ROB524343 RXU524253:RXX524343 SHQ524253:SHT524343 SRM524253:SRP524343 TBI524253:TBL524343 TLE524253:TLH524343 TVA524253:TVD524343 UEW524253:UEZ524343 UOS524253:UOV524343 UYO524253:UYR524343 VIK524253:VIN524343 VSG524253:VSJ524343 WCC524253:WCF524343 WLY524253:WMB524343 WVU524253:WVX524343 M589789:P589879 JI589789:JL589879 TE589789:TH589879 ADA589789:ADD589879 AMW589789:AMZ589879 AWS589789:AWV589879 BGO589789:BGR589879 BQK589789:BQN589879 CAG589789:CAJ589879 CKC589789:CKF589879 CTY589789:CUB589879 DDU589789:DDX589879 DNQ589789:DNT589879 DXM589789:DXP589879 EHI589789:EHL589879 ERE589789:ERH589879 FBA589789:FBD589879 FKW589789:FKZ589879 FUS589789:FUV589879 GEO589789:GER589879 GOK589789:GON589879 GYG589789:GYJ589879 HIC589789:HIF589879 HRY589789:HSB589879 IBU589789:IBX589879 ILQ589789:ILT589879 IVM589789:IVP589879 JFI589789:JFL589879 JPE589789:JPH589879 JZA589789:JZD589879 KIW589789:KIZ589879 KSS589789:KSV589879 LCO589789:LCR589879 LMK589789:LMN589879 LWG589789:LWJ589879 MGC589789:MGF589879 MPY589789:MQB589879 MZU589789:MZX589879 NJQ589789:NJT589879 NTM589789:NTP589879 ODI589789:ODL589879 ONE589789:ONH589879 OXA589789:OXD589879 PGW589789:PGZ589879 PQS589789:PQV589879 QAO589789:QAR589879 QKK589789:QKN589879 QUG589789:QUJ589879 REC589789:REF589879 RNY589789:ROB589879 RXU589789:RXX589879 SHQ589789:SHT589879 SRM589789:SRP589879 TBI589789:TBL589879 TLE589789:TLH589879 TVA589789:TVD589879 UEW589789:UEZ589879 UOS589789:UOV589879 UYO589789:UYR589879 VIK589789:VIN589879 VSG589789:VSJ589879 WCC589789:WCF589879 WLY589789:WMB589879 WVU589789:WVX589879 M655325:P655415 JI655325:JL655415 TE655325:TH655415 ADA655325:ADD655415 AMW655325:AMZ655415 AWS655325:AWV655415 BGO655325:BGR655415 BQK655325:BQN655415 CAG655325:CAJ655415 CKC655325:CKF655415 CTY655325:CUB655415 DDU655325:DDX655415 DNQ655325:DNT655415 DXM655325:DXP655415 EHI655325:EHL655415 ERE655325:ERH655415 FBA655325:FBD655415 FKW655325:FKZ655415 FUS655325:FUV655415 GEO655325:GER655415 GOK655325:GON655415 GYG655325:GYJ655415 HIC655325:HIF655415 HRY655325:HSB655415 IBU655325:IBX655415 ILQ655325:ILT655415 IVM655325:IVP655415 JFI655325:JFL655415 JPE655325:JPH655415 JZA655325:JZD655415 KIW655325:KIZ655415 KSS655325:KSV655415 LCO655325:LCR655415 LMK655325:LMN655415 LWG655325:LWJ655415 MGC655325:MGF655415 MPY655325:MQB655415 MZU655325:MZX655415 NJQ655325:NJT655415 NTM655325:NTP655415 ODI655325:ODL655415 ONE655325:ONH655415 OXA655325:OXD655415 PGW655325:PGZ655415 PQS655325:PQV655415 QAO655325:QAR655415 QKK655325:QKN655415 QUG655325:QUJ655415 REC655325:REF655415 RNY655325:ROB655415 RXU655325:RXX655415 SHQ655325:SHT655415 SRM655325:SRP655415 TBI655325:TBL655415 TLE655325:TLH655415 TVA655325:TVD655415 UEW655325:UEZ655415 UOS655325:UOV655415 UYO655325:UYR655415 VIK655325:VIN655415 VSG655325:VSJ655415 WCC655325:WCF655415 WLY655325:WMB655415 WVU655325:WVX655415 M720861:P720951 JI720861:JL720951 TE720861:TH720951 ADA720861:ADD720951 AMW720861:AMZ720951 AWS720861:AWV720951 BGO720861:BGR720951 BQK720861:BQN720951 CAG720861:CAJ720951 CKC720861:CKF720951 CTY720861:CUB720951 DDU720861:DDX720951 DNQ720861:DNT720951 DXM720861:DXP720951 EHI720861:EHL720951 ERE720861:ERH720951 FBA720861:FBD720951 FKW720861:FKZ720951 FUS720861:FUV720951 GEO720861:GER720951 GOK720861:GON720951 GYG720861:GYJ720951 HIC720861:HIF720951 HRY720861:HSB720951 IBU720861:IBX720951 ILQ720861:ILT720951 IVM720861:IVP720951 JFI720861:JFL720951 JPE720861:JPH720951 JZA720861:JZD720951 KIW720861:KIZ720951 KSS720861:KSV720951 LCO720861:LCR720951 LMK720861:LMN720951 LWG720861:LWJ720951 MGC720861:MGF720951 MPY720861:MQB720951 MZU720861:MZX720951 NJQ720861:NJT720951 NTM720861:NTP720951 ODI720861:ODL720951 ONE720861:ONH720951 OXA720861:OXD720951 PGW720861:PGZ720951 PQS720861:PQV720951 QAO720861:QAR720951 QKK720861:QKN720951 QUG720861:QUJ720951 REC720861:REF720951 RNY720861:ROB720951 RXU720861:RXX720951 SHQ720861:SHT720951 SRM720861:SRP720951 TBI720861:TBL720951 TLE720861:TLH720951 TVA720861:TVD720951 UEW720861:UEZ720951 UOS720861:UOV720951 UYO720861:UYR720951 VIK720861:VIN720951 VSG720861:VSJ720951 WCC720861:WCF720951 WLY720861:WMB720951 WVU720861:WVX720951 M786397:P786487 JI786397:JL786487 TE786397:TH786487 ADA786397:ADD786487 AMW786397:AMZ786487 AWS786397:AWV786487 BGO786397:BGR786487 BQK786397:BQN786487 CAG786397:CAJ786487 CKC786397:CKF786487 CTY786397:CUB786487 DDU786397:DDX786487 DNQ786397:DNT786487 DXM786397:DXP786487 EHI786397:EHL786487 ERE786397:ERH786487 FBA786397:FBD786487 FKW786397:FKZ786487 FUS786397:FUV786487 GEO786397:GER786487 GOK786397:GON786487 GYG786397:GYJ786487 HIC786397:HIF786487 HRY786397:HSB786487 IBU786397:IBX786487 ILQ786397:ILT786487 IVM786397:IVP786487 JFI786397:JFL786487 JPE786397:JPH786487 JZA786397:JZD786487 KIW786397:KIZ786487 KSS786397:KSV786487 LCO786397:LCR786487 LMK786397:LMN786487 LWG786397:LWJ786487 MGC786397:MGF786487 MPY786397:MQB786487 MZU786397:MZX786487 NJQ786397:NJT786487 NTM786397:NTP786487 ODI786397:ODL786487 ONE786397:ONH786487 OXA786397:OXD786487 PGW786397:PGZ786487 PQS786397:PQV786487 QAO786397:QAR786487 QKK786397:QKN786487 QUG786397:QUJ786487 REC786397:REF786487 RNY786397:ROB786487 RXU786397:RXX786487 SHQ786397:SHT786487 SRM786397:SRP786487 TBI786397:TBL786487 TLE786397:TLH786487 TVA786397:TVD786487 UEW786397:UEZ786487 UOS786397:UOV786487 UYO786397:UYR786487 VIK786397:VIN786487 VSG786397:VSJ786487 WCC786397:WCF786487 WLY786397:WMB786487 WVU786397:WVX786487 M851933:P852023 JI851933:JL852023 TE851933:TH852023 ADA851933:ADD852023 AMW851933:AMZ852023 AWS851933:AWV852023 BGO851933:BGR852023 BQK851933:BQN852023 CAG851933:CAJ852023 CKC851933:CKF852023 CTY851933:CUB852023 DDU851933:DDX852023 DNQ851933:DNT852023 DXM851933:DXP852023 EHI851933:EHL852023 ERE851933:ERH852023 FBA851933:FBD852023 FKW851933:FKZ852023 FUS851933:FUV852023 GEO851933:GER852023 GOK851933:GON852023 GYG851933:GYJ852023 HIC851933:HIF852023 HRY851933:HSB852023 IBU851933:IBX852023 ILQ851933:ILT852023 IVM851933:IVP852023 JFI851933:JFL852023 JPE851933:JPH852023 JZA851933:JZD852023 KIW851933:KIZ852023 KSS851933:KSV852023 LCO851933:LCR852023 LMK851933:LMN852023 LWG851933:LWJ852023 MGC851933:MGF852023 MPY851933:MQB852023 MZU851933:MZX852023 NJQ851933:NJT852023 NTM851933:NTP852023 ODI851933:ODL852023 ONE851933:ONH852023 OXA851933:OXD852023 PGW851933:PGZ852023 PQS851933:PQV852023 QAO851933:QAR852023 QKK851933:QKN852023 QUG851933:QUJ852023 REC851933:REF852023 RNY851933:ROB852023 RXU851933:RXX852023 SHQ851933:SHT852023 SRM851933:SRP852023 TBI851933:TBL852023 TLE851933:TLH852023 TVA851933:TVD852023 UEW851933:UEZ852023 UOS851933:UOV852023 UYO851933:UYR852023 VIK851933:VIN852023 VSG851933:VSJ852023 WCC851933:WCF852023 WLY851933:WMB852023 WVU851933:WVX852023 M6:P191">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1:L65592 L131037:L131128 L196573:L196664 L262109:L262200 L327645:L327736 L393181:L393272 L458717:L458808 L524253:L524344 L589789:L589880 L655325:L655416 L720861:L720952 L786397:L786488 L851933:L852024 L917469:L917560 L983005:L983096 JH6:JH89 JH65501:JH65592 JH131037:JH131128 JH196573:JH196664 JH262109:JH262200 JH327645:JH327736 JH393181:JH393272 JH458717:JH458808 JH524253:JH524344 JH589789:JH589880 JH655325:JH655416 JH720861:JH720952 JH786397:JH786488 JH851933:JH852024 JH917469:JH917560 JH983005:JH983096 TD6:TD89 TD65501:TD65592 TD131037:TD131128 TD196573:TD196664 TD262109:TD262200 TD327645:TD327736 TD393181:TD393272 TD458717:TD458808 TD524253:TD524344 TD589789:TD589880 TD655325:TD655416 TD720861:TD720952 TD786397:TD786488 TD851933:TD852024 TD917469:TD917560 TD983005:TD983096 ACZ6:ACZ89 ACZ65501:ACZ65592 ACZ131037:ACZ131128 ACZ196573:ACZ196664 ACZ262109:ACZ262200 ACZ327645:ACZ327736 ACZ393181:ACZ393272 ACZ458717:ACZ458808 ACZ524253:ACZ524344 ACZ589789:ACZ589880 ACZ655325:ACZ655416 ACZ720861:ACZ720952 ACZ786397:ACZ786488 ACZ851933:ACZ852024 ACZ917469:ACZ917560 ACZ983005:ACZ983096 AMV6:AMV89 AMV65501:AMV65592 AMV131037:AMV131128 AMV196573:AMV196664 AMV262109:AMV262200 AMV327645:AMV327736 AMV393181:AMV393272 AMV458717:AMV458808 AMV524253:AMV524344 AMV589789:AMV589880 AMV655325:AMV655416 AMV720861:AMV720952 AMV786397:AMV786488 AMV851933:AMV852024 AMV917469:AMV917560 AMV983005:AMV983096 AWR6:AWR89 AWR65501:AWR65592 AWR131037:AWR131128 AWR196573:AWR196664 AWR262109:AWR262200 AWR327645:AWR327736 AWR393181:AWR393272 AWR458717:AWR458808 AWR524253:AWR524344 AWR589789:AWR589880 AWR655325:AWR655416 AWR720861:AWR720952 AWR786397:AWR786488 AWR851933:AWR852024 AWR917469:AWR917560 AWR983005:AWR983096 BGN6:BGN89 BGN65501:BGN65592 BGN131037:BGN131128 BGN196573:BGN196664 BGN262109:BGN262200 BGN327645:BGN327736 BGN393181:BGN393272 BGN458717:BGN458808 BGN524253:BGN524344 BGN589789:BGN589880 BGN655325:BGN655416 BGN720861:BGN720952 BGN786397:BGN786488 BGN851933:BGN852024 BGN917469:BGN917560 BGN983005:BGN983096 BQJ6:BQJ89 BQJ65501:BQJ65592 BQJ131037:BQJ131128 BQJ196573:BQJ196664 BQJ262109:BQJ262200 BQJ327645:BQJ327736 BQJ393181:BQJ393272 BQJ458717:BQJ458808 BQJ524253:BQJ524344 BQJ589789:BQJ589880 BQJ655325:BQJ655416 BQJ720861:BQJ720952 BQJ786397:BQJ786488 BQJ851933:BQJ852024 BQJ917469:BQJ917560 BQJ983005:BQJ983096 CAF6:CAF89 CAF65501:CAF65592 CAF131037:CAF131128 CAF196573:CAF196664 CAF262109:CAF262200 CAF327645:CAF327736 CAF393181:CAF393272 CAF458717:CAF458808 CAF524253:CAF524344 CAF589789:CAF589880 CAF655325:CAF655416 CAF720861:CAF720952 CAF786397:CAF786488 CAF851933:CAF852024 CAF917469:CAF917560 CAF983005:CAF983096 CKB6:CKB89 CKB65501:CKB65592 CKB131037:CKB131128 CKB196573:CKB196664 CKB262109:CKB262200 CKB327645:CKB327736 CKB393181:CKB393272 CKB458717:CKB458808 CKB524253:CKB524344 CKB589789:CKB589880 CKB655325:CKB655416 CKB720861:CKB720952 CKB786397:CKB786488 CKB851933:CKB852024 CKB917469:CKB917560 CKB983005:CKB983096 CTX6:CTX89 CTX65501:CTX65592 CTX131037:CTX131128 CTX196573:CTX196664 CTX262109:CTX262200 CTX327645:CTX327736 CTX393181:CTX393272 CTX458717:CTX458808 CTX524253:CTX524344 CTX589789:CTX589880 CTX655325:CTX655416 CTX720861:CTX720952 CTX786397:CTX786488 CTX851933:CTX852024 CTX917469:CTX917560 CTX983005:CTX983096 DDT6:DDT89 DDT65501:DDT65592 DDT131037:DDT131128 DDT196573:DDT196664 DDT262109:DDT262200 DDT327645:DDT327736 DDT393181:DDT393272 DDT458717:DDT458808 DDT524253:DDT524344 DDT589789:DDT589880 DDT655325:DDT655416 DDT720861:DDT720952 DDT786397:DDT786488 DDT851933:DDT852024 DDT917469:DDT917560 DDT983005:DDT983096 DNP6:DNP89 DNP65501:DNP65592 DNP131037:DNP131128 DNP196573:DNP196664 DNP262109:DNP262200 DNP327645:DNP327736 DNP393181:DNP393272 DNP458717:DNP458808 DNP524253:DNP524344 DNP589789:DNP589880 DNP655325:DNP655416 DNP720861:DNP720952 DNP786397:DNP786488 DNP851933:DNP852024 DNP917469:DNP917560 DNP983005:DNP983096 DXL6:DXL89 DXL65501:DXL65592 DXL131037:DXL131128 DXL196573:DXL196664 DXL262109:DXL262200 DXL327645:DXL327736 DXL393181:DXL393272 DXL458717:DXL458808 DXL524253:DXL524344 DXL589789:DXL589880 DXL655325:DXL655416 DXL720861:DXL720952 DXL786397:DXL786488 DXL851933:DXL852024 DXL917469:DXL917560 DXL983005:DXL983096 EHH6:EHH89 EHH65501:EHH65592 EHH131037:EHH131128 EHH196573:EHH196664 EHH262109:EHH262200 EHH327645:EHH327736 EHH393181:EHH393272 EHH458717:EHH458808 EHH524253:EHH524344 EHH589789:EHH589880 EHH655325:EHH655416 EHH720861:EHH720952 EHH786397:EHH786488 EHH851933:EHH852024 EHH917469:EHH917560 EHH983005:EHH983096 ERD6:ERD89 ERD65501:ERD65592 ERD131037:ERD131128 ERD196573:ERD196664 ERD262109:ERD262200 ERD327645:ERD327736 ERD393181:ERD393272 ERD458717:ERD458808 ERD524253:ERD524344 ERD589789:ERD589880 ERD655325:ERD655416 ERD720861:ERD720952 ERD786397:ERD786488 ERD851933:ERD852024 ERD917469:ERD917560 ERD983005:ERD983096 FAZ6:FAZ89 FAZ65501:FAZ65592 FAZ131037:FAZ131128 FAZ196573:FAZ196664 FAZ262109:FAZ262200 FAZ327645:FAZ327736 FAZ393181:FAZ393272 FAZ458717:FAZ458808 FAZ524253:FAZ524344 FAZ589789:FAZ589880 FAZ655325:FAZ655416 FAZ720861:FAZ720952 FAZ786397:FAZ786488 FAZ851933:FAZ852024 FAZ917469:FAZ917560 FAZ983005:FAZ983096 FKV6:FKV89 FKV65501:FKV65592 FKV131037:FKV131128 FKV196573:FKV196664 FKV262109:FKV262200 FKV327645:FKV327736 FKV393181:FKV393272 FKV458717:FKV458808 FKV524253:FKV524344 FKV589789:FKV589880 FKV655325:FKV655416 FKV720861:FKV720952 FKV786397:FKV786488 FKV851933:FKV852024 FKV917469:FKV917560 FKV983005:FKV983096 FUR6:FUR89 FUR65501:FUR65592 FUR131037:FUR131128 FUR196573:FUR196664 FUR262109:FUR262200 FUR327645:FUR327736 FUR393181:FUR393272 FUR458717:FUR458808 FUR524253:FUR524344 FUR589789:FUR589880 FUR655325:FUR655416 FUR720861:FUR720952 FUR786397:FUR786488 FUR851933:FUR852024 FUR917469:FUR917560 FUR983005:FUR983096 GEN6:GEN89 GEN65501:GEN65592 GEN131037:GEN131128 GEN196573:GEN196664 GEN262109:GEN262200 GEN327645:GEN327736 GEN393181:GEN393272 GEN458717:GEN458808 GEN524253:GEN524344 GEN589789:GEN589880 GEN655325:GEN655416 GEN720861:GEN720952 GEN786397:GEN786488 GEN851933:GEN852024 GEN917469:GEN917560 GEN983005:GEN983096 GOJ6:GOJ89 GOJ65501:GOJ65592 GOJ131037:GOJ131128 GOJ196573:GOJ196664 GOJ262109:GOJ262200 GOJ327645:GOJ327736 GOJ393181:GOJ393272 GOJ458717:GOJ458808 GOJ524253:GOJ524344 GOJ589789:GOJ589880 GOJ655325:GOJ655416 GOJ720861:GOJ720952 GOJ786397:GOJ786488 GOJ851933:GOJ852024 GOJ917469:GOJ917560 GOJ983005:GOJ983096 GYF6:GYF89 GYF65501:GYF65592 GYF131037:GYF131128 GYF196573:GYF196664 GYF262109:GYF262200 GYF327645:GYF327736 GYF393181:GYF393272 GYF458717:GYF458808 GYF524253:GYF524344 GYF589789:GYF589880 GYF655325:GYF655416 GYF720861:GYF720952 GYF786397:GYF786488 GYF851933:GYF852024 GYF917469:GYF917560 GYF983005:GYF983096 HIB6:HIB89 HIB65501:HIB65592 HIB131037:HIB131128 HIB196573:HIB196664 HIB262109:HIB262200 HIB327645:HIB327736 HIB393181:HIB393272 HIB458717:HIB458808 HIB524253:HIB524344 HIB589789:HIB589880 HIB655325:HIB655416 HIB720861:HIB720952 HIB786397:HIB786488 HIB851933:HIB852024 HIB917469:HIB917560 HIB983005:HIB983096 HRX6:HRX89 HRX65501:HRX65592 HRX131037:HRX131128 HRX196573:HRX196664 HRX262109:HRX262200 HRX327645:HRX327736 HRX393181:HRX393272 HRX458717:HRX458808 HRX524253:HRX524344 HRX589789:HRX589880 HRX655325:HRX655416 HRX720861:HRX720952 HRX786397:HRX786488 HRX851933:HRX852024 HRX917469:HRX917560 HRX983005:HRX983096 IBT6:IBT89 IBT65501:IBT65592 IBT131037:IBT131128 IBT196573:IBT196664 IBT262109:IBT262200 IBT327645:IBT327736 IBT393181:IBT393272 IBT458717:IBT458808 IBT524253:IBT524344 IBT589789:IBT589880 IBT655325:IBT655416 IBT720861:IBT720952 IBT786397:IBT786488 IBT851933:IBT852024 IBT917469:IBT917560 IBT983005:IBT983096 ILP6:ILP89 ILP65501:ILP65592 ILP131037:ILP131128 ILP196573:ILP196664 ILP262109:ILP262200 ILP327645:ILP327736 ILP393181:ILP393272 ILP458717:ILP458808 ILP524253:ILP524344 ILP589789:ILP589880 ILP655325:ILP655416 ILP720861:ILP720952 ILP786397:ILP786488 ILP851933:ILP852024 ILP917469:ILP917560 ILP983005:ILP983096 IVL6:IVL89 IVL65501:IVL65592 IVL131037:IVL131128 IVL196573:IVL196664 IVL262109:IVL262200 IVL327645:IVL327736 IVL393181:IVL393272 IVL458717:IVL458808 IVL524253:IVL524344 IVL589789:IVL589880 IVL655325:IVL655416 IVL720861:IVL720952 IVL786397:IVL786488 IVL851933:IVL852024 IVL917469:IVL917560 IVL983005:IVL983096 JFH6:JFH89 JFH65501:JFH65592 JFH131037:JFH131128 JFH196573:JFH196664 JFH262109:JFH262200 JFH327645:JFH327736 JFH393181:JFH393272 JFH458717:JFH458808 JFH524253:JFH524344 JFH589789:JFH589880 JFH655325:JFH655416 JFH720861:JFH720952 JFH786397:JFH786488 JFH851933:JFH852024 JFH917469:JFH917560 JFH983005:JFH983096 JPD6:JPD89 JPD65501:JPD65592 JPD131037:JPD131128 JPD196573:JPD196664 JPD262109:JPD262200 JPD327645:JPD327736 JPD393181:JPD393272 JPD458717:JPD458808 JPD524253:JPD524344 JPD589789:JPD589880 JPD655325:JPD655416 JPD720861:JPD720952 JPD786397:JPD786488 JPD851933:JPD852024 JPD917469:JPD917560 JPD983005:JPD983096 JYZ6:JYZ89 JYZ65501:JYZ65592 JYZ131037:JYZ131128 JYZ196573:JYZ196664 JYZ262109:JYZ262200 JYZ327645:JYZ327736 JYZ393181:JYZ393272 JYZ458717:JYZ458808 JYZ524253:JYZ524344 JYZ589789:JYZ589880 JYZ655325:JYZ655416 JYZ720861:JYZ720952 JYZ786397:JYZ786488 JYZ851933:JYZ852024 JYZ917469:JYZ917560 JYZ983005:JYZ983096 KIV6:KIV89 KIV65501:KIV65592 KIV131037:KIV131128 KIV196573:KIV196664 KIV262109:KIV262200 KIV327645:KIV327736 KIV393181:KIV393272 KIV458717:KIV458808 KIV524253:KIV524344 KIV589789:KIV589880 KIV655325:KIV655416 KIV720861:KIV720952 KIV786397:KIV786488 KIV851933:KIV852024 KIV917469:KIV917560 KIV983005:KIV983096 KSR6:KSR89 KSR65501:KSR65592 KSR131037:KSR131128 KSR196573:KSR196664 KSR262109:KSR262200 KSR327645:KSR327736 KSR393181:KSR393272 KSR458717:KSR458808 KSR524253:KSR524344 KSR589789:KSR589880 KSR655325:KSR655416 KSR720861:KSR720952 KSR786397:KSR786488 KSR851933:KSR852024 KSR917469:KSR917560 KSR983005:KSR983096 LCN6:LCN89 LCN65501:LCN65592 LCN131037:LCN131128 LCN196573:LCN196664 LCN262109:LCN262200 LCN327645:LCN327736 LCN393181:LCN393272 LCN458717:LCN458808 LCN524253:LCN524344 LCN589789:LCN589880 LCN655325:LCN655416 LCN720861:LCN720952 LCN786397:LCN786488 LCN851933:LCN852024 LCN917469:LCN917560 LCN983005:LCN983096 LMJ6:LMJ89 LMJ65501:LMJ65592 LMJ131037:LMJ131128 LMJ196573:LMJ196664 LMJ262109:LMJ262200 LMJ327645:LMJ327736 LMJ393181:LMJ393272 LMJ458717:LMJ458808 LMJ524253:LMJ524344 LMJ589789:LMJ589880 LMJ655325:LMJ655416 LMJ720861:LMJ720952 LMJ786397:LMJ786488 LMJ851933:LMJ852024 LMJ917469:LMJ917560 LMJ983005:LMJ983096 LWF6:LWF89 LWF65501:LWF65592 LWF131037:LWF131128 LWF196573:LWF196664 LWF262109:LWF262200 LWF327645:LWF327736 LWF393181:LWF393272 LWF458717:LWF458808 LWF524253:LWF524344 LWF589789:LWF589880 LWF655325:LWF655416 LWF720861:LWF720952 LWF786397:LWF786488 LWF851933:LWF852024 LWF917469:LWF917560 LWF983005:LWF983096 MGB6:MGB89 MGB65501:MGB65592 MGB131037:MGB131128 MGB196573:MGB196664 MGB262109:MGB262200 MGB327645:MGB327736 MGB393181:MGB393272 MGB458717:MGB458808 MGB524253:MGB524344 MGB589789:MGB589880 MGB655325:MGB655416 MGB720861:MGB720952 MGB786397:MGB786488 MGB851933:MGB852024 MGB917469:MGB917560 MGB983005:MGB983096 MPX6:MPX89 MPX65501:MPX65592 MPX131037:MPX131128 MPX196573:MPX196664 MPX262109:MPX262200 MPX327645:MPX327736 MPX393181:MPX393272 MPX458717:MPX458808 MPX524253:MPX524344 MPX589789:MPX589880 MPX655325:MPX655416 MPX720861:MPX720952 MPX786397:MPX786488 MPX851933:MPX852024 MPX917469:MPX917560 MPX983005:MPX983096 MZT6:MZT89 MZT65501:MZT65592 MZT131037:MZT131128 MZT196573:MZT196664 MZT262109:MZT262200 MZT327645:MZT327736 MZT393181:MZT393272 MZT458717:MZT458808 MZT524253:MZT524344 MZT589789:MZT589880 MZT655325:MZT655416 MZT720861:MZT720952 MZT786397:MZT786488 MZT851933:MZT852024 MZT917469:MZT917560 MZT983005:MZT983096 NJP6:NJP89 NJP65501:NJP65592 NJP131037:NJP131128 NJP196573:NJP196664 NJP262109:NJP262200 NJP327645:NJP327736 NJP393181:NJP393272 NJP458717:NJP458808 NJP524253:NJP524344 NJP589789:NJP589880 NJP655325:NJP655416 NJP720861:NJP720952 NJP786397:NJP786488 NJP851933:NJP852024 NJP917469:NJP917560 NJP983005:NJP983096 NTL6:NTL89 NTL65501:NTL65592 NTL131037:NTL131128 NTL196573:NTL196664 NTL262109:NTL262200 NTL327645:NTL327736 NTL393181:NTL393272 NTL458717:NTL458808 NTL524253:NTL524344 NTL589789:NTL589880 NTL655325:NTL655416 NTL720861:NTL720952 NTL786397:NTL786488 NTL851933:NTL852024 NTL917469:NTL917560 NTL983005:NTL983096 ODH6:ODH89 ODH65501:ODH65592 ODH131037:ODH131128 ODH196573:ODH196664 ODH262109:ODH262200 ODH327645:ODH327736 ODH393181:ODH393272 ODH458717:ODH458808 ODH524253:ODH524344 ODH589789:ODH589880 ODH655325:ODH655416 ODH720861:ODH720952 ODH786397:ODH786488 ODH851933:ODH852024 ODH917469:ODH917560 ODH983005:ODH983096 OND6:OND89 OND65501:OND65592 OND131037:OND131128 OND196573:OND196664 OND262109:OND262200 OND327645:OND327736 OND393181:OND393272 OND458717:OND458808 OND524253:OND524344 OND589789:OND589880 OND655325:OND655416 OND720861:OND720952 OND786397:OND786488 OND851933:OND852024 OND917469:OND917560 OND983005:OND983096 OWZ6:OWZ89 OWZ65501:OWZ65592 OWZ131037:OWZ131128 OWZ196573:OWZ196664 OWZ262109:OWZ262200 OWZ327645:OWZ327736 OWZ393181:OWZ393272 OWZ458717:OWZ458808 OWZ524253:OWZ524344 OWZ589789:OWZ589880 OWZ655325:OWZ655416 OWZ720861:OWZ720952 OWZ786397:OWZ786488 OWZ851933:OWZ852024 OWZ917469:OWZ917560 OWZ983005:OWZ983096 PGV6:PGV89 PGV65501:PGV65592 PGV131037:PGV131128 PGV196573:PGV196664 PGV262109:PGV262200 PGV327645:PGV327736 PGV393181:PGV393272 PGV458717:PGV458808 PGV524253:PGV524344 PGV589789:PGV589880 PGV655325:PGV655416 PGV720861:PGV720952 PGV786397:PGV786488 PGV851933:PGV852024 PGV917469:PGV917560 PGV983005:PGV983096 PQR6:PQR89 PQR65501:PQR65592 PQR131037:PQR131128 PQR196573:PQR196664 PQR262109:PQR262200 PQR327645:PQR327736 PQR393181:PQR393272 PQR458717:PQR458808 PQR524253:PQR524344 PQR589789:PQR589880 PQR655325:PQR655416 PQR720861:PQR720952 PQR786397:PQR786488 PQR851933:PQR852024 PQR917469:PQR917560 PQR983005:PQR983096 QAN6:QAN89 QAN65501:QAN65592 QAN131037:QAN131128 QAN196573:QAN196664 QAN262109:QAN262200 QAN327645:QAN327736 QAN393181:QAN393272 QAN458717:QAN458808 QAN524253:QAN524344 QAN589789:QAN589880 QAN655325:QAN655416 QAN720861:QAN720952 QAN786397:QAN786488 QAN851933:QAN852024 QAN917469:QAN917560 QAN983005:QAN983096 QKJ6:QKJ89 QKJ65501:QKJ65592 QKJ131037:QKJ131128 QKJ196573:QKJ196664 QKJ262109:QKJ262200 QKJ327645:QKJ327736 QKJ393181:QKJ393272 QKJ458717:QKJ458808 QKJ524253:QKJ524344 QKJ589789:QKJ589880 QKJ655325:QKJ655416 QKJ720861:QKJ720952 QKJ786397:QKJ786488 QKJ851933:QKJ852024 QKJ917469:QKJ917560 QKJ983005:QKJ983096 QUF6:QUF89 QUF65501:QUF65592 QUF131037:QUF131128 QUF196573:QUF196664 QUF262109:QUF262200 QUF327645:QUF327736 QUF393181:QUF393272 QUF458717:QUF458808 QUF524253:QUF524344 QUF589789:QUF589880 QUF655325:QUF655416 QUF720861:QUF720952 QUF786397:QUF786488 QUF851933:QUF852024 QUF917469:QUF917560 QUF983005:QUF983096 REB6:REB89 REB65501:REB65592 REB131037:REB131128 REB196573:REB196664 REB262109:REB262200 REB327645:REB327736 REB393181:REB393272 REB458717:REB458808 REB524253:REB524344 REB589789:REB589880 REB655325:REB655416 REB720861:REB720952 REB786397:REB786488 REB851933:REB852024 REB917469:REB917560 REB983005:REB983096 RNX6:RNX89 RNX65501:RNX65592 RNX131037:RNX131128 RNX196573:RNX196664 RNX262109:RNX262200 RNX327645:RNX327736 RNX393181:RNX393272 RNX458717:RNX458808 RNX524253:RNX524344 RNX589789:RNX589880 RNX655325:RNX655416 RNX720861:RNX720952 RNX786397:RNX786488 RNX851933:RNX852024 RNX917469:RNX917560 RNX983005:RNX983096 RXT6:RXT89 RXT65501:RXT65592 RXT131037:RXT131128 RXT196573:RXT196664 RXT262109:RXT262200 RXT327645:RXT327736 RXT393181:RXT393272 RXT458717:RXT458808 RXT524253:RXT524344 RXT589789:RXT589880 RXT655325:RXT655416 RXT720861:RXT720952 RXT786397:RXT786488 RXT851933:RXT852024 RXT917469:RXT917560 RXT983005:RXT983096 SHP6:SHP89 SHP65501:SHP65592 SHP131037:SHP131128 SHP196573:SHP196664 SHP262109:SHP262200 SHP327645:SHP327736 SHP393181:SHP393272 SHP458717:SHP458808 SHP524253:SHP524344 SHP589789:SHP589880 SHP655325:SHP655416 SHP720861:SHP720952 SHP786397:SHP786488 SHP851933:SHP852024 SHP917469:SHP917560 SHP983005:SHP983096 SRL6:SRL89 SRL65501:SRL65592 SRL131037:SRL131128 SRL196573:SRL196664 SRL262109:SRL262200 SRL327645:SRL327736 SRL393181:SRL393272 SRL458717:SRL458808 SRL524253:SRL524344 SRL589789:SRL589880 SRL655325:SRL655416 SRL720861:SRL720952 SRL786397:SRL786488 SRL851933:SRL852024 SRL917469:SRL917560 SRL983005:SRL983096 TBH6:TBH89 TBH65501:TBH65592 TBH131037:TBH131128 TBH196573:TBH196664 TBH262109:TBH262200 TBH327645:TBH327736 TBH393181:TBH393272 TBH458717:TBH458808 TBH524253:TBH524344 TBH589789:TBH589880 TBH655325:TBH655416 TBH720861:TBH720952 TBH786397:TBH786488 TBH851933:TBH852024 TBH917469:TBH917560 TBH983005:TBH983096 TLD6:TLD89 TLD65501:TLD65592 TLD131037:TLD131128 TLD196573:TLD196664 TLD262109:TLD262200 TLD327645:TLD327736 TLD393181:TLD393272 TLD458717:TLD458808 TLD524253:TLD524344 TLD589789:TLD589880 TLD655325:TLD655416 TLD720861:TLD720952 TLD786397:TLD786488 TLD851933:TLD852024 TLD917469:TLD917560 TLD983005:TLD983096 TUZ6:TUZ89 TUZ65501:TUZ65592 TUZ131037:TUZ131128 TUZ196573:TUZ196664 TUZ262109:TUZ262200 TUZ327645:TUZ327736 TUZ393181:TUZ393272 TUZ458717:TUZ458808 TUZ524253:TUZ524344 TUZ589789:TUZ589880 TUZ655325:TUZ655416 TUZ720861:TUZ720952 TUZ786397:TUZ786488 TUZ851933:TUZ852024 TUZ917469:TUZ917560 TUZ983005:TUZ983096 UEV6:UEV89 UEV65501:UEV65592 UEV131037:UEV131128 UEV196573:UEV196664 UEV262109:UEV262200 UEV327645:UEV327736 UEV393181:UEV393272 UEV458717:UEV458808 UEV524253:UEV524344 UEV589789:UEV589880 UEV655325:UEV655416 UEV720861:UEV720952 UEV786397:UEV786488 UEV851933:UEV852024 UEV917469:UEV917560 UEV983005:UEV983096 UOR6:UOR89 UOR65501:UOR65592 UOR131037:UOR131128 UOR196573:UOR196664 UOR262109:UOR262200 UOR327645:UOR327736 UOR393181:UOR393272 UOR458717:UOR458808 UOR524253:UOR524344 UOR589789:UOR589880 UOR655325:UOR655416 UOR720861:UOR720952 UOR786397:UOR786488 UOR851933:UOR852024 UOR917469:UOR917560 UOR983005:UOR983096 UYN6:UYN89 UYN65501:UYN65592 UYN131037:UYN131128 UYN196573:UYN196664 UYN262109:UYN262200 UYN327645:UYN327736 UYN393181:UYN393272 UYN458717:UYN458808 UYN524253:UYN524344 UYN589789:UYN589880 UYN655325:UYN655416 UYN720861:UYN720952 UYN786397:UYN786488 UYN851933:UYN852024 UYN917469:UYN917560 UYN983005:UYN983096 VIJ6:VIJ89 VIJ65501:VIJ65592 VIJ131037:VIJ131128 VIJ196573:VIJ196664 VIJ262109:VIJ262200 VIJ327645:VIJ327736 VIJ393181:VIJ393272 VIJ458717:VIJ458808 VIJ524253:VIJ524344 VIJ589789:VIJ589880 VIJ655325:VIJ655416 VIJ720861:VIJ720952 VIJ786397:VIJ786488 VIJ851933:VIJ852024 VIJ917469:VIJ917560 VIJ983005:VIJ983096 VSF6:VSF89 VSF65501:VSF65592 VSF131037:VSF131128 VSF196573:VSF196664 VSF262109:VSF262200 VSF327645:VSF327736 VSF393181:VSF393272 VSF458717:VSF458808 VSF524253:VSF524344 VSF589789:VSF589880 VSF655325:VSF655416 VSF720861:VSF720952 VSF786397:VSF786488 VSF851933:VSF852024 VSF917469:VSF917560 VSF983005:VSF983096 WCB6:WCB89 WCB65501:WCB65592 WCB131037:WCB131128 WCB196573:WCB196664 WCB262109:WCB262200 WCB327645:WCB327736 WCB393181:WCB393272 WCB458717:WCB458808 WCB524253:WCB524344 WCB589789:WCB589880 WCB655325:WCB655416 WCB720861:WCB720952 WCB786397:WCB786488 WCB851933:WCB852024 WCB917469:WCB917560 WCB983005:WCB983096 WLX6:WLX89 WLX65501:WLX65592 WLX131037:WLX131128 WLX196573:WLX196664 WLX262109:WLX262200 WLX327645:WLX327736 WLX393181:WLX393272 WLX458717:WLX458808 WLX524253:WLX524344 WLX589789:WLX589880 WLX655325:WLX655416 WLX720861:WLX720952 WLX786397:WLX786488 WLX851933:WLX852024 WLX917469:WLX917560 WLX983005:WLX983096 WVT6:WVT89 WVT65501:WVT65592 WVT131037:WVT131128 WVT196573:WVT196664 WVT262109:WVT262200 WVT327645:WVT327736 WVT393181:WVT393272 WVT458717:WVT458808 WVT524253:WVT524344 WVT589789:WVT589880 WVT655325:WVT655416 WVT720861:WVT720952 WVT786397:WVT786488 WVT851933:WVT852024 WVT917469:WVT917560 WVT983005:WVT983096">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917469:R917560 JM917469:JN917560 TI917469:TJ917560 ADE917469:ADF917560 ANA917469:ANB917560 AWW917469:AWX917560 BGS917469:BGT917560 BQO917469:BQP917560 CAK917469:CAL917560 CKG917469:CKH917560 CUC917469:CUD917560 DDY917469:DDZ917560 DNU917469:DNV917560 DXQ917469:DXR917560 EHM917469:EHN917560 ERI917469:ERJ917560 FBE917469:FBF917560 FLA917469:FLB917560 FUW917469:FUX917560 GES917469:GET917560 GOO917469:GOP917560 GYK917469:GYL917560 HIG917469:HIH917560 HSC917469:HSD917560 IBY917469:IBZ917560 ILU917469:ILV917560 IVQ917469:IVR917560 JFM917469:JFN917560 JPI917469:JPJ917560 JZE917469:JZF917560 KJA917469:KJB917560 KSW917469:KSX917560 LCS917469:LCT917560 LMO917469:LMP917560 LWK917469:LWL917560 MGG917469:MGH917560 MQC917469:MQD917560 MZY917469:MZZ917560 NJU917469:NJV917560 NTQ917469:NTR917560 ODM917469:ODN917560 ONI917469:ONJ917560 OXE917469:OXF917560 PHA917469:PHB917560 PQW917469:PQX917560 QAS917469:QAT917560 QKO917469:QKP917560 QUK917469:QUL917560 REG917469:REH917560 ROC917469:ROD917560 RXY917469:RXZ917560 SHU917469:SHV917560 SRQ917469:SRR917560 TBM917469:TBN917560 TLI917469:TLJ917560 TVE917469:TVF917560 UFA917469:UFB917560 UOW917469:UOX917560 UYS917469:UYT917560 VIO917469:VIP917560 VSK917469:VSL917560 WCG917469:WCH917560 WMC917469:WMD917560 WVY917469:WVZ917560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5:R983096 JM983005:JN983096 TI983005:TJ983096 ADE983005:ADF983096 ANA983005:ANB983096 AWW983005:AWX983096 BGS983005:BGT983096 BQO983005:BQP983096 CAK983005:CAL983096 CKG983005:CKH983096 CUC983005:CUD983096 DDY983005:DDZ983096 DNU983005:DNV983096 DXQ983005:DXR983096 EHM983005:EHN983096 ERI983005:ERJ983096 FBE983005:FBF983096 FLA983005:FLB983096 FUW983005:FUX983096 GES983005:GET983096 GOO983005:GOP983096 GYK983005:GYL983096 HIG983005:HIH983096 HSC983005:HSD983096 IBY983005:IBZ983096 ILU983005:ILV983096 IVQ983005:IVR983096 JFM983005:JFN983096 JPI983005:JPJ983096 JZE983005:JZF983096 KJA983005:KJB983096 KSW983005:KSX983096 LCS983005:LCT983096 LMO983005:LMP983096 LWK983005:LWL983096 MGG983005:MGH983096 MQC983005:MQD983096 MZY983005:MZZ983096 NJU983005:NJV983096 NTQ983005:NTR983096 ODM983005:ODN983096 ONI983005:ONJ983096 OXE983005:OXF983096 PHA983005:PHB983096 PQW983005:PQX983096 QAS983005:QAT983096 QKO983005:QKP983096 QUK983005:QUL983096 REG983005:REH983096 ROC983005:ROD983096 RXY983005:RXZ983096 SHU983005:SHV983096 SRQ983005:SRR983096 TBM983005:TBN983096 TLI983005:TLJ983096 TVE983005:TVF983096 UFA983005:UFB983096 UOW983005:UOX983096 UYS983005:UYT983096 VIO983005:VIP983096 VSK983005:VSL983096 WCG983005:WCH983096 WMC983005:WMD983096 WVY983005:WVZ983096 Q65501:R65592 JM65501:JN65592 TI65501:TJ65592 ADE65501:ADF65592 ANA65501:ANB65592 AWW65501:AWX65592 BGS65501:BGT65592 BQO65501:BQP65592 CAK65501:CAL65592 CKG65501:CKH65592 CUC65501:CUD65592 DDY65501:DDZ65592 DNU65501:DNV65592 DXQ65501:DXR65592 EHM65501:EHN65592 ERI65501:ERJ65592 FBE65501:FBF65592 FLA65501:FLB65592 FUW65501:FUX65592 GES65501:GET65592 GOO65501:GOP65592 GYK65501:GYL65592 HIG65501:HIH65592 HSC65501:HSD65592 IBY65501:IBZ65592 ILU65501:ILV65592 IVQ65501:IVR65592 JFM65501:JFN65592 JPI65501:JPJ65592 JZE65501:JZF65592 KJA65501:KJB65592 KSW65501:KSX65592 LCS65501:LCT65592 LMO65501:LMP65592 LWK65501:LWL65592 MGG65501:MGH65592 MQC65501:MQD65592 MZY65501:MZZ65592 NJU65501:NJV65592 NTQ65501:NTR65592 ODM65501:ODN65592 ONI65501:ONJ65592 OXE65501:OXF65592 PHA65501:PHB65592 PQW65501:PQX65592 QAS65501:QAT65592 QKO65501:QKP65592 QUK65501:QUL65592 REG65501:REH65592 ROC65501:ROD65592 RXY65501:RXZ65592 SHU65501:SHV65592 SRQ65501:SRR65592 TBM65501:TBN65592 TLI65501:TLJ65592 TVE65501:TVF65592 UFA65501:UFB65592 UOW65501:UOX65592 UYS65501:UYT65592 VIO65501:VIP65592 VSK65501:VSL65592 WCG65501:WCH65592 WMC65501:WMD65592 WVY65501:WVZ65592 Q131037:R131128 JM131037:JN131128 TI131037:TJ131128 ADE131037:ADF131128 ANA131037:ANB131128 AWW131037:AWX131128 BGS131037:BGT131128 BQO131037:BQP131128 CAK131037:CAL131128 CKG131037:CKH131128 CUC131037:CUD131128 DDY131037:DDZ131128 DNU131037:DNV131128 DXQ131037:DXR131128 EHM131037:EHN131128 ERI131037:ERJ131128 FBE131037:FBF131128 FLA131037:FLB131128 FUW131037:FUX131128 GES131037:GET131128 GOO131037:GOP131128 GYK131037:GYL131128 HIG131037:HIH131128 HSC131037:HSD131128 IBY131037:IBZ131128 ILU131037:ILV131128 IVQ131037:IVR131128 JFM131037:JFN131128 JPI131037:JPJ131128 JZE131037:JZF131128 KJA131037:KJB131128 KSW131037:KSX131128 LCS131037:LCT131128 LMO131037:LMP131128 LWK131037:LWL131128 MGG131037:MGH131128 MQC131037:MQD131128 MZY131037:MZZ131128 NJU131037:NJV131128 NTQ131037:NTR131128 ODM131037:ODN131128 ONI131037:ONJ131128 OXE131037:OXF131128 PHA131037:PHB131128 PQW131037:PQX131128 QAS131037:QAT131128 QKO131037:QKP131128 QUK131037:QUL131128 REG131037:REH131128 ROC131037:ROD131128 RXY131037:RXZ131128 SHU131037:SHV131128 SRQ131037:SRR131128 TBM131037:TBN131128 TLI131037:TLJ131128 TVE131037:TVF131128 UFA131037:UFB131128 UOW131037:UOX131128 UYS131037:UYT131128 VIO131037:VIP131128 VSK131037:VSL131128 WCG131037:WCH131128 WMC131037:WMD131128 WVY131037:WVZ131128 Q196573:R196664 JM196573:JN196664 TI196573:TJ196664 ADE196573:ADF196664 ANA196573:ANB196664 AWW196573:AWX196664 BGS196573:BGT196664 BQO196573:BQP196664 CAK196573:CAL196664 CKG196573:CKH196664 CUC196573:CUD196664 DDY196573:DDZ196664 DNU196573:DNV196664 DXQ196573:DXR196664 EHM196573:EHN196664 ERI196573:ERJ196664 FBE196573:FBF196664 FLA196573:FLB196664 FUW196573:FUX196664 GES196573:GET196664 GOO196573:GOP196664 GYK196573:GYL196664 HIG196573:HIH196664 HSC196573:HSD196664 IBY196573:IBZ196664 ILU196573:ILV196664 IVQ196573:IVR196664 JFM196573:JFN196664 JPI196573:JPJ196664 JZE196573:JZF196664 KJA196573:KJB196664 KSW196573:KSX196664 LCS196573:LCT196664 LMO196573:LMP196664 LWK196573:LWL196664 MGG196573:MGH196664 MQC196573:MQD196664 MZY196573:MZZ196664 NJU196573:NJV196664 NTQ196573:NTR196664 ODM196573:ODN196664 ONI196573:ONJ196664 OXE196573:OXF196664 PHA196573:PHB196664 PQW196573:PQX196664 QAS196573:QAT196664 QKO196573:QKP196664 QUK196573:QUL196664 REG196573:REH196664 ROC196573:ROD196664 RXY196573:RXZ196664 SHU196573:SHV196664 SRQ196573:SRR196664 TBM196573:TBN196664 TLI196573:TLJ196664 TVE196573:TVF196664 UFA196573:UFB196664 UOW196573:UOX196664 UYS196573:UYT196664 VIO196573:VIP196664 VSK196573:VSL196664 WCG196573:WCH196664 WMC196573:WMD196664 WVY196573:WVZ196664 Q262109:R262200 JM262109:JN262200 TI262109:TJ262200 ADE262109:ADF262200 ANA262109:ANB262200 AWW262109:AWX262200 BGS262109:BGT262200 BQO262109:BQP262200 CAK262109:CAL262200 CKG262109:CKH262200 CUC262109:CUD262200 DDY262109:DDZ262200 DNU262109:DNV262200 DXQ262109:DXR262200 EHM262109:EHN262200 ERI262109:ERJ262200 FBE262109:FBF262200 FLA262109:FLB262200 FUW262109:FUX262200 GES262109:GET262200 GOO262109:GOP262200 GYK262109:GYL262200 HIG262109:HIH262200 HSC262109:HSD262200 IBY262109:IBZ262200 ILU262109:ILV262200 IVQ262109:IVR262200 JFM262109:JFN262200 JPI262109:JPJ262200 JZE262109:JZF262200 KJA262109:KJB262200 KSW262109:KSX262200 LCS262109:LCT262200 LMO262109:LMP262200 LWK262109:LWL262200 MGG262109:MGH262200 MQC262109:MQD262200 MZY262109:MZZ262200 NJU262109:NJV262200 NTQ262109:NTR262200 ODM262109:ODN262200 ONI262109:ONJ262200 OXE262109:OXF262200 PHA262109:PHB262200 PQW262109:PQX262200 QAS262109:QAT262200 QKO262109:QKP262200 QUK262109:QUL262200 REG262109:REH262200 ROC262109:ROD262200 RXY262109:RXZ262200 SHU262109:SHV262200 SRQ262109:SRR262200 TBM262109:TBN262200 TLI262109:TLJ262200 TVE262109:TVF262200 UFA262109:UFB262200 UOW262109:UOX262200 UYS262109:UYT262200 VIO262109:VIP262200 VSK262109:VSL262200 WCG262109:WCH262200 WMC262109:WMD262200 WVY262109:WVZ262200 Q327645:R327736 JM327645:JN327736 TI327645:TJ327736 ADE327645:ADF327736 ANA327645:ANB327736 AWW327645:AWX327736 BGS327645:BGT327736 BQO327645:BQP327736 CAK327645:CAL327736 CKG327645:CKH327736 CUC327645:CUD327736 DDY327645:DDZ327736 DNU327645:DNV327736 DXQ327645:DXR327736 EHM327645:EHN327736 ERI327645:ERJ327736 FBE327645:FBF327736 FLA327645:FLB327736 FUW327645:FUX327736 GES327645:GET327736 GOO327645:GOP327736 GYK327645:GYL327736 HIG327645:HIH327736 HSC327645:HSD327736 IBY327645:IBZ327736 ILU327645:ILV327736 IVQ327645:IVR327736 JFM327645:JFN327736 JPI327645:JPJ327736 JZE327645:JZF327736 KJA327645:KJB327736 KSW327645:KSX327736 LCS327645:LCT327736 LMO327645:LMP327736 LWK327645:LWL327736 MGG327645:MGH327736 MQC327645:MQD327736 MZY327645:MZZ327736 NJU327645:NJV327736 NTQ327645:NTR327736 ODM327645:ODN327736 ONI327645:ONJ327736 OXE327645:OXF327736 PHA327645:PHB327736 PQW327645:PQX327736 QAS327645:QAT327736 QKO327645:QKP327736 QUK327645:QUL327736 REG327645:REH327736 ROC327645:ROD327736 RXY327645:RXZ327736 SHU327645:SHV327736 SRQ327645:SRR327736 TBM327645:TBN327736 TLI327645:TLJ327736 TVE327645:TVF327736 UFA327645:UFB327736 UOW327645:UOX327736 UYS327645:UYT327736 VIO327645:VIP327736 VSK327645:VSL327736 WCG327645:WCH327736 WMC327645:WMD327736 WVY327645:WVZ327736 Q393181:R393272 JM393181:JN393272 TI393181:TJ393272 ADE393181:ADF393272 ANA393181:ANB393272 AWW393181:AWX393272 BGS393181:BGT393272 BQO393181:BQP393272 CAK393181:CAL393272 CKG393181:CKH393272 CUC393181:CUD393272 DDY393181:DDZ393272 DNU393181:DNV393272 DXQ393181:DXR393272 EHM393181:EHN393272 ERI393181:ERJ393272 FBE393181:FBF393272 FLA393181:FLB393272 FUW393181:FUX393272 GES393181:GET393272 GOO393181:GOP393272 GYK393181:GYL393272 HIG393181:HIH393272 HSC393181:HSD393272 IBY393181:IBZ393272 ILU393181:ILV393272 IVQ393181:IVR393272 JFM393181:JFN393272 JPI393181:JPJ393272 JZE393181:JZF393272 KJA393181:KJB393272 KSW393181:KSX393272 LCS393181:LCT393272 LMO393181:LMP393272 LWK393181:LWL393272 MGG393181:MGH393272 MQC393181:MQD393272 MZY393181:MZZ393272 NJU393181:NJV393272 NTQ393181:NTR393272 ODM393181:ODN393272 ONI393181:ONJ393272 OXE393181:OXF393272 PHA393181:PHB393272 PQW393181:PQX393272 QAS393181:QAT393272 QKO393181:QKP393272 QUK393181:QUL393272 REG393181:REH393272 ROC393181:ROD393272 RXY393181:RXZ393272 SHU393181:SHV393272 SRQ393181:SRR393272 TBM393181:TBN393272 TLI393181:TLJ393272 TVE393181:TVF393272 UFA393181:UFB393272 UOW393181:UOX393272 UYS393181:UYT393272 VIO393181:VIP393272 VSK393181:VSL393272 WCG393181:WCH393272 WMC393181:WMD393272 WVY393181:WVZ393272 Q458717:R458808 JM458717:JN458808 TI458717:TJ458808 ADE458717:ADF458808 ANA458717:ANB458808 AWW458717:AWX458808 BGS458717:BGT458808 BQO458717:BQP458808 CAK458717:CAL458808 CKG458717:CKH458808 CUC458717:CUD458808 DDY458717:DDZ458808 DNU458717:DNV458808 DXQ458717:DXR458808 EHM458717:EHN458808 ERI458717:ERJ458808 FBE458717:FBF458808 FLA458717:FLB458808 FUW458717:FUX458808 GES458717:GET458808 GOO458717:GOP458808 GYK458717:GYL458808 HIG458717:HIH458808 HSC458717:HSD458808 IBY458717:IBZ458808 ILU458717:ILV458808 IVQ458717:IVR458808 JFM458717:JFN458808 JPI458717:JPJ458808 JZE458717:JZF458808 KJA458717:KJB458808 KSW458717:KSX458808 LCS458717:LCT458808 LMO458717:LMP458808 LWK458717:LWL458808 MGG458717:MGH458808 MQC458717:MQD458808 MZY458717:MZZ458808 NJU458717:NJV458808 NTQ458717:NTR458808 ODM458717:ODN458808 ONI458717:ONJ458808 OXE458717:OXF458808 PHA458717:PHB458808 PQW458717:PQX458808 QAS458717:QAT458808 QKO458717:QKP458808 QUK458717:QUL458808 REG458717:REH458808 ROC458717:ROD458808 RXY458717:RXZ458808 SHU458717:SHV458808 SRQ458717:SRR458808 TBM458717:TBN458808 TLI458717:TLJ458808 TVE458717:TVF458808 UFA458717:UFB458808 UOW458717:UOX458808 UYS458717:UYT458808 VIO458717:VIP458808 VSK458717:VSL458808 WCG458717:WCH458808 WMC458717:WMD458808 WVY458717:WVZ458808 Q524253:R524344 JM524253:JN524344 TI524253:TJ524344 ADE524253:ADF524344 ANA524253:ANB524344 AWW524253:AWX524344 BGS524253:BGT524344 BQO524253:BQP524344 CAK524253:CAL524344 CKG524253:CKH524344 CUC524253:CUD524344 DDY524253:DDZ524344 DNU524253:DNV524344 DXQ524253:DXR524344 EHM524253:EHN524344 ERI524253:ERJ524344 FBE524253:FBF524344 FLA524253:FLB524344 FUW524253:FUX524344 GES524253:GET524344 GOO524253:GOP524344 GYK524253:GYL524344 HIG524253:HIH524344 HSC524253:HSD524344 IBY524253:IBZ524344 ILU524253:ILV524344 IVQ524253:IVR524344 JFM524253:JFN524344 JPI524253:JPJ524344 JZE524253:JZF524344 KJA524253:KJB524344 KSW524253:KSX524344 LCS524253:LCT524344 LMO524253:LMP524344 LWK524253:LWL524344 MGG524253:MGH524344 MQC524253:MQD524344 MZY524253:MZZ524344 NJU524253:NJV524344 NTQ524253:NTR524344 ODM524253:ODN524344 ONI524253:ONJ524344 OXE524253:OXF524344 PHA524253:PHB524344 PQW524253:PQX524344 QAS524253:QAT524344 QKO524253:QKP524344 QUK524253:QUL524344 REG524253:REH524344 ROC524253:ROD524344 RXY524253:RXZ524344 SHU524253:SHV524344 SRQ524253:SRR524344 TBM524253:TBN524344 TLI524253:TLJ524344 TVE524253:TVF524344 UFA524253:UFB524344 UOW524253:UOX524344 UYS524253:UYT524344 VIO524253:VIP524344 VSK524253:VSL524344 WCG524253:WCH524344 WMC524253:WMD524344 WVY524253:WVZ524344 Q589789:R589880 JM589789:JN589880 TI589789:TJ589880 ADE589789:ADF589880 ANA589789:ANB589880 AWW589789:AWX589880 BGS589789:BGT589880 BQO589789:BQP589880 CAK589789:CAL589880 CKG589789:CKH589880 CUC589789:CUD589880 DDY589789:DDZ589880 DNU589789:DNV589880 DXQ589789:DXR589880 EHM589789:EHN589880 ERI589789:ERJ589880 FBE589789:FBF589880 FLA589789:FLB589880 FUW589789:FUX589880 GES589789:GET589880 GOO589789:GOP589880 GYK589789:GYL589880 HIG589789:HIH589880 HSC589789:HSD589880 IBY589789:IBZ589880 ILU589789:ILV589880 IVQ589789:IVR589880 JFM589789:JFN589880 JPI589789:JPJ589880 JZE589789:JZF589880 KJA589789:KJB589880 KSW589789:KSX589880 LCS589789:LCT589880 LMO589789:LMP589880 LWK589789:LWL589880 MGG589789:MGH589880 MQC589789:MQD589880 MZY589789:MZZ589880 NJU589789:NJV589880 NTQ589789:NTR589880 ODM589789:ODN589880 ONI589789:ONJ589880 OXE589789:OXF589880 PHA589789:PHB589880 PQW589789:PQX589880 QAS589789:QAT589880 QKO589789:QKP589880 QUK589789:QUL589880 REG589789:REH589880 ROC589789:ROD589880 RXY589789:RXZ589880 SHU589789:SHV589880 SRQ589789:SRR589880 TBM589789:TBN589880 TLI589789:TLJ589880 TVE589789:TVF589880 UFA589789:UFB589880 UOW589789:UOX589880 UYS589789:UYT589880 VIO589789:VIP589880 VSK589789:VSL589880 WCG589789:WCH589880 WMC589789:WMD589880 WVY589789:WVZ589880 Q655325:R655416 JM655325:JN655416 TI655325:TJ655416 ADE655325:ADF655416 ANA655325:ANB655416 AWW655325:AWX655416 BGS655325:BGT655416 BQO655325:BQP655416 CAK655325:CAL655416 CKG655325:CKH655416 CUC655325:CUD655416 DDY655325:DDZ655416 DNU655325:DNV655416 DXQ655325:DXR655416 EHM655325:EHN655416 ERI655325:ERJ655416 FBE655325:FBF655416 FLA655325:FLB655416 FUW655325:FUX655416 GES655325:GET655416 GOO655325:GOP655416 GYK655325:GYL655416 HIG655325:HIH655416 HSC655325:HSD655416 IBY655325:IBZ655416 ILU655325:ILV655416 IVQ655325:IVR655416 JFM655325:JFN655416 JPI655325:JPJ655416 JZE655325:JZF655416 KJA655325:KJB655416 KSW655325:KSX655416 LCS655325:LCT655416 LMO655325:LMP655416 LWK655325:LWL655416 MGG655325:MGH655416 MQC655325:MQD655416 MZY655325:MZZ655416 NJU655325:NJV655416 NTQ655325:NTR655416 ODM655325:ODN655416 ONI655325:ONJ655416 OXE655325:OXF655416 PHA655325:PHB655416 PQW655325:PQX655416 QAS655325:QAT655416 QKO655325:QKP655416 QUK655325:QUL655416 REG655325:REH655416 ROC655325:ROD655416 RXY655325:RXZ655416 SHU655325:SHV655416 SRQ655325:SRR655416 TBM655325:TBN655416 TLI655325:TLJ655416 TVE655325:TVF655416 UFA655325:UFB655416 UOW655325:UOX655416 UYS655325:UYT655416 VIO655325:VIP655416 VSK655325:VSL655416 WCG655325:WCH655416 WMC655325:WMD655416 WVY655325:WVZ655416 Q720861:R720952 JM720861:JN720952 TI720861:TJ720952 ADE720861:ADF720952 ANA720861:ANB720952 AWW720861:AWX720952 BGS720861:BGT720952 BQO720861:BQP720952 CAK720861:CAL720952 CKG720861:CKH720952 CUC720861:CUD720952 DDY720861:DDZ720952 DNU720861:DNV720952 DXQ720861:DXR720952 EHM720861:EHN720952 ERI720861:ERJ720952 FBE720861:FBF720952 FLA720861:FLB720952 FUW720861:FUX720952 GES720861:GET720952 GOO720861:GOP720952 GYK720861:GYL720952 HIG720861:HIH720952 HSC720861:HSD720952 IBY720861:IBZ720952 ILU720861:ILV720952 IVQ720861:IVR720952 JFM720861:JFN720952 JPI720861:JPJ720952 JZE720861:JZF720952 KJA720861:KJB720952 KSW720861:KSX720952 LCS720861:LCT720952 LMO720861:LMP720952 LWK720861:LWL720952 MGG720861:MGH720952 MQC720861:MQD720952 MZY720861:MZZ720952 NJU720861:NJV720952 NTQ720861:NTR720952 ODM720861:ODN720952 ONI720861:ONJ720952 OXE720861:OXF720952 PHA720861:PHB720952 PQW720861:PQX720952 QAS720861:QAT720952 QKO720861:QKP720952 QUK720861:QUL720952 REG720861:REH720952 ROC720861:ROD720952 RXY720861:RXZ720952 SHU720861:SHV720952 SRQ720861:SRR720952 TBM720861:TBN720952 TLI720861:TLJ720952 TVE720861:TVF720952 UFA720861:UFB720952 UOW720861:UOX720952 UYS720861:UYT720952 VIO720861:VIP720952 VSK720861:VSL720952 WCG720861:WCH720952 WMC720861:WMD720952 WVY720861:WVZ720952 Q786397:R786488 JM786397:JN786488 TI786397:TJ786488 ADE786397:ADF786488 ANA786397:ANB786488 AWW786397:AWX786488 BGS786397:BGT786488 BQO786397:BQP786488 CAK786397:CAL786488 CKG786397:CKH786488 CUC786397:CUD786488 DDY786397:DDZ786488 DNU786397:DNV786488 DXQ786397:DXR786488 EHM786397:EHN786488 ERI786397:ERJ786488 FBE786397:FBF786488 FLA786397:FLB786488 FUW786397:FUX786488 GES786397:GET786488 GOO786397:GOP786488 GYK786397:GYL786488 HIG786397:HIH786488 HSC786397:HSD786488 IBY786397:IBZ786488 ILU786397:ILV786488 IVQ786397:IVR786488 JFM786397:JFN786488 JPI786397:JPJ786488 JZE786397:JZF786488 KJA786397:KJB786488 KSW786397:KSX786488 LCS786397:LCT786488 LMO786397:LMP786488 LWK786397:LWL786488 MGG786397:MGH786488 MQC786397:MQD786488 MZY786397:MZZ786488 NJU786397:NJV786488 NTQ786397:NTR786488 ODM786397:ODN786488 ONI786397:ONJ786488 OXE786397:OXF786488 PHA786397:PHB786488 PQW786397:PQX786488 QAS786397:QAT786488 QKO786397:QKP786488 QUK786397:QUL786488 REG786397:REH786488 ROC786397:ROD786488 RXY786397:RXZ786488 SHU786397:SHV786488 SRQ786397:SRR786488 TBM786397:TBN786488 TLI786397:TLJ786488 TVE786397:TVF786488 UFA786397:UFB786488 UOW786397:UOX786488 UYS786397:UYT786488 VIO786397:VIP786488 VSK786397:VSL786488 WCG786397:WCH786488 WMC786397:WMD786488 WVY786397:WVZ786488 Q851933:R852024 JM851933:JN852024 TI851933:TJ852024 ADE851933:ADF852024 ANA851933:ANB852024 AWW851933:AWX852024 BGS851933:BGT852024 BQO851933:BQP852024 CAK851933:CAL852024 CKG851933:CKH852024 CUC851933:CUD852024 DDY851933:DDZ852024 DNU851933:DNV852024 DXQ851933:DXR852024 EHM851933:EHN852024 ERI851933:ERJ852024 FBE851933:FBF852024 FLA851933:FLB852024 FUW851933:FUX852024 GES851933:GET852024 GOO851933:GOP852024 GYK851933:GYL852024 HIG851933:HIH852024 HSC851933:HSD852024 IBY851933:IBZ852024 ILU851933:ILV852024 IVQ851933:IVR852024 JFM851933:JFN852024 JPI851933:JPJ852024 JZE851933:JZF852024 KJA851933:KJB852024 KSW851933:KSX852024 LCS851933:LCT852024 LMO851933:LMP852024 LWK851933:LWL852024 MGG851933:MGH852024 MQC851933:MQD852024 MZY851933:MZZ852024 NJU851933:NJV852024 NTQ851933:NTR852024 ODM851933:ODN852024 ONI851933:ONJ852024 OXE851933:OXF852024 PHA851933:PHB852024 PQW851933:PQX852024 QAS851933:QAT852024 QKO851933:QKP852024 QUK851933:QUL852024 REG851933:REH852024 ROC851933:ROD852024 RXY851933:RXZ852024 SHU851933:SHV852024 SRQ851933:SRR852024 TBM851933:TBN852024 TLI851933:TLJ852024 TVE851933:TVF852024 UFA851933:UFB852024 UOW851933:UOX852024 UYS851933:UYT852024 VIO851933:VIP852024 VSK851933:VSL852024 WCG851933:WCH852024 WMC851933:WMD852024 WVY851933:WVZ852024 Q6:R191">
      <formula1>$W$2:$W$7</formula1>
    </dataValidation>
  </dataValidations>
  <pageMargins left="0.75" right="0.75" top="1" bottom="1" header="0.511805555555556" footer="0.511805555555556"/>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E1" workbookViewId="0">
      <selection activeCell="D6" sqref="D6"/>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1.75" style="44" customWidth="1"/>
    <col min="9" max="9" width="4.875" style="44" customWidth="1"/>
    <col min="10" max="10" width="5.125" style="44" customWidth="1"/>
    <col min="11" max="11" width="4.25" style="44" customWidth="1"/>
    <col min="12" max="12" width="6.75" style="44" customWidth="1"/>
    <col min="13" max="13" width="4.5" style="44" customWidth="1"/>
    <col min="14" max="14" width="5.25" style="44" customWidth="1"/>
    <col min="15" max="15" width="5" style="44" customWidth="1"/>
    <col min="16" max="16" width="4.625" style="44" customWidth="1"/>
    <col min="17" max="17" width="8.875" style="45"/>
    <col min="18" max="18" width="36.8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1045</v>
      </c>
      <c r="B2" s="49"/>
      <c r="C2" s="49"/>
      <c r="D2" s="49"/>
      <c r="E2" s="49"/>
      <c r="F2" s="50"/>
      <c r="G2" s="51" t="s">
        <v>26</v>
      </c>
      <c r="H2" s="52"/>
      <c r="I2" s="52"/>
      <c r="J2" s="52"/>
      <c r="K2" s="52"/>
      <c r="L2" s="52"/>
      <c r="M2" s="52"/>
      <c r="N2" s="52"/>
      <c r="O2" s="52"/>
      <c r="P2" s="52"/>
      <c r="Q2" s="87" t="s">
        <v>1046</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41.2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
        <v>1047</v>
      </c>
      <c r="G6" s="155">
        <v>0</v>
      </c>
      <c r="H6" s="154" t="s">
        <v>1048</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44" t="s">
        <v>1049</v>
      </c>
      <c r="G7" s="155">
        <v>0</v>
      </c>
      <c r="H7" s="154" t="s">
        <v>1050</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44" t="s">
        <v>1051</v>
      </c>
      <c r="G8" s="155">
        <v>0</v>
      </c>
      <c r="H8" s="154" t="s">
        <v>1052</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44" t="str">
        <f>VLOOKUP(B9,[7]全部报警!$A$2:$D$96,2,FALSE)</f>
        <v>2019-07-04 09:19:52</v>
      </c>
      <c r="G9" s="155">
        <v>0</v>
      </c>
      <c r="H9" s="76" t="str">
        <f>VLOOKUP(B9,[7]全部报警!$A$2:$D$96,4,FALSE)</f>
        <v>云南省红河哈尼族彝族自治州建水县临安镇迎晖路333214省道建水樱花轮胎经营部南63米</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44" t="s">
        <v>1053</v>
      </c>
      <c r="G10" s="155">
        <v>0</v>
      </c>
      <c r="H10" s="154" t="s">
        <v>1054</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44" t="s">
        <v>1055</v>
      </c>
      <c r="G11" s="155">
        <v>0</v>
      </c>
      <c r="H11" s="154" t="s">
        <v>1056</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44" t="s">
        <v>1057</v>
      </c>
      <c r="G12" s="155">
        <v>0</v>
      </c>
      <c r="H12" s="154" t="s">
        <v>1058</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44" t="str">
        <f>VLOOKUP(B13,[7]全部报警!$A$2:$D$96,2,FALSE)</f>
        <v>2019-07-04 18:59:31</v>
      </c>
      <c r="G13" s="155" t="str">
        <f>VLOOKUP(B13,[8]行驶报表统计数据!$A$2:$B$77,2,FALSE)</f>
        <v>17.23</v>
      </c>
      <c r="H13" s="76" t="str">
        <f>VLOOKUP(B13,[7]全部报警!$A$2:$D$96,4,FALSE)</f>
        <v>云南省红河哈尼族彝族自治州个旧市鸡街镇323国道喜迎鱼庄东南72米</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44" t="s">
        <v>1059</v>
      </c>
      <c r="G14" s="155">
        <v>0</v>
      </c>
      <c r="H14" s="154" t="s">
        <v>1060</v>
      </c>
      <c r="I14" s="76"/>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44" t="str">
        <f>VLOOKUP(B15,[7]全部报警!$A$2:$D$96,2,FALSE)</f>
        <v>2019-07-04 18:28:38</v>
      </c>
      <c r="G15" s="155" t="str">
        <f>VLOOKUP(B15,[8]行驶报表统计数据!$A$2:$B$77,2,FALSE)</f>
        <v>24.43</v>
      </c>
      <c r="H15" s="76" t="str">
        <f>VLOOKUP(B15,[7]全部报警!$A$2:$D$96,4,FALSE)</f>
        <v>云南省红河哈尼族彝族自治州建水县临安镇钟灵路鑫源居东21米</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44" t="s">
        <v>1061</v>
      </c>
      <c r="G16" s="155">
        <v>0</v>
      </c>
      <c r="H16" s="154" t="s">
        <v>1062</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44" t="s">
        <v>1063</v>
      </c>
      <c r="G17" s="155">
        <v>0</v>
      </c>
      <c r="H17" s="154" t="s">
        <v>1064</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44" t="s">
        <v>1065</v>
      </c>
      <c r="G18" s="155">
        <v>0</v>
      </c>
      <c r="H18" s="154" t="s">
        <v>1066</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44"/>
      <c r="G19" s="155">
        <v>0</v>
      </c>
      <c r="H19" s="76"/>
      <c r="I19" s="83" t="s">
        <v>62</v>
      </c>
      <c r="J19" s="85"/>
      <c r="K19" s="83"/>
      <c r="L19" s="84" t="s">
        <v>33</v>
      </c>
      <c r="M19" s="83"/>
      <c r="N19" s="83"/>
      <c r="O19" s="83"/>
      <c r="P19" s="83"/>
      <c r="Q19" s="101" t="s">
        <v>29</v>
      </c>
      <c r="R19" s="102"/>
      <c r="S19" s="103">
        <v>43650</v>
      </c>
      <c r="T19" s="104" t="s">
        <v>279</v>
      </c>
      <c r="U19" s="105"/>
    </row>
    <row r="20" s="39" customFormat="1" ht="17.65" customHeight="1" spans="1:21">
      <c r="A20" s="71">
        <v>15</v>
      </c>
      <c r="B20" s="72" t="s">
        <v>114</v>
      </c>
      <c r="C20" s="73" t="s">
        <v>115</v>
      </c>
      <c r="D20" s="73">
        <v>13988900845</v>
      </c>
      <c r="E20" s="74" t="s">
        <v>59</v>
      </c>
      <c r="F20" s="144" t="str">
        <f>VLOOKUP(B20,[7]全部报警!$A$2:$D$96,2,FALSE)</f>
        <v>2019-07-04 18:50:52</v>
      </c>
      <c r="G20" s="155">
        <v>0</v>
      </c>
      <c r="H20" s="76" t="str">
        <f>VLOOKUP(B20,[7]全部报警!$A$2:$D$96,4,FALSE)</f>
        <v>云南省曲靖市陆良县板桥镇西响线长湖村委会南626米</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44" t="s">
        <v>1067</v>
      </c>
      <c r="G21" s="155">
        <v>0</v>
      </c>
      <c r="H21" s="154" t="s">
        <v>1068</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44" t="s">
        <v>1069</v>
      </c>
      <c r="G22" s="155">
        <v>0</v>
      </c>
      <c r="H22" s="154" t="s">
        <v>1070</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44" t="s">
        <v>1071</v>
      </c>
      <c r="G23" s="155">
        <v>0</v>
      </c>
      <c r="H23" s="154" t="s">
        <v>1072</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44" t="s">
        <v>1073</v>
      </c>
      <c r="G24" s="155">
        <v>0</v>
      </c>
      <c r="H24" s="154" t="s">
        <v>1074</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44" t="s">
        <v>1075</v>
      </c>
      <c r="G25" s="155">
        <v>0</v>
      </c>
      <c r="H25" s="154" t="s">
        <v>1076</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44" t="str">
        <f>VLOOKUP(B26,[7]全部报警!$A$2:$D$96,2,FALSE)</f>
        <v>2019-07-04 13:16:14</v>
      </c>
      <c r="G26" s="155">
        <v>0</v>
      </c>
      <c r="H26" s="76" t="str">
        <f>VLOOKUP(B26,[7]全部报警!$A$2:$D$96,4,FALSE)</f>
        <v>云南省红河哈尼族彝族自治州蒙自市文澜镇护国路24护国路红河州公务员小区东北169米</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44" t="str">
        <f>VLOOKUP(B27,[7]全部报警!$A$2:$D$96,2,FALSE)</f>
        <v>2019-07-04 13:11:59</v>
      </c>
      <c r="G27" s="155" t="str">
        <f>VLOOKUP(B27,[8]行驶报表统计数据!$A$2:$B$77,2,FALSE)</f>
        <v>17.29</v>
      </c>
      <c r="H27" s="76" t="str">
        <f>VLOOKUP(B27,[7]全部报警!$A$2:$D$96,4,FALSE)</f>
        <v>云南省红河哈尼族彝族自治州建水县临安镇大哨头东96米</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44" t="s">
        <v>1077</v>
      </c>
      <c r="G28" s="155">
        <v>0</v>
      </c>
      <c r="H28" s="154" t="s">
        <v>1078</v>
      </c>
      <c r="I28" s="76"/>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44" t="s">
        <v>1079</v>
      </c>
      <c r="G29" s="155">
        <v>0</v>
      </c>
      <c r="H29" s="154" t="s">
        <v>1080</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44" t="s">
        <v>1081</v>
      </c>
      <c r="G30" s="155">
        <v>0</v>
      </c>
      <c r="H30" s="154" t="s">
        <v>1082</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44" t="s">
        <v>1083</v>
      </c>
      <c r="G31" s="155">
        <v>0</v>
      </c>
      <c r="H31" s="154" t="s">
        <v>1084</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44" t="s">
        <v>1085</v>
      </c>
      <c r="G32" s="155">
        <v>0</v>
      </c>
      <c r="H32" s="154" t="s">
        <v>1086</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44" t="str">
        <f>VLOOKUP(B33,[7]全部报警!$A$2:$D$96,2,FALSE)</f>
        <v>2019-07-04 21:35:34</v>
      </c>
      <c r="G33" s="155" t="str">
        <f>VLOOKUP(B33,[8]行驶报表统计数据!$A$2:$B$77,2,FALSE)</f>
        <v>41.47</v>
      </c>
      <c r="H33" s="76" t="str">
        <f>VLOOKUP(B33,[7]全部报警!$A$2:$D$96,4,FALSE)</f>
        <v>云南省曲靖市麒麟区白石江街道官坡路人民大药房东南64米</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44" t="s">
        <v>1087</v>
      </c>
      <c r="G34" s="155">
        <v>0</v>
      </c>
      <c r="H34" s="154" t="s">
        <v>1088</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44" t="s">
        <v>1089</v>
      </c>
      <c r="G35" s="155">
        <v>0</v>
      </c>
      <c r="H35" s="154" t="s">
        <v>1090</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44" t="s">
        <v>1091</v>
      </c>
      <c r="G36" s="155">
        <v>0</v>
      </c>
      <c r="H36" s="154" t="s">
        <v>1092</v>
      </c>
      <c r="I36" s="76"/>
      <c r="J36" s="85"/>
      <c r="K36" s="85"/>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144" t="str">
        <f>VLOOKUP(B37,[7]全部报警!$A$2:$D$96,2,FALSE)</f>
        <v>2019-07-04 21:53:13</v>
      </c>
      <c r="G37" s="155" t="str">
        <f>VLOOKUP(B37,[8]行驶报表统计数据!$A$2:$B$77,2,FALSE)</f>
        <v>19.23</v>
      </c>
      <c r="H37" s="76" t="str">
        <f>VLOOKUP(B37,[7]全部报警!$A$2:$D$96,4,FALSE)</f>
        <v>云南省普洱市孟连傣族拉祜族佤族自治县娜允镇环城东路8环城东路孟连傣族拉祜族佤族自治县质量技术监督局北98米</v>
      </c>
      <c r="I37" s="76"/>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144" t="str">
        <f>VLOOKUP(B38,[7]全部报警!$A$2:$D$96,2,FALSE)</f>
        <v>2019-07-04 19:15:57</v>
      </c>
      <c r="G38" s="155" t="str">
        <f>VLOOKUP(B38,[8]行驶报表统计数据!$A$2:$B$77,2,FALSE)</f>
        <v>1.61</v>
      </c>
      <c r="H38" s="76" t="str">
        <f>VLOOKUP(B38,[7]全部报警!$A$2:$D$96,4,FALSE)</f>
        <v>云南省红河哈尼族彝族自治州个旧市鸡街镇212省道红达饭店东91米</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44"/>
      <c r="G39" s="155">
        <v>0</v>
      </c>
      <c r="H39" s="76"/>
      <c r="I39" s="83" t="s">
        <v>62</v>
      </c>
      <c r="J39" s="85"/>
      <c r="K39" s="85"/>
      <c r="L39" s="84" t="s">
        <v>33</v>
      </c>
      <c r="M39" s="83"/>
      <c r="N39" s="83"/>
      <c r="O39" s="83"/>
      <c r="P39" s="83"/>
      <c r="Q39" s="101" t="s">
        <v>29</v>
      </c>
      <c r="R39" s="102"/>
      <c r="S39" s="103">
        <v>43650</v>
      </c>
      <c r="T39" s="104" t="s">
        <v>170</v>
      </c>
      <c r="U39" s="105"/>
    </row>
    <row r="40" s="40" customFormat="1" ht="17.65" customHeight="1" spans="1:21">
      <c r="A40" s="71">
        <v>35</v>
      </c>
      <c r="B40" s="72" t="s">
        <v>181</v>
      </c>
      <c r="C40" s="73" t="s">
        <v>182</v>
      </c>
      <c r="D40" s="73">
        <v>13618739599</v>
      </c>
      <c r="E40" s="74" t="s">
        <v>59</v>
      </c>
      <c r="F40" s="144" t="str">
        <f>VLOOKUP(B40,[7]全部报警!$A$2:$D$96,2,FALSE)</f>
        <v>2019-07-04 17:38:22</v>
      </c>
      <c r="G40" s="155" t="str">
        <f>VLOOKUP(B40,[8]行驶报表统计数据!$A$2:$B$77,2,FALSE)</f>
        <v>38.54</v>
      </c>
      <c r="H40" s="76" t="str">
        <f>VLOOKUP(B40,[7]全部报警!$A$2:$D$96,4,FALSE)</f>
        <v>云南省昆明市安宁市太平新城街道320国道华港饲料南70米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44" t="s">
        <v>1093</v>
      </c>
      <c r="G41" s="155">
        <v>0</v>
      </c>
      <c r="H41" s="154" t="s">
        <v>1094</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144" t="str">
        <f>VLOOKUP(B42,[7]全部报警!$A$2:$D$96,2,FALSE)</f>
        <v>2019-07-04 15:18:10</v>
      </c>
      <c r="G42" s="155" t="str">
        <f>VLOOKUP(B42,[8]行驶报表统计数据!$A$2:$B$77,2,FALSE)</f>
        <v>19.22</v>
      </c>
      <c r="H42" s="76" t="str">
        <f>VLOOKUP(B42,[7]全部报警!$A$2:$D$96,4,FALSE)</f>
        <v>滨河路金水河乡劳动保障局东183米</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44" t="s">
        <v>1095</v>
      </c>
      <c r="G43" s="155">
        <v>0</v>
      </c>
      <c r="H43" s="154" t="s">
        <v>1096</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44" t="str">
        <f>VLOOKUP(B44,[7]全部报警!$A$2:$D$96,2,FALSE)</f>
        <v>2019-07-04 20:09:14</v>
      </c>
      <c r="G44" s="155" t="str">
        <f>VLOOKUP(B44,[8]行驶报表统计数据!$A$2:$B$77,2,FALSE)</f>
        <v>11.15</v>
      </c>
      <c r="H44" s="76" t="str">
        <f>VLOOKUP(B44,[7]全部报警!$A$2:$D$96,4,FALSE)</f>
        <v>云南省红河哈尼族彝族自治州泸西县金马镇华西段大华西西北955米</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44" t="s">
        <v>1097</v>
      </c>
      <c r="G45" s="155">
        <v>0</v>
      </c>
      <c r="H45" s="154" t="s">
        <v>1098</v>
      </c>
      <c r="I45" s="76"/>
      <c r="J45" s="85"/>
      <c r="K45" s="85"/>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44" t="str">
        <f>VLOOKUP(B46,[7]全部报警!$A$2:$D$96,2,FALSE)</f>
        <v>2019-07-04 23:12:46</v>
      </c>
      <c r="G46" s="155" t="str">
        <f>VLOOKUP(B46,[8]行驶报表统计数据!$A$2:$B$77,2,FALSE)</f>
        <v>15.70</v>
      </c>
      <c r="H46" s="76" t="str">
        <f>VLOOKUP(B46,[7]全部报警!$A$2:$D$96,4,FALSE)</f>
        <v>云南省昆明市呈贡区马金铺街道202省道聚华园西79米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44" t="s">
        <v>1099</v>
      </c>
      <c r="G47" s="155">
        <v>0</v>
      </c>
      <c r="H47" s="154" t="s">
        <v>1100</v>
      </c>
      <c r="I47" s="76"/>
      <c r="J47" s="85"/>
      <c r="K47" s="85"/>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44" t="str">
        <f>VLOOKUP(B48,[7]全部报警!$A$2:$D$96,2,FALSE)</f>
        <v>2019-07-04 23:24:16</v>
      </c>
      <c r="G48" s="155" t="str">
        <f>VLOOKUP(B48,[8]行驶报表统计数据!$A$2:$B$77,2,FALSE)</f>
        <v>12.19</v>
      </c>
      <c r="H48" s="76" t="str">
        <f>VLOOKUP(B48,[7]全部报警!$A$2:$D$96,4,FALSE)</f>
        <v>云南省红河哈尼族彝族自治州金平苗族瑶族傣族自治县沙依坡乡蛮金公路那拉博南943米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44" t="s">
        <v>1101</v>
      </c>
      <c r="G49" s="155">
        <v>0</v>
      </c>
      <c r="H49" s="154" t="s">
        <v>1102</v>
      </c>
      <c r="I49" s="76"/>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44" t="str">
        <f>VLOOKUP(B50,[7]全部报警!$A$2:$D$96,2,FALSE)</f>
        <v>2019-07-04 16:02:59</v>
      </c>
      <c r="G50" s="155">
        <v>0</v>
      </c>
      <c r="H50" s="76" t="str">
        <f>VLOOKUP(B50,[7]全部报警!$A$2:$D$96,4,FALSE)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44" t="s">
        <v>1103</v>
      </c>
      <c r="G51" s="155">
        <v>0</v>
      </c>
      <c r="H51" s="154" t="s">
        <v>1104</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44" t="s">
        <v>1105</v>
      </c>
      <c r="G52" s="155">
        <v>0</v>
      </c>
      <c r="H52" s="154" t="s">
        <v>1106</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44" t="s">
        <v>1107</v>
      </c>
      <c r="G53" s="155">
        <v>0</v>
      </c>
      <c r="H53" s="154" t="s">
        <v>1108</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144" t="str">
        <f>VLOOKUP(B54,[7]全部报警!$A$2:$D$96,2,FALSE)</f>
        <v>2019-07-04 20:31:59</v>
      </c>
      <c r="G54" s="155" t="str">
        <f>VLOOKUP(B54,[8]行驶报表统计数据!$A$2:$B$77,2,FALSE)</f>
        <v>24.07</v>
      </c>
      <c r="H54" s="76" t="str">
        <f>VLOOKUP(B54,[7]全部报警!$A$2:$D$96,4,FALSE)</f>
        <v>云南省文山壮族苗族自治州砚山县平远镇210省道平远交通运政管理站北77米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44" t="str">
        <f>VLOOKUP(B55,[7]全部报警!$A$2:$D$96,2,FALSE)</f>
        <v>2019-07-04 23:25:16</v>
      </c>
      <c r="G55" s="155">
        <v>81.6</v>
      </c>
      <c r="H55" s="76" t="str">
        <f>VLOOKUP(B55,[7]全部报警!$A$2:$D$96,4,FALSE)</f>
        <v>广东省云浮市罗定市附城街道G2518深岑高速到流村东64米</v>
      </c>
      <c r="I55" s="76"/>
      <c r="J55" s="85"/>
      <c r="K55" s="85"/>
      <c r="L55" s="84" t="s">
        <v>28</v>
      </c>
      <c r="M55" s="83" t="s">
        <v>62</v>
      </c>
      <c r="N55" s="83"/>
      <c r="O55" s="83"/>
      <c r="P55" s="83"/>
      <c r="Q55" s="101" t="s">
        <v>34</v>
      </c>
      <c r="R55" s="102"/>
      <c r="S55" s="103">
        <v>43650</v>
      </c>
      <c r="T55" s="104" t="s">
        <v>170</v>
      </c>
      <c r="U55" s="105"/>
    </row>
    <row r="56" s="40" customFormat="1" ht="17.65" customHeight="1" spans="1:21">
      <c r="A56" s="71">
        <v>51</v>
      </c>
      <c r="B56" s="72" t="s">
        <v>227</v>
      </c>
      <c r="C56" s="73" t="s">
        <v>228</v>
      </c>
      <c r="D56" s="73">
        <v>13887345138</v>
      </c>
      <c r="E56" s="74" t="s">
        <v>59</v>
      </c>
      <c r="F56" s="144" t="str">
        <f>VLOOKUP(B56,[7]全部报警!$A$2:$D$96,2,FALSE)</f>
        <v>2019-07-04 21:09:37</v>
      </c>
      <c r="G56" s="155" t="str">
        <f>VLOOKUP(B56,[8]行驶报表统计数据!$A$2:$B$77,2,FALSE)</f>
        <v>41.15</v>
      </c>
      <c r="H56" s="76" t="str">
        <f>VLOOKUP(B56,[7]全部报警!$A$2:$D$96,4,FALSE)</f>
        <v>云南省红河哈尼族彝族自治州个旧市鸡街镇323国道沙甸派出所东南124米</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44" t="s">
        <v>1109</v>
      </c>
      <c r="G57" s="155">
        <v>0</v>
      </c>
      <c r="H57" s="154" t="s">
        <v>1110</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44" t="s">
        <v>1111</v>
      </c>
      <c r="G58" s="155">
        <v>0</v>
      </c>
      <c r="H58" s="154" t="s">
        <v>1112</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44" t="s">
        <v>1113</v>
      </c>
      <c r="G59" s="155">
        <v>0</v>
      </c>
      <c r="H59" s="154" t="s">
        <v>1114</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44" t="s">
        <v>1115</v>
      </c>
      <c r="G60" s="155">
        <v>0</v>
      </c>
      <c r="H60" s="154" t="s">
        <v>1116</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44" t="s">
        <v>1117</v>
      </c>
      <c r="G61" s="155">
        <v>0</v>
      </c>
      <c r="H61" s="154" t="s">
        <v>1118</v>
      </c>
      <c r="I61" s="76"/>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44" t="s">
        <v>1119</v>
      </c>
      <c r="G62" s="155">
        <v>0</v>
      </c>
      <c r="H62" s="154" t="s">
        <v>1120</v>
      </c>
      <c r="I62" s="76"/>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44" t="s">
        <v>1121</v>
      </c>
      <c r="G63" s="155">
        <v>0</v>
      </c>
      <c r="H63" s="154" t="s">
        <v>1122</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44" t="s">
        <v>1123</v>
      </c>
      <c r="G64" s="155">
        <v>0</v>
      </c>
      <c r="H64" s="154" t="s">
        <v>1124</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44" t="s">
        <v>1125</v>
      </c>
      <c r="G65" s="155">
        <v>0</v>
      </c>
      <c r="H65" s="154" t="s">
        <v>1126</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44" t="str">
        <f>VLOOKUP(B66,[7]全部报警!$A$2:$D$96,2,FALSE)</f>
        <v>2019-07-04 19:28:32</v>
      </c>
      <c r="G66" s="155" t="str">
        <f>VLOOKUP(B66,[8]行驶报表统计数据!$A$2:$B$77,2,FALSE)</f>
        <v>40.45</v>
      </c>
      <c r="H66" s="76" t="str">
        <f>VLOOKUP(B66,[7]全部报警!$A$2:$D$96,4,FALSE)</f>
        <v>云南省红河哈尼族彝族自治州建水县西庄镇马蒋段建水县农村信用社(西庄信用社)东北239米</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144" t="str">
        <f>VLOOKUP(B67,[7]全部报警!$A$2:$D$96,2,FALSE)</f>
        <v>2019-07-04 23:50:32</v>
      </c>
      <c r="G67" s="155" t="str">
        <f>VLOOKUP(B67,[8]行驶报表统计数据!$A$2:$B$77,2,FALSE)</f>
        <v>30.48</v>
      </c>
      <c r="H67" s="76" t="str">
        <f>VLOOKUP(B67,[7]全部报警!$A$2:$D$96,4,FALSE)</f>
        <v>云南省怒江傈僳族自治州泸水市称杆乡228省道腊门嘎东南205米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44" t="s">
        <v>1127</v>
      </c>
      <c r="G68" s="155">
        <v>0</v>
      </c>
      <c r="H68" s="154" t="s">
        <v>1128</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44" t="s">
        <v>1129</v>
      </c>
      <c r="G69" s="155">
        <v>0</v>
      </c>
      <c r="H69" s="154" t="s">
        <v>1130</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44" t="str">
        <f>VLOOKUP(B70,[7]全部报警!$A$2:$D$96,2,FALSE)</f>
        <v>2019-07-04 18:13:36</v>
      </c>
      <c r="G70" s="155">
        <v>0</v>
      </c>
      <c r="H70" s="76" t="str">
        <f>VLOOKUP(B70,[7]全部报警!$A$2:$D$96,4,FALSE)</f>
        <v>云南省红河哈尼族彝族自治州建水县利民乡257乡道厂房西北282米</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144" t="str">
        <f>VLOOKUP(B71,[7]全部报警!$A$2:$D$96,2,FALSE)</f>
        <v>2019-07-04 09:51:09</v>
      </c>
      <c r="G71" s="155" t="str">
        <f>VLOOKUP(B71,[8]行驶报表统计数据!$A$2:$B$77,2,FALSE)</f>
        <v>4.32</v>
      </c>
      <c r="H71" s="76" t="str">
        <f>VLOOKUP(B71,[7]全部报警!$A$2:$D$96,4,FALSE)</f>
        <v>云南省西双版纳傣族自治州勐海县勐宋乡勐海县众恒良种场茶厂(西南门)西140米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144" t="s">
        <v>1131</v>
      </c>
      <c r="G72" s="155">
        <v>0</v>
      </c>
      <c r="H72" s="154" t="s">
        <v>1132</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44" t="s">
        <v>1133</v>
      </c>
      <c r="G73" s="155">
        <v>0</v>
      </c>
      <c r="H73" s="154" t="s">
        <v>1134</v>
      </c>
      <c r="I73" s="76"/>
      <c r="J73" s="85"/>
      <c r="K73" s="85"/>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44" t="str">
        <f>VLOOKUP(B74,[7]全部报警!$A$2:$D$96,2,FALSE)</f>
        <v>2019-07-04 19:19:02</v>
      </c>
      <c r="G74" s="155" t="str">
        <f>VLOOKUP(B74,[8]行驶报表统计数据!$A$2:$B$77,2,FALSE)</f>
        <v>20.69</v>
      </c>
      <c r="H74" s="76" t="str">
        <f>VLOOKUP(B74,[7]全部报警!$A$2:$D$96,4,FALSE)</f>
        <v>云南省红河哈尼族彝族自治州弥勒市弥阳镇王炽路45号友信教育培训学校东北94米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144" t="str">
        <f>VLOOKUP(B75,[7]全部报警!$A$2:$D$96,2,FALSE)</f>
        <v>2019-07-04 21:00:48</v>
      </c>
      <c r="G75" s="155" t="str">
        <f>VLOOKUP(B75,[8]行驶报表统计数据!$A$2:$B$77,2,FALSE)</f>
        <v>35.54</v>
      </c>
      <c r="H75" s="76" t="str">
        <f>VLOOKUP(B75,[7]全部报警!$A$2:$D$96,4,FALSE)</f>
        <v>广西壮族自治区百色市靖西市安德镇320省道安德镇安德卫生院东南22米</v>
      </c>
      <c r="I75" s="76"/>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144" t="str">
        <f>VLOOKUP(B76,[7]全部报警!$A$2:$D$96,2,FALSE)</f>
        <v>2019-07-04 23:38:58</v>
      </c>
      <c r="G76" s="155" t="str">
        <f>VLOOKUP(B76,[8]行驶报表统计数据!$A$2:$B$77,2,FALSE)</f>
        <v>8.08</v>
      </c>
      <c r="H76" s="76" t="str">
        <f>VLOOKUP(B76,[7]全部报警!$A$2:$D$96,4,FALSE)</f>
        <v>云南省红河哈尼族彝族自治州个旧市贾沙乡芦柴冲西北427米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44" t="s">
        <v>1135</v>
      </c>
      <c r="G77" s="155">
        <v>0</v>
      </c>
      <c r="H77" s="154" t="s">
        <v>1136</v>
      </c>
      <c r="I77" s="76"/>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144" t="s">
        <v>1137</v>
      </c>
      <c r="G78" s="155">
        <v>0</v>
      </c>
      <c r="H78" s="154" t="s">
        <v>1138</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44" t="s">
        <v>1139</v>
      </c>
      <c r="G79" s="155">
        <v>0</v>
      </c>
      <c r="H79" s="154" t="s">
        <v>1140</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44" t="s">
        <v>1141</v>
      </c>
      <c r="G80" s="155">
        <v>0</v>
      </c>
      <c r="H80" s="154" t="s">
        <v>1142</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44" t="str">
        <f>VLOOKUP(B81,[7]全部报警!$A$2:$D$96,2,FALSE)</f>
        <v>2019-07-04 20:17:22</v>
      </c>
      <c r="G81" s="155" t="str">
        <f>VLOOKUP(B81,[8]行驶报表统计数据!$A$2:$B$77,2,FALSE)</f>
        <v>7.25</v>
      </c>
      <c r="H81" s="154" t="s">
        <v>1143</v>
      </c>
      <c r="I81" s="76"/>
      <c r="J81" s="85"/>
      <c r="K81" s="85"/>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144" t="str">
        <f>VLOOKUP(B82,[7]全部报警!$A$2:$D$96,2,FALSE)</f>
        <v>2019-07-04 22:02:05</v>
      </c>
      <c r="G82" s="155" t="str">
        <f>VLOOKUP(B82,[8]行驶报表统计数据!$A$2:$B$77,2,FALSE)</f>
        <v>10.10</v>
      </c>
      <c r="H82" s="76" t="str">
        <f>VLOOKUP(B82,[7]全部报警!$A$2:$D$96,4,FALSE)</f>
        <v>云南省红河哈尼族彝族自治州泸西县午街铺镇服务区南165米</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44" t="s">
        <v>1144</v>
      </c>
      <c r="G83" s="155">
        <v>0</v>
      </c>
      <c r="H83" s="154" t="s">
        <v>1145</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44" t="str">
        <f>VLOOKUP(B84,[7]全部报警!$A$2:$D$96,2,FALSE)</f>
        <v>2019-07-04 20:41:38</v>
      </c>
      <c r="G84" s="155" t="str">
        <f>VLOOKUP(B84,[8]行驶报表统计数据!$A$2:$B$77,2,FALSE)</f>
        <v>11.41</v>
      </c>
      <c r="H84" s="76" t="str">
        <f>VLOOKUP(B84,[7]全部报警!$A$2:$D$96,4,FALSE)</f>
        <v>云南省红河哈尼族彝族自治州建水县西庄镇金色维也纳(建设中)西南117米</v>
      </c>
      <c r="I84" s="76"/>
      <c r="J84" s="85"/>
      <c r="K84" s="85"/>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144" t="str">
        <f>VLOOKUP(B85,[7]全部报警!$A$2:$D$96,2,FALSE)</f>
        <v>2019-07-04 22:08:42</v>
      </c>
      <c r="G85" s="155" t="str">
        <f>VLOOKUP(B85,[8]行驶报表统计数据!$A$2:$B$77,2,FALSE)</f>
        <v>7.27</v>
      </c>
      <c r="H85" s="76" t="str">
        <f>VLOOKUP(B85,[7]全部报警!$A$2:$D$96,4,FALSE)</f>
        <v>云南省昭通市镇雄县坪上镇背牛段孙家寨子北114米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44" t="str">
        <f>VLOOKUP(B86,[7]全部报警!$A$2:$D$96,2,FALSE)</f>
        <v>2019-07-04 23:49:20</v>
      </c>
      <c r="G86" s="155" t="str">
        <f>VLOOKUP(B86,[8]行驶报表统计数据!$A$2:$B$77,2,FALSE)</f>
        <v>23.74</v>
      </c>
      <c r="H86" s="76" t="str">
        <f>VLOOKUP(B86,[7]全部报警!$A$2:$D$96,4,FALSE)</f>
        <v>云南省红河哈尼族彝族自治州建水县坡头乡214省道下白沙水东南841米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144" t="str">
        <f>VLOOKUP(B87,[7]全部报警!$A$2:$D$96,2,FALSE)</f>
        <v>2019-07-04 15:47:44</v>
      </c>
      <c r="G87" s="155" t="str">
        <f>VLOOKUP(B87,[8]行驶报表统计数据!$A$2:$B$77,2,FALSE)</f>
        <v>12.81</v>
      </c>
      <c r="H87" s="76" t="str">
        <f>VLOOKUP(B87,[7]全部报警!$A$2:$D$96,4,FALSE)</f>
        <v>云南省红河哈尼族彝族自治州元阳县南沙镇慢腊公路102县102县道桃园村卫生所东1289米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144" t="s">
        <v>1146</v>
      </c>
      <c r="G88" s="155">
        <v>0</v>
      </c>
      <c r="H88" s="154" t="s">
        <v>1147</v>
      </c>
      <c r="I88" s="76"/>
      <c r="J88" s="85"/>
      <c r="K88" s="85"/>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144" t="str">
        <f>VLOOKUP(B89,[7]全部报警!$A$2:$D$96,2,FALSE)</f>
        <v>2019-07-04 23:20:36</v>
      </c>
      <c r="G89" s="155" t="str">
        <f>VLOOKUP(B89,[8]行驶报表统计数据!$A$2:$B$77,2,FALSE)</f>
        <v>0.00</v>
      </c>
      <c r="H89" s="76" t="str">
        <f>VLOOKUP(B89,[7]全部报警!$A$2:$D$96,4,FALSE)</f>
        <v>云南省红河哈尼族彝族自治州蒙自市新安所镇回归路120号G12县道振昌旅馆北43米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144" t="str">
        <f>VLOOKUP(B90,[7]全部报警!$A$2:$D$96,2,FALSE)</f>
        <v>2019-07-04 21:28:03</v>
      </c>
      <c r="G90" s="155" t="str">
        <f>VLOOKUP(B90,[8]行驶报表统计数据!$A$2:$B$77,2,FALSE)</f>
        <v>43.04</v>
      </c>
      <c r="H90" s="76" t="str">
        <f>VLOOKUP(B90,[7]全部报警!$A$2:$D$96,4,FALSE)</f>
        <v>云南省红河哈尼族彝族自治州建水县李浩寨乡214省道新安哨北330米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144" t="str">
        <f>VLOOKUP(B91,[7]全部报警!$A$2:$D$96,2,FALSE)</f>
        <v>2019-07-04 23:37:03</v>
      </c>
      <c r="G91" s="155" t="str">
        <f>VLOOKUP(B91,[8]行驶报表统计数据!$A$2:$B$77,2,FALSE)</f>
        <v>11.59</v>
      </c>
      <c r="H91" s="76" t="str">
        <f>VLOOKUP(B91,[7]全部报警!$A$2:$D$96,4,FALSE)</f>
        <v>云南省红河哈尼族彝族自治州蒙自市冷泉镇蒙蛮线山嘴东148米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44" t="str">
        <f>VLOOKUP(B92,[7]全部报警!$A$2:$D$96,2,FALSE)</f>
        <v>2019-07-04 18:47:44</v>
      </c>
      <c r="G92" s="155" t="str">
        <f>VLOOKUP(B92,[8]行驶报表统计数据!$A$2:$B$77,2,FALSE)</f>
        <v>21.87</v>
      </c>
      <c r="H92" s="76" t="str">
        <f>VLOOKUP(B92,[7]全部报警!$A$2:$D$96,4,FALSE)</f>
        <v>云南省玉溪市新平彝族傣族自治县戛洒镇307省道香山别墅南1399米</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44" t="s">
        <v>1148</v>
      </c>
      <c r="G93" s="155">
        <v>0</v>
      </c>
      <c r="H93" s="154" t="s">
        <v>1149</v>
      </c>
      <c r="I93" s="76"/>
      <c r="J93" s="85"/>
      <c r="K93" s="85"/>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44" t="str">
        <f>VLOOKUP(B94,[7]全部报警!$A$2:$D$96,2,FALSE)</f>
        <v>2019-07-04 21:54:12</v>
      </c>
      <c r="G94" s="155" t="str">
        <f>VLOOKUP(B94,[8]行驶报表统计数据!$A$2:$B$77,2,FALSE)</f>
        <v>20.35</v>
      </c>
      <c r="H94" s="76" t="str">
        <f>VLOOKUP(B94,[7]全部报警!$A$2:$D$96,4,FALSE)</f>
        <v>云南省红河哈尼族彝族自治州建水县坡头乡214省道下白沙水东南855米</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44" t="s">
        <v>1150</v>
      </c>
      <c r="G95" s="155">
        <v>0</v>
      </c>
      <c r="H95" s="154" t="s">
        <v>1151</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144" t="str">
        <f>VLOOKUP(B96,[7]全部报警!$A$2:$D$96,2,FALSE)</f>
        <v>2019-07-04 15:45:11</v>
      </c>
      <c r="G96" s="155" t="str">
        <f>VLOOKUP(B96,[8]行驶报表统计数据!$A$2:$B$77,2,FALSE)</f>
        <v>16.94</v>
      </c>
      <c r="H96" s="76" t="str">
        <f>VLOOKUP(B96,[7]全部报警!$A$2:$D$96,4,FALSE)</f>
        <v>云南省红河哈尼族彝族自治州蒙自市文澜镇复兴路18号复兴路红河雅苑北170米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144" t="str">
        <f>VLOOKUP(B97,[7]全部报警!$A$2:$D$96,2,FALSE)</f>
        <v>2019-07-04 20:13:14</v>
      </c>
      <c r="G97" s="155" t="str">
        <f>VLOOKUP(B97,[8]行驶报表统计数据!$A$2:$B$77,2,FALSE)</f>
        <v>38.50</v>
      </c>
      <c r="H97" s="76" t="str">
        <f>VLOOKUP(B97,[7]全部报警!$A$2:$D$96,4,FALSE)</f>
        <v>云南省普洱市墨江哈尼族自治县通关镇G8511昆磨高速通关服务区东131米</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44" t="s">
        <v>1152</v>
      </c>
      <c r="G98" s="155">
        <v>0</v>
      </c>
      <c r="H98" s="154" t="s">
        <v>1153</v>
      </c>
      <c r="I98" s="76"/>
      <c r="J98" s="85"/>
      <c r="K98" s="85"/>
      <c r="L98" s="84" t="s">
        <v>33</v>
      </c>
      <c r="M98" s="83"/>
      <c r="N98" s="83"/>
      <c r="O98" s="83"/>
      <c r="P98" s="83"/>
      <c r="Q98" s="101" t="s">
        <v>56</v>
      </c>
      <c r="R98" s="102"/>
      <c r="S98" s="103"/>
      <c r="T98" s="104"/>
      <c r="U98" s="105"/>
    </row>
    <row r="99" s="41" customFormat="1" ht="17.65" customHeight="1" spans="1:21">
      <c r="A99" s="71">
        <v>94</v>
      </c>
      <c r="B99" s="72" t="s">
        <v>350</v>
      </c>
      <c r="C99" s="73" t="s">
        <v>351</v>
      </c>
      <c r="D99" s="73">
        <v>13887376301</v>
      </c>
      <c r="E99" s="74" t="s">
        <v>59</v>
      </c>
      <c r="F99" s="144" t="str">
        <f>VLOOKUP(B99,[7]全部报警!$A$2:$D$96,2,FALSE)</f>
        <v>2019-07-04 23:51:03</v>
      </c>
      <c r="G99" s="155" t="str">
        <f>VLOOKUP(B99,[8]行驶报表统计数据!$A$2:$B$77,2,FALSE)</f>
        <v>22.84</v>
      </c>
      <c r="H99" s="76" t="str">
        <f>VLOOKUP(B99,[7]全部报警!$A$2:$D$96,4,FALSE)</f>
        <v>云南省红河哈尼族彝族自治州建水县临安镇214省道鸿达驾校西南270米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144" t="s">
        <v>1154</v>
      </c>
      <c r="G100" s="155">
        <v>0</v>
      </c>
      <c r="H100" s="154" t="s">
        <v>1155</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144" t="str">
        <f>VLOOKUP(B101,[7]全部报警!$A$2:$D$96,2,FALSE)</f>
        <v>2019-07-04 22:55:29</v>
      </c>
      <c r="G101" s="155" t="str">
        <f>VLOOKUP(B101,[8]行驶报表统计数据!$A$2:$B$77,2,FALSE)</f>
        <v>32.48</v>
      </c>
      <c r="H101" s="76" t="str">
        <f>VLOOKUP(B101,[7]全部报警!$A$2:$D$96,4,FALSE)</f>
        <v>云南省文山壮族苗族自治州砚山县平远镇商贸大街171号商贸大街五联农资商贸开发有限责任公司东110米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144" t="str">
        <f>VLOOKUP(B102,[7]全部报警!$A$2:$D$96,2,FALSE)</f>
        <v>2019-07-04 19:14:50</v>
      </c>
      <c r="G102" s="155">
        <v>0</v>
      </c>
      <c r="H102" s="76" t="str">
        <f>VLOOKUP(B102,[7]全部报警!$A$2:$D$96,4,FALSE)</f>
        <v>云南省红河哈尼族彝族自治州个旧市鸡街镇个大段松树寨东347米</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144" t="str">
        <f>VLOOKUP(B103,[7]全部报警!$A$2:$D$96,2,FALSE)</f>
        <v>2019-07-04 23:22:28</v>
      </c>
      <c r="G103" s="155">
        <v>0</v>
      </c>
      <c r="H103" s="76" t="str">
        <f>VLOOKUP(B103,[7]全部报警!$A$2:$D$96,4,FALSE)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44" t="str">
        <f>VLOOKUP(B104,[7]全部报警!$A$2:$D$96,2,FALSE)</f>
        <v>2019-07-04 23:36:40</v>
      </c>
      <c r="G104" s="155" t="str">
        <f>VLOOKUP(B104,[8]行驶报表统计数据!$A$2:$B$77,2,FALSE)</f>
        <v>26.04</v>
      </c>
      <c r="H104" s="76" t="str">
        <f>VLOOKUP(B104,[7]全部报警!$A$2:$D$96,4,FALSE)</f>
        <v>云南省昆明市宜良县北古城镇宜九公路小薛营西北259米</v>
      </c>
      <c r="I104" s="76"/>
      <c r="J104" s="85"/>
      <c r="K104" s="85"/>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44" t="str">
        <f>VLOOKUP(B105,[7]全部报警!$A$2:$D$96,2,FALSE)</f>
        <v>2019-07-04 18:17:21</v>
      </c>
      <c r="G105" s="155">
        <v>0</v>
      </c>
      <c r="H105" s="76" t="str">
        <f>VLOOKUP(B105,[7]全部报警!$A$2:$D$96,4,FALSE)</f>
        <v>云南省红河哈尼族彝族自治州建水县临安镇迎晖路346号阿春饭店西南65米</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144" t="str">
        <f>VLOOKUP(B106,[7]全部报警!$A$2:$D$96,2,FALSE)</f>
        <v>2019-07-04 22:11:51</v>
      </c>
      <c r="G106" s="155" t="str">
        <f>VLOOKUP(B106,[8]行驶报表统计数据!$A$2:$B$77,2,FALSE)</f>
        <v>53.90</v>
      </c>
      <c r="H106" s="76" t="str">
        <f>VLOOKUP(B106,[7]全部报警!$A$2:$D$96,4,FALSE)</f>
        <v>云南省红河哈尼族彝族自治州河口瑶族自治县河口镇中国石化(北山停车区加油站)东南139米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44" t="s">
        <v>1156</v>
      </c>
      <c r="G107" s="155">
        <v>0</v>
      </c>
      <c r="H107" s="154" t="s">
        <v>1157</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44" t="str">
        <f>VLOOKUP(B108,[7]全部报警!$A$2:$D$96,2,FALSE)</f>
        <v>2019-07-04 11:06:59</v>
      </c>
      <c r="G108" s="155">
        <v>0</v>
      </c>
      <c r="H108" s="76" t="str">
        <f>VLOOKUP(B108,[7]全部报警!$A$2:$D$96,4,FALSE)</f>
        <v>云南省红河哈尼族彝族自治州建水县临安镇建水县文化旅游商业广场东北119米</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44" t="s">
        <v>1158</v>
      </c>
      <c r="G109" s="155">
        <v>0</v>
      </c>
      <c r="H109" s="154" t="s">
        <v>1159</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59</v>
      </c>
      <c r="F110" s="144" t="s">
        <v>1160</v>
      </c>
      <c r="G110" s="155">
        <v>0</v>
      </c>
      <c r="H110" s="154" t="s">
        <v>1161</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59</v>
      </c>
      <c r="F111" s="144" t="s">
        <v>1162</v>
      </c>
      <c r="G111" s="155">
        <v>0</v>
      </c>
      <c r="H111" s="154" t="s">
        <v>1163</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144" t="str">
        <f>VLOOKUP(B112,[7]全部报警!$A$2:$D$96,2,FALSE)</f>
        <v>2019-07-04 16:34:36</v>
      </c>
      <c r="G112" s="155" t="str">
        <f>VLOOKUP(B112,[8]行驶报表统计数据!$A$2:$B$77,2,FALSE)</f>
        <v>29.01</v>
      </c>
      <c r="H112" s="76" t="str">
        <f>VLOOKUP(B112,[7]全部报警!$A$2:$D$96,4,FALSE)</f>
        <v>云南省迪庆藏族自治州维西傈僳族自治县永春乡292县道永春乡卫生院第二门诊东75米</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44" t="str">
        <f>VLOOKUP(B113,[7]全部报警!$A$2:$D$96,2,FALSE)</f>
        <v>2019-07-04 10:32:37</v>
      </c>
      <c r="G113" s="155">
        <v>0</v>
      </c>
      <c r="H113" s="76" t="str">
        <f>VLOOKUP(B113,[7]全部报警!$A$2:$D$96,4,FALSE)</f>
        <v>云南省红河哈尼族彝族自治州开远市乐白道街道323国道云南玉云种业有限责任公司西南30米</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44"/>
      <c r="G114" s="155">
        <v>0</v>
      </c>
      <c r="H114" s="76"/>
      <c r="I114" s="83" t="s">
        <v>62</v>
      </c>
      <c r="J114" s="85"/>
      <c r="K114" s="85"/>
      <c r="L114" s="84" t="s">
        <v>33</v>
      </c>
      <c r="M114" s="83"/>
      <c r="N114" s="83"/>
      <c r="O114" s="83"/>
      <c r="P114" s="83"/>
      <c r="Q114" s="101" t="s">
        <v>34</v>
      </c>
      <c r="R114" s="102"/>
      <c r="S114" s="103">
        <v>43650</v>
      </c>
      <c r="T114" s="104" t="s">
        <v>279</v>
      </c>
      <c r="U114" s="105"/>
      <c r="V114" s="41"/>
    </row>
    <row r="115" ht="17.65" customHeight="1" spans="1:22">
      <c r="A115" s="71">
        <v>110</v>
      </c>
      <c r="B115" s="72" t="s">
        <v>417</v>
      </c>
      <c r="C115" s="110" t="s">
        <v>418</v>
      </c>
      <c r="D115" s="110" t="s">
        <v>419</v>
      </c>
      <c r="E115" s="74" t="s">
        <v>59</v>
      </c>
      <c r="F115" s="144" t="str">
        <f>VLOOKUP(B115,[7]全部报警!$A$2:$D$96,2,FALSE)</f>
        <v>2019-07-04 20:27:57</v>
      </c>
      <c r="G115" s="155" t="str">
        <f>VLOOKUP(B115,[8]行驶报表统计数据!$A$2:$B$77,2,FALSE)</f>
        <v>25.07</v>
      </c>
      <c r="H115" s="76" t="str">
        <f>VLOOKUP(B115,[7]全部报警!$A$2:$D$96,4,FALSE)</f>
        <v>云南省昆明市寻甸回族彝族自治县倘甸镇马大段山杂西318米</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44" t="s">
        <v>1164</v>
      </c>
      <c r="G116" s="155">
        <v>0</v>
      </c>
      <c r="H116" s="154" t="s">
        <v>1165</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44" t="s">
        <v>1166</v>
      </c>
      <c r="G117" s="155">
        <v>0</v>
      </c>
      <c r="H117" s="154" t="s">
        <v>1167</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44" t="s">
        <v>1168</v>
      </c>
      <c r="G118" s="155">
        <v>0</v>
      </c>
      <c r="H118" s="154" t="s">
        <v>1169</v>
      </c>
      <c r="I118" s="76"/>
      <c r="J118" s="85"/>
      <c r="K118" s="85"/>
      <c r="L118" s="84" t="s">
        <v>33</v>
      </c>
      <c r="M118" s="83"/>
      <c r="N118" s="83"/>
      <c r="O118" s="83"/>
      <c r="P118" s="83"/>
      <c r="Q118" s="101" t="s">
        <v>56</v>
      </c>
      <c r="R118" s="102"/>
      <c r="S118" s="103"/>
      <c r="T118" s="104"/>
      <c r="U118" s="105"/>
    </row>
    <row r="119" ht="17.65" customHeight="1" spans="1:21">
      <c r="A119" s="71">
        <v>114</v>
      </c>
      <c r="B119" s="112" t="s">
        <v>431</v>
      </c>
      <c r="C119" s="113" t="s">
        <v>432</v>
      </c>
      <c r="D119" s="113" t="s">
        <v>433</v>
      </c>
      <c r="E119" s="74" t="s">
        <v>59</v>
      </c>
      <c r="F119" s="144" t="s">
        <v>1170</v>
      </c>
      <c r="G119" s="155">
        <v>0</v>
      </c>
      <c r="H119" s="154" t="s">
        <v>1171</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44" t="s">
        <v>1172</v>
      </c>
      <c r="G120" s="155">
        <v>0</v>
      </c>
      <c r="H120" s="154" t="s">
        <v>1173</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44" t="s">
        <v>1174</v>
      </c>
      <c r="G121" s="155">
        <v>0</v>
      </c>
      <c r="H121" s="154" t="s">
        <v>1175</v>
      </c>
      <c r="I121" s="76"/>
      <c r="J121" s="85"/>
      <c r="K121" s="85"/>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144" t="str">
        <f>VLOOKUP(B122,[7]全部报警!$A$2:$D$96,2,FALSE)</f>
        <v>2019-07-04 23:05:20</v>
      </c>
      <c r="G122" s="155" t="str">
        <f>VLOOKUP(B122,[8]行驶报表统计数据!$A$2:$B$77,2,FALSE)</f>
        <v>22.06</v>
      </c>
      <c r="H122" s="76" t="str">
        <f>VLOOKUP(B122,[7]全部报警!$A$2:$D$96,4,FALSE)</f>
        <v>云南省玉溪市通海县河西镇319省道百源冷库(东北门)东72米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144" t="str">
        <f>VLOOKUP(B123,[7]全部报警!$A$2:$D$96,2,FALSE)</f>
        <v>2019-07-04 23:09:39</v>
      </c>
      <c r="G123" s="155">
        <v>0</v>
      </c>
      <c r="H123" s="76" t="str">
        <f>VLOOKUP(B123,[7]全部报警!$A$2:$D$96,4,FALSE)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44" t="s">
        <v>1176</v>
      </c>
      <c r="G124" s="155">
        <v>0</v>
      </c>
      <c r="H124" s="154" t="s">
        <v>1177</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44" t="s">
        <v>1178</v>
      </c>
      <c r="G125" s="155">
        <v>0</v>
      </c>
      <c r="H125" s="154" t="s">
        <v>1179</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44" t="s">
        <v>1180</v>
      </c>
      <c r="G126" s="155">
        <v>0</v>
      </c>
      <c r="H126" s="154" t="s">
        <v>1181</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44" t="str">
        <f>VLOOKUP(B127,[7]全部报警!$A$2:$D$96,2,FALSE)</f>
        <v>2019-07-04 09:51:44</v>
      </c>
      <c r="G127" s="155" t="str">
        <f>VLOOKUP(B127,[8]行驶报表统计数据!$A$2:$B$77,2,FALSE)</f>
        <v>12.30</v>
      </c>
      <c r="H127" s="76" t="str">
        <f>VLOOKUP(B127,[7]全部报警!$A$2:$D$96,4,FALSE)</f>
        <v>云南省红河哈尼族彝族自治州个旧市老厂镇老革段中国邮政储蓄银行(老厂支行)南1545米</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144" t="str">
        <f>VLOOKUP(B128,[7]全部报警!$A$2:$D$96,2,FALSE)</f>
        <v>2019-07-04 23:26:16</v>
      </c>
      <c r="G128" s="155" t="str">
        <f>VLOOKUP(B128,[8]行驶报表统计数据!$A$2:$B$77,2,FALSE)</f>
        <v>6.70</v>
      </c>
      <c r="H128" s="76" t="str">
        <f>VLOOKUP(B128,[7]全部报警!$A$2:$D$96,4,FALSE)</f>
        <v>云南省红河哈尼族彝族自治州个旧市大屯镇个大段小屯西146米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44" t="str">
        <f>VLOOKUP(B129,[7]全部报警!$A$2:$D$96,2,FALSE)</f>
        <v>2019-07-04 23:29:13</v>
      </c>
      <c r="G129" s="155" t="str">
        <f>VLOOKUP(B129,[8]行驶报表统计数据!$A$2:$B$77,2,FALSE)</f>
        <v>37.87</v>
      </c>
      <c r="H129" s="76" t="str">
        <f>VLOOKUP(B129,[7]全部报警!$A$2:$D$96,4,FALSE)</f>
        <v>云南省文山壮族苗族自治州砚山县江那镇白龙山东347米</v>
      </c>
      <c r="I129" s="76"/>
      <c r="J129" s="85"/>
      <c r="K129" s="85"/>
      <c r="L129" s="84" t="s">
        <v>33</v>
      </c>
      <c r="M129" s="83"/>
      <c r="N129" s="83"/>
      <c r="O129" s="83"/>
      <c r="P129" s="83"/>
      <c r="Q129" s="101" t="s">
        <v>56</v>
      </c>
      <c r="R129" s="102"/>
      <c r="S129" s="103"/>
      <c r="T129" s="104"/>
      <c r="U129" s="105"/>
    </row>
    <row r="130" ht="17.65" customHeight="1" spans="1:21">
      <c r="A130" s="71">
        <v>125</v>
      </c>
      <c r="B130" s="114" t="s">
        <v>469</v>
      </c>
      <c r="C130" s="115" t="s">
        <v>470</v>
      </c>
      <c r="D130" s="115">
        <v>13529664805</v>
      </c>
      <c r="E130" s="74" t="s">
        <v>59</v>
      </c>
      <c r="F130" s="144" t="str">
        <f>VLOOKUP(B130,[7]全部报警!$A$2:$D$96,2,FALSE)</f>
        <v>2019-07-04 23:37:49</v>
      </c>
      <c r="G130" s="155">
        <v>0</v>
      </c>
      <c r="H130" s="76" t="str">
        <f>VLOOKUP(B130,[7]全部报警!$A$2:$D$96,4,FALSE)</f>
        <v>云南省红河哈尼族彝族自治州元阳县南沙镇214省道南沙钢结构厂西92米</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144" t="str">
        <f>VLOOKUP(B131,[7]全部报警!$A$2:$D$96,2,FALSE)</f>
        <v>2019-07-04 15:50:57</v>
      </c>
      <c r="G131" s="155" t="str">
        <f>VLOOKUP(B131,[8]行驶报表统计数据!$A$2:$B$77,2,FALSE)</f>
        <v>21.61</v>
      </c>
      <c r="H131" s="76" t="str">
        <f>VLOOKUP(B131,[7]全部报警!$A$2:$D$96,4,FALSE)</f>
        <v>云南省红河哈尼族彝族自治州开远市小龙潭镇开培线棬槽寨南372米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144" t="str">
        <f>VLOOKUP(B132,[7]全部报警!$A$2:$D$96,2,FALSE)</f>
        <v>2019-07-04 17:37:00</v>
      </c>
      <c r="G132" s="155" t="str">
        <f>VLOOKUP(B132,[8]行驶报表统计数据!$A$2:$B$77,2,FALSE)</f>
        <v>22.16</v>
      </c>
      <c r="H132" s="76" t="str">
        <f>VLOOKUP(B132,[7]全部报警!$A$2:$D$96,4,FALSE)</f>
        <v>云南省红河哈尼族彝族自治州石屏县异龙镇G43县道谢家营东128米</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44" t="s">
        <v>1182</v>
      </c>
      <c r="G133" s="155">
        <v>0</v>
      </c>
      <c r="H133" s="154" t="s">
        <v>1183</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44" t="str">
        <f>VLOOKUP(B134,[7]全部报警!$A$2:$D$96,2,FALSE)</f>
        <v>2019-07-04 16:13:12</v>
      </c>
      <c r="G134" s="155" t="str">
        <f>VLOOKUP(B134,[8]行驶报表统计数据!$A$2:$B$77,2,FALSE)</f>
        <v>12.53</v>
      </c>
      <c r="H134" s="76" t="str">
        <f>VLOOKUP(B134,[7]全部报警!$A$2:$D$96,4,FALSE)</f>
        <v>云南省红河哈尼族彝族自治州金平苗族瑶族傣族自治县金河镇蛮金公路红河哈尼族彝族自治州公路管理总段双金桥管理所东200米</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44" t="s">
        <v>1184</v>
      </c>
      <c r="G135" s="155">
        <v>0</v>
      </c>
      <c r="H135" s="154" t="s">
        <v>1185</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144" t="str">
        <f>VLOOKUP(B136,[7]全部报警!$A$2:$D$96,2,FALSE)</f>
        <v>2019-07-04 23:52:30</v>
      </c>
      <c r="G136" s="155">
        <v>79.6</v>
      </c>
      <c r="H136" s="76" t="str">
        <f>VLOOKUP(B136,[7]全部报警!$A$2:$D$96,4,FALSE)</f>
        <v>云南省红河哈尼族彝族自治州河口瑶族自治县河口镇G8011开河高速白石岩西南460米</v>
      </c>
      <c r="I136" s="76"/>
      <c r="J136" s="85"/>
      <c r="K136" s="85"/>
      <c r="L136" s="84" t="s">
        <v>28</v>
      </c>
      <c r="M136" s="83" t="s">
        <v>62</v>
      </c>
      <c r="N136" s="83"/>
      <c r="O136" s="83"/>
      <c r="P136" s="83"/>
      <c r="Q136" s="101" t="s">
        <v>34</v>
      </c>
      <c r="R136" s="102"/>
      <c r="S136" s="103">
        <v>43650</v>
      </c>
      <c r="T136" s="104" t="s">
        <v>279</v>
      </c>
      <c r="U136" s="105"/>
    </row>
    <row r="137" ht="17.65" customHeight="1" spans="1:21">
      <c r="A137" s="71">
        <v>132</v>
      </c>
      <c r="B137" s="73" t="s">
        <v>492</v>
      </c>
      <c r="C137" s="117" t="s">
        <v>285</v>
      </c>
      <c r="D137" s="117">
        <v>15974736050</v>
      </c>
      <c r="E137" s="74" t="s">
        <v>59</v>
      </c>
      <c r="F137" s="144" t="str">
        <f>VLOOKUP(B137,[7]全部报警!$A$2:$D$96,2,FALSE)</f>
        <v>2019-07-04 23:07:48</v>
      </c>
      <c r="G137" s="155" t="str">
        <f>VLOOKUP(B137,[8]行驶报表统计数据!$A$2:$B$77,2,FALSE)</f>
        <v>7.05</v>
      </c>
      <c r="H137" s="76" t="str">
        <f>VLOOKUP(B137,[7]全部报警!$A$2:$D$96,4,FALSE)</f>
        <v>云南省红河哈尼族彝族自治州个旧市贾沙乡芦柴冲西北432米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144" t="str">
        <f>VLOOKUP(B138,[7]全部报警!$A$2:$D$96,2,FALSE)</f>
        <v>2019-07-04 23:41:24</v>
      </c>
      <c r="G138" s="155" t="str">
        <f>VLOOKUP(B138,[8]行驶报表统计数据!$A$2:$B$77,2,FALSE)</f>
        <v>54.43</v>
      </c>
      <c r="H138" s="76" t="str">
        <f>VLOOKUP(B138,[7]全部报警!$A$2:$D$96,4,FALSE)</f>
        <v>云南省楚雄彝族自治州楚雄市苍岭镇G56杭瑞高速下高包东281米</v>
      </c>
      <c r="I138" s="76"/>
      <c r="J138" s="85"/>
      <c r="K138" s="85"/>
      <c r="L138" s="84" t="s">
        <v>28</v>
      </c>
      <c r="M138" s="83"/>
      <c r="N138" s="83" t="s">
        <v>62</v>
      </c>
      <c r="O138" s="83"/>
      <c r="P138" s="83"/>
      <c r="Q138" s="101" t="s">
        <v>34</v>
      </c>
      <c r="R138" s="102"/>
      <c r="S138" s="103">
        <v>43650</v>
      </c>
      <c r="T138" s="104" t="s">
        <v>170</v>
      </c>
      <c r="U138" s="105"/>
    </row>
    <row r="139" ht="17.65" customHeight="1" spans="1:21">
      <c r="A139" s="71">
        <v>134</v>
      </c>
      <c r="B139" s="73" t="s">
        <v>495</v>
      </c>
      <c r="C139" s="117" t="s">
        <v>496</v>
      </c>
      <c r="D139" s="117">
        <v>15912820531</v>
      </c>
      <c r="E139" s="74" t="s">
        <v>59</v>
      </c>
      <c r="F139" s="144" t="str">
        <f>VLOOKUP(B139,[7]全部报警!$A$2:$D$96,2,FALSE)</f>
        <v>2019-07-04 16:49:39</v>
      </c>
      <c r="G139" s="155" t="str">
        <f>VLOOKUP(B139,[8]行驶报表统计数据!$A$2:$B$77,2,FALSE)</f>
        <v>35.49</v>
      </c>
      <c r="H139" s="76" t="str">
        <f>VLOOKUP(B139,[7]全部报警!$A$2:$D$96,4,FALSE)</f>
        <v>云南省红河哈尼族彝族自治州建水县临安镇迎晖路334号214省道建水县燃料有限责任公司西北63米</v>
      </c>
      <c r="I139" s="76"/>
      <c r="J139" s="85"/>
      <c r="K139" s="85"/>
      <c r="L139" s="84" t="s">
        <v>28</v>
      </c>
      <c r="M139" s="83"/>
      <c r="N139" s="83" t="s">
        <v>62</v>
      </c>
      <c r="O139" s="83"/>
      <c r="P139" s="83"/>
      <c r="Q139" s="101" t="s">
        <v>34</v>
      </c>
      <c r="R139" s="102"/>
      <c r="S139" s="103">
        <v>43650</v>
      </c>
      <c r="T139" s="104" t="s">
        <v>170</v>
      </c>
      <c r="U139" s="105"/>
    </row>
    <row r="140" s="42" customFormat="1" ht="17.65" customHeight="1" spans="1:22">
      <c r="A140" s="71">
        <v>135</v>
      </c>
      <c r="B140" s="73" t="s">
        <v>499</v>
      </c>
      <c r="C140" s="77" t="s">
        <v>500</v>
      </c>
      <c r="D140" s="77">
        <v>15825222243</v>
      </c>
      <c r="E140" s="74" t="s">
        <v>59</v>
      </c>
      <c r="F140" s="144" t="str">
        <f>VLOOKUP(B140,[7]全部报警!$A$2:$D$96,2,FALSE)</f>
        <v>2019-07-04 16:59:34</v>
      </c>
      <c r="G140" s="155" t="str">
        <f>VLOOKUP(B140,[8]行驶报表统计数据!$A$2:$B$77,2,FALSE)</f>
        <v>4.67</v>
      </c>
      <c r="H140" s="76" t="str">
        <f>VLOOKUP(B140,[7]全部报警!$A$2:$D$96,4,FALSE)</f>
        <v>云南省西双版纳傣族自治州景洪市允景洪街道勐罕路5号181县道景洪市文化馆东北1373米</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44"/>
      <c r="G141" s="155">
        <v>0</v>
      </c>
      <c r="H141" s="76"/>
      <c r="I141" s="83" t="s">
        <v>62</v>
      </c>
      <c r="J141" s="128"/>
      <c r="K141" s="128"/>
      <c r="L141" s="84" t="s">
        <v>33</v>
      </c>
      <c r="M141" s="83"/>
      <c r="N141" s="83"/>
      <c r="O141" s="83"/>
      <c r="P141" s="83"/>
      <c r="Q141" s="101" t="s">
        <v>29</v>
      </c>
      <c r="R141" s="102"/>
      <c r="S141" s="103">
        <v>43650</v>
      </c>
      <c r="T141" s="104" t="s">
        <v>279</v>
      </c>
      <c r="U141" s="105"/>
      <c r="V141" s="132"/>
    </row>
    <row r="142" s="42" customFormat="1" ht="17.65" customHeight="1" spans="1:22">
      <c r="A142" s="71">
        <v>137</v>
      </c>
      <c r="B142" s="116" t="s">
        <v>504</v>
      </c>
      <c r="C142" s="117" t="s">
        <v>505</v>
      </c>
      <c r="D142" s="117">
        <v>15987379657</v>
      </c>
      <c r="E142" s="74" t="s">
        <v>59</v>
      </c>
      <c r="F142" s="144" t="str">
        <f>VLOOKUP(B142,[7]全部报警!$A$2:$D$96,2,FALSE)</f>
        <v>2019-07-04 23:57:09</v>
      </c>
      <c r="G142" s="155" t="str">
        <f>VLOOKUP(B142,[8]行驶报表统计数据!$A$2:$B$77,2,FALSE)</f>
        <v>29.19</v>
      </c>
      <c r="H142" s="76" t="str">
        <f>VLOOKUP(B142,[7]全部报警!$A$2:$D$96,4,FALSE)</f>
        <v>云南省红河哈尼族彝族自治州石屏县坝心镇323国道新街村委会东249米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144" t="str">
        <f>VLOOKUP(B143,[7]全部报警!$A$2:$D$96,2,FALSE)</f>
        <v>2019-07-04 12:32:21</v>
      </c>
      <c r="G143" s="155" t="str">
        <f>VLOOKUP(B143,[8]行驶报表统计数据!$A$2:$B$77,2,FALSE)</f>
        <v>31.85</v>
      </c>
      <c r="H143" s="76" t="str">
        <f>VLOOKUP(B143,[7]全部报警!$A$2:$D$96,4,FALSE)</f>
        <v>云南省西双版纳傣族自治州勐海县勐遮镇惠勐公路广门学校东北432米</v>
      </c>
      <c r="I143" s="76"/>
      <c r="J143" s="128"/>
      <c r="K143" s="128"/>
      <c r="L143" s="84" t="s">
        <v>33</v>
      </c>
      <c r="M143" s="83"/>
      <c r="N143" s="83"/>
      <c r="O143" s="83"/>
      <c r="P143" s="83"/>
      <c r="Q143" s="101" t="s">
        <v>56</v>
      </c>
      <c r="R143" s="102"/>
      <c r="S143" s="103"/>
      <c r="T143" s="104"/>
      <c r="U143" s="105"/>
    </row>
    <row r="144" ht="17.65" customHeight="1" spans="1:21">
      <c r="A144" s="71">
        <v>139</v>
      </c>
      <c r="B144" s="116" t="s">
        <v>508</v>
      </c>
      <c r="C144" s="77" t="s">
        <v>509</v>
      </c>
      <c r="D144" s="77">
        <v>13466255899</v>
      </c>
      <c r="E144" s="74" t="s">
        <v>59</v>
      </c>
      <c r="F144" s="144" t="str">
        <f>VLOOKUP(B144,[7]全部报警!$A$2:$D$96,2,FALSE)</f>
        <v>2019-07-04 19:29:29</v>
      </c>
      <c r="G144" s="155" t="str">
        <f>VLOOKUP(B144,[8]行驶报表统计数据!$A$2:$B$77,2,FALSE)</f>
        <v>26.00</v>
      </c>
      <c r="H144" s="76" t="str">
        <f>VLOOKUP(B144,[7]全部报警!$A$2:$D$96,4,FALSE)</f>
        <v>云南省红河哈尼族彝族自治州建水县临安镇迎晖路342-5号214省道建水砂锅米线</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44" t="s">
        <v>1186</v>
      </c>
      <c r="G145" s="155">
        <v>0</v>
      </c>
      <c r="H145" s="154" t="s">
        <v>1187</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59</v>
      </c>
      <c r="F146" s="144" t="s">
        <v>1188</v>
      </c>
      <c r="G146" s="155">
        <v>0</v>
      </c>
      <c r="H146" s="154" t="s">
        <v>1189</v>
      </c>
      <c r="I146" s="76"/>
      <c r="J146" s="128"/>
      <c r="K146" s="128"/>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144" t="str">
        <f>VLOOKUP(B147,[7]全部报警!$A$2:$D$96,2,FALSE)</f>
        <v>2019-07-04 19:54:36</v>
      </c>
      <c r="G147" s="155" t="str">
        <f>VLOOKUP(B147,[8]行驶报表统计数据!$A$2:$B$77,2,FALSE)</f>
        <v>11.28</v>
      </c>
      <c r="H147" s="76" t="str">
        <f>VLOOKUP(B147,[7]全部报警!$A$2:$D$96,4,FALSE)</f>
        <v>云南省红河哈尼族彝族自治州元阳县南沙镇102县道元红双飞粉北146米</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144" t="str">
        <f>VLOOKUP(B148,[7]全部报警!$A$2:$D$96,2,FALSE)</f>
        <v>2019-07-04 18:39:50</v>
      </c>
      <c r="G148" s="155" t="str">
        <f>VLOOKUP(B148,[8]行驶报表统计数据!$A$2:$B$77,2,FALSE)</f>
        <v>120.13</v>
      </c>
      <c r="H148" s="76" t="str">
        <f>VLOOKUP(B148,[7]全部报警!$A$2:$D$96,4,FALSE)</f>
        <v>云南省西双版纳傣族自治州勐海县勐遮镇惠勐公路味芙蛋糕店西245米</v>
      </c>
      <c r="I148" s="76"/>
      <c r="J148" s="128"/>
      <c r="K148" s="128"/>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144" t="str">
        <f>VLOOKUP(B149,[7]全部报警!$A$2:$D$96,2,FALSE)</f>
        <v>2019-07-04 19:56:42</v>
      </c>
      <c r="G149" s="155">
        <v>0</v>
      </c>
      <c r="H149" s="76" t="str">
        <f>VLOOKUP(B149,[7]全部报警!$A$2:$D$96,4,FALSE)</f>
        <v>云南省昆明市宜良县北古城镇G5601昆明绕城高速马鞍山东北225米</v>
      </c>
      <c r="I149" s="76"/>
      <c r="J149" s="128"/>
      <c r="K149" s="128"/>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144" t="str">
        <f>VLOOKUP(B150,[7]全部报警!$A$2:$D$96,2,FALSE)</f>
        <v>2019-07-04 20:19:49</v>
      </c>
      <c r="G150" s="155" t="str">
        <f>VLOOKUP(B150,[8]行驶报表统计数据!$A$2:$B$77,2,FALSE)</f>
        <v>8.39</v>
      </c>
      <c r="H150" s="76" t="str">
        <f>VLOOKUP(B150,[7]全部报警!$A$2:$D$96,4,FALSE)</f>
        <v>云南省红河哈尼族彝族自治州红河县迤萨镇元红公路z006号元红公路蚝情烧烤西51米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44" t="s">
        <v>1190</v>
      </c>
      <c r="G151" s="155">
        <v>0</v>
      </c>
      <c r="H151" s="154" t="s">
        <v>1191</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44" t="s">
        <v>1192</v>
      </c>
      <c r="G152" s="155">
        <v>0</v>
      </c>
      <c r="H152" s="154" t="s">
        <v>1193</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144" t="str">
        <f>VLOOKUP(B153,[7]全部报警!$A$2:$D$96,2,FALSE)</f>
        <v>2019-07-04 20:55:47</v>
      </c>
      <c r="G153" s="155" t="str">
        <f>VLOOKUP(B153,[8]行驶报表统计数据!$A$2:$B$77,2,FALSE)</f>
        <v>9.74</v>
      </c>
      <c r="H153" s="76" t="str">
        <f>VLOOKUP(B153,[7]全部报警!$A$2:$D$96,4,FALSE)</f>
        <v>云南省红河哈尼族彝族自治州开远市乐白道街道市西北路馆驿清真饭店东103米</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144" t="str">
        <f>VLOOKUP(B154,[7]全部报警!$A$2:$D$96,2,FALSE)</f>
        <v>2019-07-04 23:43:34</v>
      </c>
      <c r="G154" s="155" t="str">
        <f>VLOOKUP(B154,[8]行驶报表统计数据!$A$2:$B$77,2,FALSE)</f>
        <v>21.17</v>
      </c>
      <c r="H154" s="76" t="str">
        <f>VLOOKUP(B154,[7]全部报警!$A$2:$D$96,4,FALSE)</f>
        <v>云南省红河哈尼族彝族自治州建水县临安镇G5615天猴高速中共建水公路分局建水所支部委员会西北134米</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144" t="str">
        <f>VLOOKUP(B155,[7]全部报警!$A$2:$D$96,2,FALSE)</f>
        <v>2019-07-04 21:02:17</v>
      </c>
      <c r="G155" s="155">
        <v>0</v>
      </c>
      <c r="H155" s="76" t="str">
        <f>VLOOKUP(B155,[7]全部报警!$A$2:$D$96,4,FALSE)</f>
        <v>云南省红河哈尼族彝族自治州建水县坡头乡大石洞段大石洞小学西南1139米</v>
      </c>
      <c r="I155" s="76"/>
      <c r="J155" s="128"/>
      <c r="K155" s="128"/>
      <c r="L155" s="84" t="s">
        <v>33</v>
      </c>
      <c r="M155" s="83"/>
      <c r="N155" s="83"/>
      <c r="O155" s="83"/>
      <c r="P155" s="83"/>
      <c r="Q155" s="101" t="s">
        <v>56</v>
      </c>
      <c r="R155" s="102"/>
      <c r="S155" s="103"/>
      <c r="T155" s="104"/>
      <c r="U155" s="105"/>
    </row>
    <row r="156" ht="17.65" customHeight="1" spans="1:21">
      <c r="A156" s="71">
        <v>151</v>
      </c>
      <c r="B156" s="119" t="s">
        <v>546</v>
      </c>
      <c r="C156" s="120" t="s">
        <v>547</v>
      </c>
      <c r="D156" s="120">
        <v>13987361051</v>
      </c>
      <c r="E156" s="74" t="s">
        <v>59</v>
      </c>
      <c r="F156" s="144" t="str">
        <f>VLOOKUP(B156,[7]全部报警!$A$2:$D$96,2,FALSE)</f>
        <v>2019-07-04 18:41:30</v>
      </c>
      <c r="G156" s="155" t="str">
        <f>VLOOKUP(B156,[8]行驶报表统计数据!$A$2:$B$77,2,FALSE)</f>
        <v>12.10</v>
      </c>
      <c r="H156" s="76" t="str">
        <f>VLOOKUP(B156,[7]全部报警!$A$2:$D$96,4,FALSE)</f>
        <v>云南省红河哈尼族彝族自治州元阳县南沙镇慢腊公路102县102县道桃园村卫生所东1242米</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44" t="str">
        <f>VLOOKUP(B157,[7]全部报警!$A$2:$D$96,2,FALSE)</f>
        <v>2019-07-04 22:52:26</v>
      </c>
      <c r="G157" s="155" t="str">
        <f>VLOOKUP(B157,[8]行驶报表统计数据!$A$2:$B$77,2,FALSE)</f>
        <v>19.28</v>
      </c>
      <c r="H157" s="76" t="str">
        <f>VLOOKUP(B157,[7]全部报警!$A$2:$D$96,4,FALSE)</f>
        <v>云南省昆明市安宁市县街街道小白段月子庄生态园西1396米</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44" t="s">
        <v>1194</v>
      </c>
      <c r="G158" s="155">
        <v>0</v>
      </c>
      <c r="H158" s="154" t="s">
        <v>1195</v>
      </c>
      <c r="I158" s="76"/>
      <c r="J158" s="128"/>
      <c r="K158" s="128"/>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144" t="str">
        <f>VLOOKUP(B159,[7]全部报警!$A$2:$D$96,2,FALSE)</f>
        <v>2019-07-04 18:29:21</v>
      </c>
      <c r="G159" s="155" t="str">
        <f>VLOOKUP(B159,[8]行驶报表统计数据!$A$2:$B$77,2,FALSE)</f>
        <v>10.95</v>
      </c>
      <c r="H159" s="76" t="str">
        <f>VLOOKUP(B159,[7]全部报警!$A$2:$D$96,4,FALSE)</f>
        <v>云南省红河哈尼族彝族自治州绿春县大兴镇绿春汽车客运站西南116米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44" t="s">
        <v>1196</v>
      </c>
      <c r="G160" s="155">
        <v>0</v>
      </c>
      <c r="H160" s="154" t="s">
        <v>1197</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44" t="s">
        <v>1198</v>
      </c>
      <c r="G161" s="155">
        <v>0</v>
      </c>
      <c r="H161" s="154" t="s">
        <v>1199</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44" t="s">
        <v>1200</v>
      </c>
      <c r="G162" s="155">
        <v>0</v>
      </c>
      <c r="H162" s="154" t="s">
        <v>1201</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144" t="str">
        <f>VLOOKUP(B163,[7]全部报警!$A$2:$D$96,2,FALSE)</f>
        <v>2019-07-04 19:37:14</v>
      </c>
      <c r="G163" s="155" t="str">
        <f>VLOOKUP(B163,[8]行驶报表统计数据!$A$2:$B$77,2,FALSE)</f>
        <v>19.18</v>
      </c>
      <c r="H163" s="76" t="str">
        <f>VLOOKUP(B163,[7]全部报警!$A$2:$D$96,4,FALSE)</f>
        <v>云南省玉溪市峨山彝族自治县小街街道小牛段005乡005乡道文明清真大寺东298米</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44" t="s">
        <v>1202</v>
      </c>
      <c r="G164" s="155">
        <v>0</v>
      </c>
      <c r="H164" s="154" t="s">
        <v>1203</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44" t="s">
        <v>1204</v>
      </c>
      <c r="G165" s="155">
        <v>0</v>
      </c>
      <c r="H165" s="154" t="s">
        <v>1205</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44" t="s">
        <v>1206</v>
      </c>
      <c r="G166" s="155">
        <v>0</v>
      </c>
      <c r="H166" s="154" t="s">
        <v>1207</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44" t="s">
        <v>1208</v>
      </c>
      <c r="G167" s="155">
        <v>0</v>
      </c>
      <c r="H167" s="154" t="s">
        <v>1209</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44" t="s">
        <v>1210</v>
      </c>
      <c r="G168" s="155">
        <v>0</v>
      </c>
      <c r="H168" s="154" t="s">
        <v>1211</v>
      </c>
      <c r="I168" s="76"/>
      <c r="J168" s="128"/>
      <c r="K168" s="128"/>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144" t="str">
        <f>VLOOKUP(B169,[7]全部报警!$A$2:$D$96,2,FALSE)</f>
        <v>2019-07-04 23:07:56</v>
      </c>
      <c r="G169" s="155">
        <v>0</v>
      </c>
      <c r="H169" s="76" t="str">
        <f>VLOOKUP(B169,[7]全部报警!$A$2:$D$96,4,FALSE)</f>
        <v>云南省文山壮族苗族自治州广南县莲城镇那忠西127米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44" t="s">
        <v>1212</v>
      </c>
      <c r="G170" s="155">
        <v>0</v>
      </c>
      <c r="H170" s="154" t="s">
        <v>1213</v>
      </c>
      <c r="I170" s="76"/>
      <c r="J170" s="128"/>
      <c r="K170" s="128"/>
      <c r="L170" s="84" t="s">
        <v>33</v>
      </c>
      <c r="M170" s="83"/>
      <c r="N170" s="83"/>
      <c r="O170" s="83"/>
      <c r="P170" s="83"/>
      <c r="Q170" s="101" t="s">
        <v>56</v>
      </c>
      <c r="R170" s="102"/>
      <c r="S170" s="103"/>
      <c r="T170" s="104"/>
      <c r="U170" s="105"/>
    </row>
    <row r="171" ht="17.65" customHeight="1" spans="1:21">
      <c r="A171" s="71">
        <v>166</v>
      </c>
      <c r="B171" s="78" t="s">
        <v>605</v>
      </c>
      <c r="C171" s="122" t="s">
        <v>147</v>
      </c>
      <c r="D171" s="122" t="s">
        <v>606</v>
      </c>
      <c r="E171" s="74" t="s">
        <v>59</v>
      </c>
      <c r="F171" s="144" t="str">
        <f>VLOOKUP(B171,[7]全部报警!$A$2:$D$96,2,FALSE)</f>
        <v>2019-07-04 19:55:09</v>
      </c>
      <c r="G171" s="155" t="str">
        <f>VLOOKUP(B171,[8]行驶报表统计数据!$A$2:$B$77,2,FALSE)</f>
        <v>5.57</v>
      </c>
      <c r="H171" s="76" t="str">
        <f>VLOOKUP(B171,[7]全部报警!$A$2:$D$96,4,FALSE)</f>
        <v>云南省红河哈尼族彝族自治州河口瑶族自治县河口镇G8011开河高速槟榔寨停车区东65米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144" t="str">
        <f>VLOOKUP(B172,[7]全部报警!$A$2:$D$96,2,FALSE)</f>
        <v>2019-07-04 23:18:19</v>
      </c>
      <c r="G172" s="155" t="str">
        <f>VLOOKUP(B172,[8]行驶报表统计数据!$A$2:$B$77,2,FALSE)</f>
        <v>8.98</v>
      </c>
      <c r="H172" s="76" t="str">
        <f>VLOOKUP(B172,[7]全部报警!$A$2:$D$96,4,FALSE)</f>
        <v>云南省红河哈尼族彝族自治州元阳县小新街乡元蔓高速石膏矿大桥西1869米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144" t="str">
        <f>VLOOKUP(B173,[7]全部报警!$A$2:$D$96,2,FALSE)</f>
        <v>2019-07-04 22:56:09</v>
      </c>
      <c r="G173" s="155" t="str">
        <f>VLOOKUP(B173,[8]行驶报表统计数据!$A$2:$B$77,2,FALSE)</f>
        <v>19.87</v>
      </c>
      <c r="H173" s="76" t="str">
        <f>VLOOKUP(B173,[7]全部报警!$A$2:$D$96,4,FALSE)</f>
        <v>云南省昭通市彝良县洛泽河镇201省道彝良县洛泽河镇虎丘村民委员会南92米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44" t="s">
        <v>1214</v>
      </c>
      <c r="G174" s="155">
        <v>0</v>
      </c>
      <c r="H174" s="154" t="s">
        <v>1215</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144" t="str">
        <f>VLOOKUP(B175,[7]全部报警!$A$2:$D$96,2,FALSE)</f>
        <v>2019-07-04 20:07:56</v>
      </c>
      <c r="G175" s="155" t="str">
        <f>VLOOKUP(B175,[8]行驶报表统计数据!$A$2:$B$77,2,FALSE)</f>
        <v>14.90</v>
      </c>
      <c r="H175" s="76" t="str">
        <f>VLOOKUP(B175,[7]全部报警!$A$2:$D$96,4,FALSE)</f>
        <v>云南省红河哈尼族彝族自治州建水县临安镇青他线建水文笔塔西南912米</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44" t="str">
        <f>VLOOKUP(B176,[7]全部报警!$A$2:$D$96,2,FALSE)</f>
        <v>2019-07-04 21:09:30</v>
      </c>
      <c r="G176" s="155" t="str">
        <f>VLOOKUP(B176,[8]行驶报表统计数据!$A$2:$B$77,2,FALSE)</f>
        <v>38.82</v>
      </c>
      <c r="H176" s="76" t="str">
        <f>VLOOKUP(B176,[7]全部报警!$A$2:$D$96,4,FALSE)</f>
        <v>云南省红河哈尼族彝族自治州个旧市城区街道阳山大道6-8号院阳山大道有禄大厦西50米</v>
      </c>
      <c r="I176" s="76"/>
      <c r="J176" s="128"/>
      <c r="K176" s="128"/>
      <c r="L176" s="84" t="s">
        <v>33</v>
      </c>
      <c r="M176" s="83"/>
      <c r="N176" s="83"/>
      <c r="O176" s="83"/>
      <c r="P176" s="83"/>
      <c r="Q176" s="101" t="s">
        <v>56</v>
      </c>
      <c r="R176" s="102"/>
      <c r="S176" s="103"/>
      <c r="T176" s="104"/>
      <c r="U176" s="105"/>
    </row>
    <row r="177" ht="17.65" customHeight="1" spans="1:21">
      <c r="A177" s="71">
        <v>172</v>
      </c>
      <c r="B177" s="78" t="s">
        <v>624</v>
      </c>
      <c r="C177" s="78" t="s">
        <v>625</v>
      </c>
      <c r="D177" s="78" t="s">
        <v>626</v>
      </c>
      <c r="E177" s="74" t="s">
        <v>59</v>
      </c>
      <c r="F177" s="144" t="s">
        <v>1216</v>
      </c>
      <c r="G177" s="155">
        <v>0</v>
      </c>
      <c r="H177" s="154" t="s">
        <v>1217</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44" t="str">
        <f>VLOOKUP(B178,[7]全部报警!$A$2:$D$96,2,FALSE)</f>
        <v>2019-07-04 23:36:07</v>
      </c>
      <c r="G178" s="155" t="str">
        <f>VLOOKUP(B178,[8]行驶报表统计数据!$A$2:$B$77,2,FALSE)</f>
        <v>19.99</v>
      </c>
      <c r="H178" s="76" t="str">
        <f>VLOOKUP(B178,[7]全部报警!$A$2:$D$96,4,FALSE)</f>
        <v>云南省红河哈尼族彝族自治州河口瑶族自治县河口镇回龙山西南1741米</v>
      </c>
      <c r="I178" s="76"/>
      <c r="J178" s="128"/>
      <c r="K178" s="128"/>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44" t="s">
        <v>1218</v>
      </c>
      <c r="G179" s="155">
        <v>0</v>
      </c>
      <c r="H179" s="154" t="s">
        <v>1219</v>
      </c>
      <c r="I179" s="76"/>
      <c r="J179" s="128"/>
      <c r="K179" s="128"/>
      <c r="L179" s="84" t="s">
        <v>33</v>
      </c>
      <c r="M179" s="83"/>
      <c r="N179" s="83"/>
      <c r="O179" s="83"/>
      <c r="P179" s="83"/>
      <c r="Q179" s="101" t="s">
        <v>56</v>
      </c>
      <c r="R179" s="102"/>
      <c r="S179" s="103"/>
      <c r="T179" s="104"/>
      <c r="U179" s="105"/>
    </row>
    <row r="180" ht="17.65" customHeight="1" spans="1:21">
      <c r="A180" s="71">
        <v>175</v>
      </c>
      <c r="B180" s="78" t="s">
        <v>637</v>
      </c>
      <c r="C180" s="78" t="s">
        <v>638</v>
      </c>
      <c r="D180" s="78" t="s">
        <v>639</v>
      </c>
      <c r="E180" s="74" t="s">
        <v>59</v>
      </c>
      <c r="F180" s="144" t="str">
        <f>VLOOKUP(B180,[7]全部报警!$A$2:$D$96,2,FALSE)</f>
        <v>2019-07-04 23:30:45</v>
      </c>
      <c r="G180" s="155" t="str">
        <f>VLOOKUP(B180,[8]行驶报表统计数据!$A$2:$B$77,2,FALSE)</f>
        <v>39.61</v>
      </c>
      <c r="H180" s="76" t="str">
        <f>VLOOKUP(B180,[7]全部报警!$A$2:$D$96,4,FALSE)</f>
        <v>云南省昆明市官渡区金马街道G78汕昆高速G78汕昆高速出口(西北向)东北32米</v>
      </c>
      <c r="I180" s="76"/>
      <c r="J180" s="128"/>
      <c r="K180" s="128"/>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44" t="str">
        <f>VLOOKUP(B181,[7]全部报警!$A$2:$D$96,2,FALSE)</f>
        <v>2019-07-04 10:31:31</v>
      </c>
      <c r="G181" s="155">
        <v>0</v>
      </c>
      <c r="H181" s="76" t="str">
        <f>VLOOKUP(B181,[7]全部报警!$A$2:$D$96,4,FALSE)</f>
        <v>云南省红河哈尼族彝族自治州个旧市锡城镇个金公路安达汽修厂南46米</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44" t="s">
        <v>1220</v>
      </c>
      <c r="G182" s="155">
        <v>0</v>
      </c>
      <c r="H182" s="154" t="s">
        <v>1221</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44" t="str">
        <f>VLOOKUP(B183,[7]全部报警!$A$2:$D$96,2,FALSE)</f>
        <v>2019-07-04 16:43:40</v>
      </c>
      <c r="G183" s="155" t="str">
        <f>VLOOKUP(B183,[8]行驶报表统计数据!$A$2:$B$77,2,FALSE)</f>
        <v>18.69</v>
      </c>
      <c r="H183" s="76" t="str">
        <f>VLOOKUP(B183,[7]全部报警!$A$2:$D$96,4,FALSE)</f>
        <v>云南省红河哈尼族彝族自治州金平苗族瑶族傣族自治县金河镇Z006哈尼一家和西北237米</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144" t="str">
        <f>VLOOKUP(B184,[7]全部报警!$A$2:$D$96,2,FALSE)</f>
        <v>2019-07-04 23:47:50</v>
      </c>
      <c r="G184" s="155">
        <v>0</v>
      </c>
      <c r="H184" s="76" t="str">
        <f>VLOOKUP(B184,[7]全部报警!$A$2:$D$96,4,FALSE)</f>
        <v>云南省红河哈尼族彝族自治州元阳县上新城乡元蔓高速芒铁西429米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144" t="s">
        <v>1222</v>
      </c>
      <c r="G185" s="155">
        <v>0</v>
      </c>
      <c r="H185" s="154" t="s">
        <v>1223</v>
      </c>
      <c r="I185" s="76"/>
      <c r="J185" s="128"/>
      <c r="K185" s="128"/>
      <c r="L185" s="84" t="s">
        <v>33</v>
      </c>
      <c r="M185" s="83"/>
      <c r="N185" s="83"/>
      <c r="O185" s="83"/>
      <c r="P185" s="83"/>
      <c r="Q185" s="101" t="s">
        <v>56</v>
      </c>
      <c r="R185" s="102"/>
      <c r="S185" s="103"/>
      <c r="T185" s="104"/>
      <c r="U185" s="105"/>
    </row>
    <row r="186" ht="17.65" customHeight="1" spans="1:21">
      <c r="A186" s="71">
        <v>181</v>
      </c>
      <c r="B186" s="78" t="s">
        <v>661</v>
      </c>
      <c r="C186" s="78" t="s">
        <v>662</v>
      </c>
      <c r="D186" s="78" t="s">
        <v>663</v>
      </c>
      <c r="E186" s="74" t="s">
        <v>59</v>
      </c>
      <c r="F186" s="144" t="str">
        <f>VLOOKUP(B186,[7]全部报警!$A$2:$D$96,2,FALSE)</f>
        <v>2019-07-04 19:25:52</v>
      </c>
      <c r="G186" s="155" t="str">
        <f>VLOOKUP(B186,[8]行驶报表统计数据!$A$2:$B$77,2,FALSE)</f>
        <v>28.92</v>
      </c>
      <c r="H186" s="76" t="str">
        <f>VLOOKUP(B186,[7]全部报警!$A$2:$D$96,4,FALSE)</f>
        <v>云南省文山壮族苗族自治州马关县八寨镇357县道二台坡南483米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144"/>
      <c r="G187" s="155">
        <v>0</v>
      </c>
      <c r="H187" s="76"/>
      <c r="I187" s="83" t="s">
        <v>62</v>
      </c>
      <c r="J187" s="128"/>
      <c r="K187" s="128"/>
      <c r="L187" s="84" t="s">
        <v>33</v>
      </c>
      <c r="M187" s="83"/>
      <c r="N187" s="83"/>
      <c r="O187" s="83"/>
      <c r="P187" s="83"/>
      <c r="Q187" s="101" t="s">
        <v>29</v>
      </c>
      <c r="R187" s="102"/>
      <c r="S187" s="103">
        <v>43650</v>
      </c>
      <c r="T187" s="104" t="s">
        <v>170</v>
      </c>
      <c r="U187" s="105"/>
    </row>
    <row r="188" ht="17.65" customHeight="1" spans="1:21">
      <c r="A188" s="71">
        <v>183</v>
      </c>
      <c r="B188" s="124" t="s">
        <v>669</v>
      </c>
      <c r="C188" s="125" t="s">
        <v>670</v>
      </c>
      <c r="D188" s="125">
        <v>15987348242</v>
      </c>
      <c r="E188" s="74" t="s">
        <v>59</v>
      </c>
      <c r="F188" s="144" t="str">
        <f>VLOOKUP(B188,[7]全部报警!$A$2:$D$96,2,FALSE)</f>
        <v>2019-07-04 19:21:29</v>
      </c>
      <c r="G188" s="155">
        <v>0</v>
      </c>
      <c r="H188" s="76" t="str">
        <f>VLOOKUP(B188,[7]全部报警!$A$2:$D$96,4,FALSE)</f>
        <v>云南省昆明市晋宁区晋城镇213国道晋宁晋城康磊洗砂厂西南117米</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44" t="s">
        <v>1224</v>
      </c>
      <c r="G189" s="155">
        <v>0</v>
      </c>
      <c r="H189" s="154" t="s">
        <v>1225</v>
      </c>
      <c r="I189" s="76"/>
      <c r="J189" s="128"/>
      <c r="K189" s="128"/>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144" t="str">
        <f>VLOOKUP(B190,[7]全部报警!$A$2:$D$96,2,FALSE)</f>
        <v>2019-07-04 23:55:27</v>
      </c>
      <c r="G190" s="155">
        <v>0</v>
      </c>
      <c r="H190" s="76" t="str">
        <f>VLOOKUP(B190,[7]全部报警!$A$2:$D$96,4,FALSE)</f>
        <v>云南省文山壮族苗族自治州文山市平坝镇中国信合(平坝信用社)西北44米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144" t="str">
        <f>VLOOKUP(B191,[7]全部报警!$A$2:$D$96,2,FALSE)</f>
        <v>2019-07-04 23:34:33</v>
      </c>
      <c r="G191" s="155" t="str">
        <f>VLOOKUP(B191,[8]行驶报表统计数据!$A$2:$B$77,2,FALSE)</f>
        <v>22.30</v>
      </c>
      <c r="H191" s="76" t="str">
        <f>VLOOKUP(B191,[7]全部报警!$A$2:$D$96,4,FALSE)</f>
        <v>云南省红河哈尼族彝族自治州个旧市蔓耗镇212省道开远公路管理总段黄草坝管理所西北370米</v>
      </c>
      <c r="I191" s="76"/>
      <c r="J191" s="128"/>
      <c r="K191" s="128"/>
      <c r="L191" s="84" t="s">
        <v>33</v>
      </c>
      <c r="M191" s="83"/>
      <c r="N191" s="83"/>
      <c r="O191" s="83"/>
      <c r="P191" s="83"/>
      <c r="Q191" s="101" t="s">
        <v>56</v>
      </c>
      <c r="R191" s="102"/>
      <c r="S191" s="103"/>
      <c r="T191" s="104"/>
      <c r="U191" s="105"/>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19 I39 I114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1 I187 V65501 JR65501 TN65501 ADJ65501 ANF65501 AXB65501 BGX65501 BQT65501 CAP65501 CKL65501 CUH65501 DED65501 DNZ65501 DXV65501 EHR65501 ERN65501 FBJ65501 FLF65501 FVB65501 GEX65501 GOT65501 GYP65501 HIL65501 HSH65501 ICD65501 ILZ65501 IVV65501 JFR65501 JPN65501 JZJ65501 KJF65501 KTB65501 LCX65501 LMT65501 LWP65501 MGL65501 MQH65501 NAD65501 NJZ65501 NTV65501 ODR65501 ONN65501 OXJ65501 PHF65501 PRB65501 QAX65501 QKT65501 QUP65501 REL65501 ROH65501 RYD65501 SHZ65501 SRV65501 TBR65501 TLN65501 TVJ65501 UFF65501 UPB65501 UYX65501 VIT65501 VSP65501 WCL65501 WMH65501 WWD65501 V131037 JR131037 TN131037 ADJ131037 ANF131037 AXB131037 BGX131037 BQT131037 CAP131037 CKL131037 CUH131037 DED131037 DNZ131037 DXV131037 EHR131037 ERN131037 FBJ131037 FLF131037 FVB131037 GEX131037 GOT131037 GYP131037 HIL131037 HSH131037 ICD131037 ILZ131037 IVV131037 JFR131037 JPN131037 JZJ131037 KJF131037 KTB131037 LCX131037 LMT131037 LWP131037 MGL131037 MQH131037 NAD131037 NJZ131037 NTV131037 ODR131037 ONN131037 OXJ131037 PHF131037 PRB131037 QAX131037 QKT131037 QUP131037 REL131037 ROH131037 RYD131037 SHZ131037 SRV131037 TBR131037 TLN131037 TVJ131037 UFF131037 UPB131037 UYX131037 VIT131037 VSP131037 WCL131037 WMH131037 WWD131037 V196573 JR196573 TN196573 ADJ196573 ANF196573 AXB196573 BGX196573 BQT196573 CAP196573 CKL196573 CUH196573 DED196573 DNZ196573 DXV196573 EHR196573 ERN196573 FBJ196573 FLF196573 FVB196573 GEX196573 GOT196573 GYP196573 HIL196573 HSH196573 ICD196573 ILZ196573 IVV196573 JFR196573 JPN196573 JZJ196573 KJF196573 KTB196573 LCX196573 LMT196573 LWP196573 MGL196573 MQH196573 NAD196573 NJZ196573 NTV196573 ODR196573 ONN196573 OXJ196573 PHF196573 PRB196573 QAX196573 QKT196573 QUP196573 REL196573 ROH196573 RYD196573 SHZ196573 SRV196573 TBR196573 TLN196573 TVJ196573 UFF196573 UPB196573 UYX196573 VIT196573 VSP196573 WCL196573 WMH196573 WWD196573 V262109 JR262109 TN262109 ADJ262109 ANF262109 AXB262109 BGX262109 BQT262109 CAP262109 CKL262109 CUH262109 DED262109 DNZ262109 DXV262109 EHR262109 ERN262109 FBJ262109 FLF262109 FVB262109 GEX262109 GOT262109 GYP262109 HIL262109 HSH262109 ICD262109 ILZ262109 IVV262109 JFR262109 JPN262109 JZJ262109 KJF262109 KTB262109 LCX262109 LMT262109 LWP262109 MGL262109 MQH262109 NAD262109 NJZ262109 NTV262109 ODR262109 ONN262109 OXJ262109 PHF262109 PRB262109 QAX262109 QKT262109 QUP262109 REL262109 ROH262109 RYD262109 SHZ262109 SRV262109 TBR262109 TLN262109 TVJ262109 UFF262109 UPB262109 UYX262109 VIT262109 VSP262109 WCL262109 WMH262109 WWD262109 V327645 JR327645 TN327645 ADJ327645 ANF327645 AXB327645 BGX327645 BQT327645 CAP327645 CKL327645 CUH327645 DED327645 DNZ327645 DXV327645 EHR327645 ERN327645 FBJ327645 FLF327645 FVB327645 GEX327645 GOT327645 GYP327645 HIL327645 HSH327645 ICD327645 ILZ327645 IVV327645 JFR327645 JPN327645 JZJ327645 KJF327645 KTB327645 LCX327645 LMT327645 LWP327645 MGL327645 MQH327645 NAD327645 NJZ327645 NTV327645 ODR327645 ONN327645 OXJ327645 PHF327645 PRB327645 QAX327645 QKT327645 QUP327645 REL327645 ROH327645 RYD327645 SHZ327645 SRV327645 TBR327645 TLN327645 TVJ327645 UFF327645 UPB327645 UYX327645 VIT327645 VSP327645 WCL327645 WMH327645 WWD327645 V393181 JR393181 TN393181 ADJ393181 ANF393181 AXB393181 BGX393181 BQT393181 CAP393181 CKL393181 CUH393181 DED393181 DNZ393181 DXV393181 EHR393181 ERN393181 FBJ393181 FLF393181 FVB393181 GEX393181 GOT393181 GYP393181 HIL393181 HSH393181 ICD393181 ILZ393181 IVV393181 JFR393181 JPN393181 JZJ393181 KJF393181 KTB393181 LCX393181 LMT393181 LWP393181 MGL393181 MQH393181 NAD393181 NJZ393181 NTV393181 ODR393181 ONN393181 OXJ393181 PHF393181 PRB393181 QAX393181 QKT393181 QUP393181 REL393181 ROH393181 RYD393181 SHZ393181 SRV393181 TBR393181 TLN393181 TVJ393181 UFF393181 UPB393181 UYX393181 VIT393181 VSP393181 WCL393181 WMH393181 WWD393181 V458717 JR458717 TN458717 ADJ458717 ANF458717 AXB458717 BGX458717 BQT458717 CAP458717 CKL458717 CUH458717 DED458717 DNZ458717 DXV458717 EHR458717 ERN458717 FBJ458717 FLF458717 FVB458717 GEX458717 GOT458717 GYP458717 HIL458717 HSH458717 ICD458717 ILZ458717 IVV458717 JFR458717 JPN458717 JZJ458717 KJF458717 KTB458717 LCX458717 LMT458717 LWP458717 MGL458717 MQH458717 NAD458717 NJZ458717 NTV458717 ODR458717 ONN458717 OXJ458717 PHF458717 PRB458717 QAX458717 QKT458717 QUP458717 REL458717 ROH458717 RYD458717 SHZ458717 SRV458717 TBR458717 TLN458717 TVJ458717 UFF458717 UPB458717 UYX458717 VIT458717 VSP458717 WCL458717 WMH458717 WWD458717 V524253 JR524253 TN524253 ADJ524253 ANF524253 AXB524253 BGX524253 BQT524253 CAP524253 CKL524253 CUH524253 DED524253 DNZ524253 DXV524253 EHR524253 ERN524253 FBJ524253 FLF524253 FVB524253 GEX524253 GOT524253 GYP524253 HIL524253 HSH524253 ICD524253 ILZ524253 IVV524253 JFR524253 JPN524253 JZJ524253 KJF524253 KTB524253 LCX524253 LMT524253 LWP524253 MGL524253 MQH524253 NAD524253 NJZ524253 NTV524253 ODR524253 ONN524253 OXJ524253 PHF524253 PRB524253 QAX524253 QKT524253 QUP524253 REL524253 ROH524253 RYD524253 SHZ524253 SRV524253 TBR524253 TLN524253 TVJ524253 UFF524253 UPB524253 UYX524253 VIT524253 VSP524253 WCL524253 WMH524253 WWD524253 V589789 JR589789 TN589789 ADJ589789 ANF589789 AXB589789 BGX589789 BQT589789 CAP589789 CKL589789 CUH589789 DED589789 DNZ589789 DXV589789 EHR589789 ERN589789 FBJ589789 FLF589789 FVB589789 GEX589789 GOT589789 GYP589789 HIL589789 HSH589789 ICD589789 ILZ589789 IVV589789 JFR589789 JPN589789 JZJ589789 KJF589789 KTB589789 LCX589789 LMT589789 LWP589789 MGL589789 MQH589789 NAD589789 NJZ589789 NTV589789 ODR589789 ONN589789 OXJ589789 PHF589789 PRB589789 QAX589789 QKT589789 QUP589789 REL589789 ROH589789 RYD589789 SHZ589789 SRV589789 TBR589789 TLN589789 TVJ589789 UFF589789 UPB589789 UYX589789 VIT589789 VSP589789 WCL589789 WMH589789 WWD589789 V655325 JR655325 TN655325 ADJ655325 ANF655325 AXB655325 BGX655325 BQT655325 CAP655325 CKL655325 CUH655325 DED655325 DNZ655325 DXV655325 EHR655325 ERN655325 FBJ655325 FLF655325 FVB655325 GEX655325 GOT655325 GYP655325 HIL655325 HSH655325 ICD655325 ILZ655325 IVV655325 JFR655325 JPN655325 JZJ655325 KJF655325 KTB655325 LCX655325 LMT655325 LWP655325 MGL655325 MQH655325 NAD655325 NJZ655325 NTV655325 ODR655325 ONN655325 OXJ655325 PHF655325 PRB655325 QAX655325 QKT655325 QUP655325 REL655325 ROH655325 RYD655325 SHZ655325 SRV655325 TBR655325 TLN655325 TVJ655325 UFF655325 UPB655325 UYX655325 VIT655325 VSP655325 WCL655325 WMH655325 WWD655325 V720861 JR720861 TN720861 ADJ720861 ANF720861 AXB720861 BGX720861 BQT720861 CAP720861 CKL720861 CUH720861 DED720861 DNZ720861 DXV720861 EHR720861 ERN720861 FBJ720861 FLF720861 FVB720861 GEX720861 GOT720861 GYP720861 HIL720861 HSH720861 ICD720861 ILZ720861 IVV720861 JFR720861 JPN720861 JZJ720861 KJF720861 KTB720861 LCX720861 LMT720861 LWP720861 MGL720861 MQH720861 NAD720861 NJZ720861 NTV720861 ODR720861 ONN720861 OXJ720861 PHF720861 PRB720861 QAX720861 QKT720861 QUP720861 REL720861 ROH720861 RYD720861 SHZ720861 SRV720861 TBR720861 TLN720861 TVJ720861 UFF720861 UPB720861 UYX720861 VIT720861 VSP720861 WCL720861 WMH720861 WWD720861 V786397 JR786397 TN786397 ADJ786397 ANF786397 AXB786397 BGX786397 BQT786397 CAP786397 CKL786397 CUH786397 DED786397 DNZ786397 DXV786397 EHR786397 ERN786397 FBJ786397 FLF786397 FVB786397 GEX786397 GOT786397 GYP786397 HIL786397 HSH786397 ICD786397 ILZ786397 IVV786397 JFR786397 JPN786397 JZJ786397 KJF786397 KTB786397 LCX786397 LMT786397 LWP786397 MGL786397 MQH786397 NAD786397 NJZ786397 NTV786397 ODR786397 ONN786397 OXJ786397 PHF786397 PRB786397 QAX786397 QKT786397 QUP786397 REL786397 ROH786397 RYD786397 SHZ786397 SRV786397 TBR786397 TLN786397 TVJ786397 UFF786397 UPB786397 UYX786397 VIT786397 VSP786397 WCL786397 WMH786397 WWD786397 V851933 JR851933 TN851933 ADJ851933 ANF851933 AXB851933 BGX851933 BQT851933 CAP851933 CKL851933 CUH851933 DED851933 DNZ851933 DXV851933 EHR851933 ERN851933 FBJ851933 FLF851933 FVB851933 GEX851933 GOT851933 GYP851933 HIL851933 HSH851933 ICD851933 ILZ851933 IVV851933 JFR851933 JPN851933 JZJ851933 KJF851933 KTB851933 LCX851933 LMT851933 LWP851933 MGL851933 MQH851933 NAD851933 NJZ851933 NTV851933 ODR851933 ONN851933 OXJ851933 PHF851933 PRB851933 QAX851933 QKT851933 QUP851933 REL851933 ROH851933 RYD851933 SHZ851933 SRV851933 TBR851933 TLN851933 TVJ851933 UFF851933 UPB851933 UYX851933 VIT851933 VSP851933 WCL851933 WMH851933 WWD851933 V917469 JR917469 TN917469 ADJ917469 ANF917469 AXB917469 BGX917469 BQT917469 CAP917469 CKL917469 CUH917469 DED917469 DNZ917469 DXV917469 EHR917469 ERN917469 FBJ917469 FLF917469 FVB917469 GEX917469 GOT917469 GYP917469 HIL917469 HSH917469 ICD917469 ILZ917469 IVV917469 JFR917469 JPN917469 JZJ917469 KJF917469 KTB917469 LCX917469 LMT917469 LWP917469 MGL917469 MQH917469 NAD917469 NJZ917469 NTV917469 ODR917469 ONN917469 OXJ917469 PHF917469 PRB917469 QAX917469 QKT917469 QUP917469 REL917469 ROH917469 RYD917469 SHZ917469 SRV917469 TBR917469 TLN917469 TVJ917469 UFF917469 UPB917469 UYX917469 VIT917469 VSP917469 WCL917469 WMH917469 WWD917469 V983005 JR983005 TN983005 ADJ983005 ANF983005 AXB983005 BGX983005 BQT983005 CAP983005 CKL983005 CUH983005 DED983005 DNZ983005 DXV983005 EHR983005 ERN983005 FBJ983005 FLF983005 FVB983005 GEX983005 GOT983005 GYP983005 HIL983005 HSH983005 ICD983005 ILZ983005 IVV983005 JFR983005 JPN983005 JZJ983005 KJF983005 KTB983005 LCX983005 LMT983005 LWP983005 MGL983005 MQH983005 NAD983005 NJZ983005 NTV983005 ODR983005 ONN983005 OXJ983005 PHF983005 PRB983005 QAX983005 QKT983005 QUP983005 REL983005 ROH983005 RYD983005 SHZ983005 SRV983005 TBR983005 TLN983005 TVJ983005 UFF983005 UPB983005 UYX983005 VIT983005 VSP983005 WCL983005 WMH983005 WWD983005 M917469:P917559 JI917469:JL917559 TE917469:TH917559 ADA917469:ADD917559 AMW917469:AMZ917559 AWS917469:AWV917559 BGO917469:BGR917559 BQK917469:BQN917559 CAG917469:CAJ917559 CKC917469:CKF917559 CTY917469:CUB917559 DDU917469:DDX917559 DNQ917469:DNT917559 DXM917469:DXP917559 EHI917469:EHL917559 ERE917469:ERH917559 FBA917469:FBD917559 FKW917469:FKZ917559 FUS917469:FUV917559 GEO917469:GER917559 GOK917469:GON917559 GYG917469:GYJ917559 HIC917469:HIF917559 HRY917469:HSB917559 IBU917469:IBX917559 ILQ917469:ILT917559 IVM917469:IVP917559 JFI917469:JFL917559 JPE917469:JPH917559 JZA917469:JZD917559 KIW917469:KIZ917559 KSS917469:KSV917559 LCO917469:LCR917559 LMK917469:LMN917559 LWG917469:LWJ917559 MGC917469:MGF917559 MPY917469:MQB917559 MZU917469:MZX917559 NJQ917469:NJT917559 NTM917469:NTP917559 ODI917469:ODL917559 ONE917469:ONH917559 OXA917469:OXD917559 PGW917469:PGZ917559 PQS917469:PQV917559 QAO917469:QAR917559 QKK917469:QKN917559 QUG917469:QUJ917559 REC917469:REF917559 RNY917469:ROB917559 RXU917469:RXX917559 SHQ917469:SHT917559 SRM917469:SRP917559 TBI917469:TBL917559 TLE917469:TLH917559 TVA917469:TVD917559 UEW917469:UEZ917559 UOS917469:UOV917559 UYO917469:UYR917559 VIK917469:VIN917559 VSG917469:VSJ917559 WCC917469:WCF917559 WLY917469:WMB917559 WVU917469:WVX917559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5:P983095 JI983005:JL983095 TE983005:TH983095 ADA983005:ADD983095 AMW983005:AMZ983095 AWS983005:AWV983095 BGO983005:BGR983095 BQK983005:BQN983095 CAG983005:CAJ983095 CKC983005:CKF983095 CTY983005:CUB983095 DDU983005:DDX983095 DNQ983005:DNT983095 DXM983005:DXP983095 EHI983005:EHL983095 ERE983005:ERH983095 FBA983005:FBD983095 FKW983005:FKZ983095 FUS983005:FUV983095 GEO983005:GER983095 GOK983005:GON983095 GYG983005:GYJ983095 HIC983005:HIF983095 HRY983005:HSB983095 IBU983005:IBX983095 ILQ983005:ILT983095 IVM983005:IVP983095 JFI983005:JFL983095 JPE983005:JPH983095 JZA983005:JZD983095 KIW983005:KIZ983095 KSS983005:KSV983095 LCO983005:LCR983095 LMK983005:LMN983095 LWG983005:LWJ983095 MGC983005:MGF983095 MPY983005:MQB983095 MZU983005:MZX983095 NJQ983005:NJT983095 NTM983005:NTP983095 ODI983005:ODL983095 ONE983005:ONH983095 OXA983005:OXD983095 PGW983005:PGZ983095 PQS983005:PQV983095 QAO983005:QAR983095 QKK983005:QKN983095 QUG983005:QUJ983095 REC983005:REF983095 RNY983005:ROB983095 RXU983005:RXX983095 SHQ983005:SHT983095 SRM983005:SRP983095 TBI983005:TBL983095 TLE983005:TLH983095 TVA983005:TVD983095 UEW983005:UEZ983095 UOS983005:UOV983095 UYO983005:UYR983095 VIK983005:VIN983095 VSG983005:VSJ983095 WCC983005:WCF983095 WLY983005:WMB983095 WVU983005:WVX983095 M65501:P65591 JI65501:JL65591 TE65501:TH65591 ADA65501:ADD65591 AMW65501:AMZ65591 AWS65501:AWV65591 BGO65501:BGR65591 BQK65501:BQN65591 CAG65501:CAJ65591 CKC65501:CKF65591 CTY65501:CUB65591 DDU65501:DDX65591 DNQ65501:DNT65591 DXM65501:DXP65591 EHI65501:EHL65591 ERE65501:ERH65591 FBA65501:FBD65591 FKW65501:FKZ65591 FUS65501:FUV65591 GEO65501:GER65591 GOK65501:GON65591 GYG65501:GYJ65591 HIC65501:HIF65591 HRY65501:HSB65591 IBU65501:IBX65591 ILQ65501:ILT65591 IVM65501:IVP65591 JFI65501:JFL65591 JPE65501:JPH65591 JZA65501:JZD65591 KIW65501:KIZ65591 KSS65501:KSV65591 LCO65501:LCR65591 LMK65501:LMN65591 LWG65501:LWJ65591 MGC65501:MGF65591 MPY65501:MQB65591 MZU65501:MZX65591 NJQ65501:NJT65591 NTM65501:NTP65591 ODI65501:ODL65591 ONE65501:ONH65591 OXA65501:OXD65591 PGW65501:PGZ65591 PQS65501:PQV65591 QAO65501:QAR65591 QKK65501:QKN65591 QUG65501:QUJ65591 REC65501:REF65591 RNY65501:ROB65591 RXU65501:RXX65591 SHQ65501:SHT65591 SRM65501:SRP65591 TBI65501:TBL65591 TLE65501:TLH65591 TVA65501:TVD65591 UEW65501:UEZ65591 UOS65501:UOV65591 UYO65501:UYR65591 VIK65501:VIN65591 VSG65501:VSJ65591 WCC65501:WCF65591 WLY65501:WMB65591 WVU65501:WVX65591 M131037:P131127 JI131037:JL131127 TE131037:TH131127 ADA131037:ADD131127 AMW131037:AMZ131127 AWS131037:AWV131127 BGO131037:BGR131127 BQK131037:BQN131127 CAG131037:CAJ131127 CKC131037:CKF131127 CTY131037:CUB131127 DDU131037:DDX131127 DNQ131037:DNT131127 DXM131037:DXP131127 EHI131037:EHL131127 ERE131037:ERH131127 FBA131037:FBD131127 FKW131037:FKZ131127 FUS131037:FUV131127 GEO131037:GER131127 GOK131037:GON131127 GYG131037:GYJ131127 HIC131037:HIF131127 HRY131037:HSB131127 IBU131037:IBX131127 ILQ131037:ILT131127 IVM131037:IVP131127 JFI131037:JFL131127 JPE131037:JPH131127 JZA131037:JZD131127 KIW131037:KIZ131127 KSS131037:KSV131127 LCO131037:LCR131127 LMK131037:LMN131127 LWG131037:LWJ131127 MGC131037:MGF131127 MPY131037:MQB131127 MZU131037:MZX131127 NJQ131037:NJT131127 NTM131037:NTP131127 ODI131037:ODL131127 ONE131037:ONH131127 OXA131037:OXD131127 PGW131037:PGZ131127 PQS131037:PQV131127 QAO131037:QAR131127 QKK131037:QKN131127 QUG131037:QUJ131127 REC131037:REF131127 RNY131037:ROB131127 RXU131037:RXX131127 SHQ131037:SHT131127 SRM131037:SRP131127 TBI131037:TBL131127 TLE131037:TLH131127 TVA131037:TVD131127 UEW131037:UEZ131127 UOS131037:UOV131127 UYO131037:UYR131127 VIK131037:VIN131127 VSG131037:VSJ131127 WCC131037:WCF131127 WLY131037:WMB131127 WVU131037:WVX131127 M196573:P196663 JI196573:JL196663 TE196573:TH196663 ADA196573:ADD196663 AMW196573:AMZ196663 AWS196573:AWV196663 BGO196573:BGR196663 BQK196573:BQN196663 CAG196573:CAJ196663 CKC196573:CKF196663 CTY196573:CUB196663 DDU196573:DDX196663 DNQ196573:DNT196663 DXM196573:DXP196663 EHI196573:EHL196663 ERE196573:ERH196663 FBA196573:FBD196663 FKW196573:FKZ196663 FUS196573:FUV196663 GEO196573:GER196663 GOK196573:GON196663 GYG196573:GYJ196663 HIC196573:HIF196663 HRY196573:HSB196663 IBU196573:IBX196663 ILQ196573:ILT196663 IVM196573:IVP196663 JFI196573:JFL196663 JPE196573:JPH196663 JZA196573:JZD196663 KIW196573:KIZ196663 KSS196573:KSV196663 LCO196573:LCR196663 LMK196573:LMN196663 LWG196573:LWJ196663 MGC196573:MGF196663 MPY196573:MQB196663 MZU196573:MZX196663 NJQ196573:NJT196663 NTM196573:NTP196663 ODI196573:ODL196663 ONE196573:ONH196663 OXA196573:OXD196663 PGW196573:PGZ196663 PQS196573:PQV196663 QAO196573:QAR196663 QKK196573:QKN196663 QUG196573:QUJ196663 REC196573:REF196663 RNY196573:ROB196663 RXU196573:RXX196663 SHQ196573:SHT196663 SRM196573:SRP196663 TBI196573:TBL196663 TLE196573:TLH196663 TVA196573:TVD196663 UEW196573:UEZ196663 UOS196573:UOV196663 UYO196573:UYR196663 VIK196573:VIN196663 VSG196573:VSJ196663 WCC196573:WCF196663 WLY196573:WMB196663 WVU196573:WVX196663 M262109:P262199 JI262109:JL262199 TE262109:TH262199 ADA262109:ADD262199 AMW262109:AMZ262199 AWS262109:AWV262199 BGO262109:BGR262199 BQK262109:BQN262199 CAG262109:CAJ262199 CKC262109:CKF262199 CTY262109:CUB262199 DDU262109:DDX262199 DNQ262109:DNT262199 DXM262109:DXP262199 EHI262109:EHL262199 ERE262109:ERH262199 FBA262109:FBD262199 FKW262109:FKZ262199 FUS262109:FUV262199 GEO262109:GER262199 GOK262109:GON262199 GYG262109:GYJ262199 HIC262109:HIF262199 HRY262109:HSB262199 IBU262109:IBX262199 ILQ262109:ILT262199 IVM262109:IVP262199 JFI262109:JFL262199 JPE262109:JPH262199 JZA262109:JZD262199 KIW262109:KIZ262199 KSS262109:KSV262199 LCO262109:LCR262199 LMK262109:LMN262199 LWG262109:LWJ262199 MGC262109:MGF262199 MPY262109:MQB262199 MZU262109:MZX262199 NJQ262109:NJT262199 NTM262109:NTP262199 ODI262109:ODL262199 ONE262109:ONH262199 OXA262109:OXD262199 PGW262109:PGZ262199 PQS262109:PQV262199 QAO262109:QAR262199 QKK262109:QKN262199 QUG262109:QUJ262199 REC262109:REF262199 RNY262109:ROB262199 RXU262109:RXX262199 SHQ262109:SHT262199 SRM262109:SRP262199 TBI262109:TBL262199 TLE262109:TLH262199 TVA262109:TVD262199 UEW262109:UEZ262199 UOS262109:UOV262199 UYO262109:UYR262199 VIK262109:VIN262199 VSG262109:VSJ262199 WCC262109:WCF262199 WLY262109:WMB262199 WVU262109:WVX262199 M327645:P327735 JI327645:JL327735 TE327645:TH327735 ADA327645:ADD327735 AMW327645:AMZ327735 AWS327645:AWV327735 BGO327645:BGR327735 BQK327645:BQN327735 CAG327645:CAJ327735 CKC327645:CKF327735 CTY327645:CUB327735 DDU327645:DDX327735 DNQ327645:DNT327735 DXM327645:DXP327735 EHI327645:EHL327735 ERE327645:ERH327735 FBA327645:FBD327735 FKW327645:FKZ327735 FUS327645:FUV327735 GEO327645:GER327735 GOK327645:GON327735 GYG327645:GYJ327735 HIC327645:HIF327735 HRY327645:HSB327735 IBU327645:IBX327735 ILQ327645:ILT327735 IVM327645:IVP327735 JFI327645:JFL327735 JPE327645:JPH327735 JZA327645:JZD327735 KIW327645:KIZ327735 KSS327645:KSV327735 LCO327645:LCR327735 LMK327645:LMN327735 LWG327645:LWJ327735 MGC327645:MGF327735 MPY327645:MQB327735 MZU327645:MZX327735 NJQ327645:NJT327735 NTM327645:NTP327735 ODI327645:ODL327735 ONE327645:ONH327735 OXA327645:OXD327735 PGW327645:PGZ327735 PQS327645:PQV327735 QAO327645:QAR327735 QKK327645:QKN327735 QUG327645:QUJ327735 REC327645:REF327735 RNY327645:ROB327735 RXU327645:RXX327735 SHQ327645:SHT327735 SRM327645:SRP327735 TBI327645:TBL327735 TLE327645:TLH327735 TVA327645:TVD327735 UEW327645:UEZ327735 UOS327645:UOV327735 UYO327645:UYR327735 VIK327645:VIN327735 VSG327645:VSJ327735 WCC327645:WCF327735 WLY327645:WMB327735 WVU327645:WVX327735 M393181:P393271 JI393181:JL393271 TE393181:TH393271 ADA393181:ADD393271 AMW393181:AMZ393271 AWS393181:AWV393271 BGO393181:BGR393271 BQK393181:BQN393271 CAG393181:CAJ393271 CKC393181:CKF393271 CTY393181:CUB393271 DDU393181:DDX393271 DNQ393181:DNT393271 DXM393181:DXP393271 EHI393181:EHL393271 ERE393181:ERH393271 FBA393181:FBD393271 FKW393181:FKZ393271 FUS393181:FUV393271 GEO393181:GER393271 GOK393181:GON393271 GYG393181:GYJ393271 HIC393181:HIF393271 HRY393181:HSB393271 IBU393181:IBX393271 ILQ393181:ILT393271 IVM393181:IVP393271 JFI393181:JFL393271 JPE393181:JPH393271 JZA393181:JZD393271 KIW393181:KIZ393271 KSS393181:KSV393271 LCO393181:LCR393271 LMK393181:LMN393271 LWG393181:LWJ393271 MGC393181:MGF393271 MPY393181:MQB393271 MZU393181:MZX393271 NJQ393181:NJT393271 NTM393181:NTP393271 ODI393181:ODL393271 ONE393181:ONH393271 OXA393181:OXD393271 PGW393181:PGZ393271 PQS393181:PQV393271 QAO393181:QAR393271 QKK393181:QKN393271 QUG393181:QUJ393271 REC393181:REF393271 RNY393181:ROB393271 RXU393181:RXX393271 SHQ393181:SHT393271 SRM393181:SRP393271 TBI393181:TBL393271 TLE393181:TLH393271 TVA393181:TVD393271 UEW393181:UEZ393271 UOS393181:UOV393271 UYO393181:UYR393271 VIK393181:VIN393271 VSG393181:VSJ393271 WCC393181:WCF393271 WLY393181:WMB393271 WVU393181:WVX393271 M458717:P458807 JI458717:JL458807 TE458717:TH458807 ADA458717:ADD458807 AMW458717:AMZ458807 AWS458717:AWV458807 BGO458717:BGR458807 BQK458717:BQN458807 CAG458717:CAJ458807 CKC458717:CKF458807 CTY458717:CUB458807 DDU458717:DDX458807 DNQ458717:DNT458807 DXM458717:DXP458807 EHI458717:EHL458807 ERE458717:ERH458807 FBA458717:FBD458807 FKW458717:FKZ458807 FUS458717:FUV458807 GEO458717:GER458807 GOK458717:GON458807 GYG458717:GYJ458807 HIC458717:HIF458807 HRY458717:HSB458807 IBU458717:IBX458807 ILQ458717:ILT458807 IVM458717:IVP458807 JFI458717:JFL458807 JPE458717:JPH458807 JZA458717:JZD458807 KIW458717:KIZ458807 KSS458717:KSV458807 LCO458717:LCR458807 LMK458717:LMN458807 LWG458717:LWJ458807 MGC458717:MGF458807 MPY458717:MQB458807 MZU458717:MZX458807 NJQ458717:NJT458807 NTM458717:NTP458807 ODI458717:ODL458807 ONE458717:ONH458807 OXA458717:OXD458807 PGW458717:PGZ458807 PQS458717:PQV458807 QAO458717:QAR458807 QKK458717:QKN458807 QUG458717:QUJ458807 REC458717:REF458807 RNY458717:ROB458807 RXU458717:RXX458807 SHQ458717:SHT458807 SRM458717:SRP458807 TBI458717:TBL458807 TLE458717:TLH458807 TVA458717:TVD458807 UEW458717:UEZ458807 UOS458717:UOV458807 UYO458717:UYR458807 VIK458717:VIN458807 VSG458717:VSJ458807 WCC458717:WCF458807 WLY458717:WMB458807 WVU458717:WVX458807 M524253:P524343 JI524253:JL524343 TE524253:TH524343 ADA524253:ADD524343 AMW524253:AMZ524343 AWS524253:AWV524343 BGO524253:BGR524343 BQK524253:BQN524343 CAG524253:CAJ524343 CKC524253:CKF524343 CTY524253:CUB524343 DDU524253:DDX524343 DNQ524253:DNT524343 DXM524253:DXP524343 EHI524253:EHL524343 ERE524253:ERH524343 FBA524253:FBD524343 FKW524253:FKZ524343 FUS524253:FUV524343 GEO524253:GER524343 GOK524253:GON524343 GYG524253:GYJ524343 HIC524253:HIF524343 HRY524253:HSB524343 IBU524253:IBX524343 ILQ524253:ILT524343 IVM524253:IVP524343 JFI524253:JFL524343 JPE524253:JPH524343 JZA524253:JZD524343 KIW524253:KIZ524343 KSS524253:KSV524343 LCO524253:LCR524343 LMK524253:LMN524343 LWG524253:LWJ524343 MGC524253:MGF524343 MPY524253:MQB524343 MZU524253:MZX524343 NJQ524253:NJT524343 NTM524253:NTP524343 ODI524253:ODL524343 ONE524253:ONH524343 OXA524253:OXD524343 PGW524253:PGZ524343 PQS524253:PQV524343 QAO524253:QAR524343 QKK524253:QKN524343 QUG524253:QUJ524343 REC524253:REF524343 RNY524253:ROB524343 RXU524253:RXX524343 SHQ524253:SHT524343 SRM524253:SRP524343 TBI524253:TBL524343 TLE524253:TLH524343 TVA524253:TVD524343 UEW524253:UEZ524343 UOS524253:UOV524343 UYO524253:UYR524343 VIK524253:VIN524343 VSG524253:VSJ524343 WCC524253:WCF524343 WLY524253:WMB524343 WVU524253:WVX524343 M589789:P589879 JI589789:JL589879 TE589789:TH589879 ADA589789:ADD589879 AMW589789:AMZ589879 AWS589789:AWV589879 BGO589789:BGR589879 BQK589789:BQN589879 CAG589789:CAJ589879 CKC589789:CKF589879 CTY589789:CUB589879 DDU589789:DDX589879 DNQ589789:DNT589879 DXM589789:DXP589879 EHI589789:EHL589879 ERE589789:ERH589879 FBA589789:FBD589879 FKW589789:FKZ589879 FUS589789:FUV589879 GEO589789:GER589879 GOK589789:GON589879 GYG589789:GYJ589879 HIC589789:HIF589879 HRY589789:HSB589879 IBU589789:IBX589879 ILQ589789:ILT589879 IVM589789:IVP589879 JFI589789:JFL589879 JPE589789:JPH589879 JZA589789:JZD589879 KIW589789:KIZ589879 KSS589789:KSV589879 LCO589789:LCR589879 LMK589789:LMN589879 LWG589789:LWJ589879 MGC589789:MGF589879 MPY589789:MQB589879 MZU589789:MZX589879 NJQ589789:NJT589879 NTM589789:NTP589879 ODI589789:ODL589879 ONE589789:ONH589879 OXA589789:OXD589879 PGW589789:PGZ589879 PQS589789:PQV589879 QAO589789:QAR589879 QKK589789:QKN589879 QUG589789:QUJ589879 REC589789:REF589879 RNY589789:ROB589879 RXU589789:RXX589879 SHQ589789:SHT589879 SRM589789:SRP589879 TBI589789:TBL589879 TLE589789:TLH589879 TVA589789:TVD589879 UEW589789:UEZ589879 UOS589789:UOV589879 UYO589789:UYR589879 VIK589789:VIN589879 VSG589789:VSJ589879 WCC589789:WCF589879 WLY589789:WMB589879 WVU589789:WVX589879 M655325:P655415 JI655325:JL655415 TE655325:TH655415 ADA655325:ADD655415 AMW655325:AMZ655415 AWS655325:AWV655415 BGO655325:BGR655415 BQK655325:BQN655415 CAG655325:CAJ655415 CKC655325:CKF655415 CTY655325:CUB655415 DDU655325:DDX655415 DNQ655325:DNT655415 DXM655325:DXP655415 EHI655325:EHL655415 ERE655325:ERH655415 FBA655325:FBD655415 FKW655325:FKZ655415 FUS655325:FUV655415 GEO655325:GER655415 GOK655325:GON655415 GYG655325:GYJ655415 HIC655325:HIF655415 HRY655325:HSB655415 IBU655325:IBX655415 ILQ655325:ILT655415 IVM655325:IVP655415 JFI655325:JFL655415 JPE655325:JPH655415 JZA655325:JZD655415 KIW655325:KIZ655415 KSS655325:KSV655415 LCO655325:LCR655415 LMK655325:LMN655415 LWG655325:LWJ655415 MGC655325:MGF655415 MPY655325:MQB655415 MZU655325:MZX655415 NJQ655325:NJT655415 NTM655325:NTP655415 ODI655325:ODL655415 ONE655325:ONH655415 OXA655325:OXD655415 PGW655325:PGZ655415 PQS655325:PQV655415 QAO655325:QAR655415 QKK655325:QKN655415 QUG655325:QUJ655415 REC655325:REF655415 RNY655325:ROB655415 RXU655325:RXX655415 SHQ655325:SHT655415 SRM655325:SRP655415 TBI655325:TBL655415 TLE655325:TLH655415 TVA655325:TVD655415 UEW655325:UEZ655415 UOS655325:UOV655415 UYO655325:UYR655415 VIK655325:VIN655415 VSG655325:VSJ655415 WCC655325:WCF655415 WLY655325:WMB655415 WVU655325:WVX655415 M720861:P720951 JI720861:JL720951 TE720861:TH720951 ADA720861:ADD720951 AMW720861:AMZ720951 AWS720861:AWV720951 BGO720861:BGR720951 BQK720861:BQN720951 CAG720861:CAJ720951 CKC720861:CKF720951 CTY720861:CUB720951 DDU720861:DDX720951 DNQ720861:DNT720951 DXM720861:DXP720951 EHI720861:EHL720951 ERE720861:ERH720951 FBA720861:FBD720951 FKW720861:FKZ720951 FUS720861:FUV720951 GEO720861:GER720951 GOK720861:GON720951 GYG720861:GYJ720951 HIC720861:HIF720951 HRY720861:HSB720951 IBU720861:IBX720951 ILQ720861:ILT720951 IVM720861:IVP720951 JFI720861:JFL720951 JPE720861:JPH720951 JZA720861:JZD720951 KIW720861:KIZ720951 KSS720861:KSV720951 LCO720861:LCR720951 LMK720861:LMN720951 LWG720861:LWJ720951 MGC720861:MGF720951 MPY720861:MQB720951 MZU720861:MZX720951 NJQ720861:NJT720951 NTM720861:NTP720951 ODI720861:ODL720951 ONE720861:ONH720951 OXA720861:OXD720951 PGW720861:PGZ720951 PQS720861:PQV720951 QAO720861:QAR720951 QKK720861:QKN720951 QUG720861:QUJ720951 REC720861:REF720951 RNY720861:ROB720951 RXU720861:RXX720951 SHQ720861:SHT720951 SRM720861:SRP720951 TBI720861:TBL720951 TLE720861:TLH720951 TVA720861:TVD720951 UEW720861:UEZ720951 UOS720861:UOV720951 UYO720861:UYR720951 VIK720861:VIN720951 VSG720861:VSJ720951 WCC720861:WCF720951 WLY720861:WMB720951 WVU720861:WVX720951 M786397:P786487 JI786397:JL786487 TE786397:TH786487 ADA786397:ADD786487 AMW786397:AMZ786487 AWS786397:AWV786487 BGO786397:BGR786487 BQK786397:BQN786487 CAG786397:CAJ786487 CKC786397:CKF786487 CTY786397:CUB786487 DDU786397:DDX786487 DNQ786397:DNT786487 DXM786397:DXP786487 EHI786397:EHL786487 ERE786397:ERH786487 FBA786397:FBD786487 FKW786397:FKZ786487 FUS786397:FUV786487 GEO786397:GER786487 GOK786397:GON786487 GYG786397:GYJ786487 HIC786397:HIF786487 HRY786397:HSB786487 IBU786397:IBX786487 ILQ786397:ILT786487 IVM786397:IVP786487 JFI786397:JFL786487 JPE786397:JPH786487 JZA786397:JZD786487 KIW786397:KIZ786487 KSS786397:KSV786487 LCO786397:LCR786487 LMK786397:LMN786487 LWG786397:LWJ786487 MGC786397:MGF786487 MPY786397:MQB786487 MZU786397:MZX786487 NJQ786397:NJT786487 NTM786397:NTP786487 ODI786397:ODL786487 ONE786397:ONH786487 OXA786397:OXD786487 PGW786397:PGZ786487 PQS786397:PQV786487 QAO786397:QAR786487 QKK786397:QKN786487 QUG786397:QUJ786487 REC786397:REF786487 RNY786397:ROB786487 RXU786397:RXX786487 SHQ786397:SHT786487 SRM786397:SRP786487 TBI786397:TBL786487 TLE786397:TLH786487 TVA786397:TVD786487 UEW786397:UEZ786487 UOS786397:UOV786487 UYO786397:UYR786487 VIK786397:VIN786487 VSG786397:VSJ786487 WCC786397:WCF786487 WLY786397:WMB786487 WVU786397:WVX786487 M851933:P852023 JI851933:JL852023 TE851933:TH852023 ADA851933:ADD852023 AMW851933:AMZ852023 AWS851933:AWV852023 BGO851933:BGR852023 BQK851933:BQN852023 CAG851933:CAJ852023 CKC851933:CKF852023 CTY851933:CUB852023 DDU851933:DDX852023 DNQ851933:DNT852023 DXM851933:DXP852023 EHI851933:EHL852023 ERE851933:ERH852023 FBA851933:FBD852023 FKW851933:FKZ852023 FUS851933:FUV852023 GEO851933:GER852023 GOK851933:GON852023 GYG851933:GYJ852023 HIC851933:HIF852023 HRY851933:HSB852023 IBU851933:IBX852023 ILQ851933:ILT852023 IVM851933:IVP852023 JFI851933:JFL852023 JPE851933:JPH852023 JZA851933:JZD852023 KIW851933:KIZ852023 KSS851933:KSV852023 LCO851933:LCR852023 LMK851933:LMN852023 LWG851933:LWJ852023 MGC851933:MGF852023 MPY851933:MQB852023 MZU851933:MZX852023 NJQ851933:NJT852023 NTM851933:NTP852023 ODI851933:ODL852023 ONE851933:ONH852023 OXA851933:OXD852023 PGW851933:PGZ852023 PQS851933:PQV852023 QAO851933:QAR852023 QKK851933:QKN852023 QUG851933:QUJ852023 REC851933:REF852023 RNY851933:ROB852023 RXU851933:RXX852023 SHQ851933:SHT852023 SRM851933:SRP852023 TBI851933:TBL852023 TLE851933:TLH852023 TVA851933:TVD852023 UEW851933:UEZ852023 UOS851933:UOV852023 UYO851933:UYR852023 VIK851933:VIN852023 VSG851933:VSJ852023 WCC851933:WCF852023 WLY851933:WMB852023 WVU851933:WVX852023 M6:P191">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1:L65592 L131037:L131128 L196573:L196664 L262109:L262200 L327645:L327736 L393181:L393272 L458717:L458808 L524253:L524344 L589789:L589880 L655325:L655416 L720861:L720952 L786397:L786488 L851933:L852024 L917469:L917560 L983005:L983096 JH6:JH89 JH65501:JH65592 JH131037:JH131128 JH196573:JH196664 JH262109:JH262200 JH327645:JH327736 JH393181:JH393272 JH458717:JH458808 JH524253:JH524344 JH589789:JH589880 JH655325:JH655416 JH720861:JH720952 JH786397:JH786488 JH851933:JH852024 JH917469:JH917560 JH983005:JH983096 TD6:TD89 TD65501:TD65592 TD131037:TD131128 TD196573:TD196664 TD262109:TD262200 TD327645:TD327736 TD393181:TD393272 TD458717:TD458808 TD524253:TD524344 TD589789:TD589880 TD655325:TD655416 TD720861:TD720952 TD786397:TD786488 TD851933:TD852024 TD917469:TD917560 TD983005:TD983096 ACZ6:ACZ89 ACZ65501:ACZ65592 ACZ131037:ACZ131128 ACZ196573:ACZ196664 ACZ262109:ACZ262200 ACZ327645:ACZ327736 ACZ393181:ACZ393272 ACZ458717:ACZ458808 ACZ524253:ACZ524344 ACZ589789:ACZ589880 ACZ655325:ACZ655416 ACZ720861:ACZ720952 ACZ786397:ACZ786488 ACZ851933:ACZ852024 ACZ917469:ACZ917560 ACZ983005:ACZ983096 AMV6:AMV89 AMV65501:AMV65592 AMV131037:AMV131128 AMV196573:AMV196664 AMV262109:AMV262200 AMV327645:AMV327736 AMV393181:AMV393272 AMV458717:AMV458808 AMV524253:AMV524344 AMV589789:AMV589880 AMV655325:AMV655416 AMV720861:AMV720952 AMV786397:AMV786488 AMV851933:AMV852024 AMV917469:AMV917560 AMV983005:AMV983096 AWR6:AWR89 AWR65501:AWR65592 AWR131037:AWR131128 AWR196573:AWR196664 AWR262109:AWR262200 AWR327645:AWR327736 AWR393181:AWR393272 AWR458717:AWR458808 AWR524253:AWR524344 AWR589789:AWR589880 AWR655325:AWR655416 AWR720861:AWR720952 AWR786397:AWR786488 AWR851933:AWR852024 AWR917469:AWR917560 AWR983005:AWR983096 BGN6:BGN89 BGN65501:BGN65592 BGN131037:BGN131128 BGN196573:BGN196664 BGN262109:BGN262200 BGN327645:BGN327736 BGN393181:BGN393272 BGN458717:BGN458808 BGN524253:BGN524344 BGN589789:BGN589880 BGN655325:BGN655416 BGN720861:BGN720952 BGN786397:BGN786488 BGN851933:BGN852024 BGN917469:BGN917560 BGN983005:BGN983096 BQJ6:BQJ89 BQJ65501:BQJ65592 BQJ131037:BQJ131128 BQJ196573:BQJ196664 BQJ262109:BQJ262200 BQJ327645:BQJ327736 BQJ393181:BQJ393272 BQJ458717:BQJ458808 BQJ524253:BQJ524344 BQJ589789:BQJ589880 BQJ655325:BQJ655416 BQJ720861:BQJ720952 BQJ786397:BQJ786488 BQJ851933:BQJ852024 BQJ917469:BQJ917560 BQJ983005:BQJ983096 CAF6:CAF89 CAF65501:CAF65592 CAF131037:CAF131128 CAF196573:CAF196664 CAF262109:CAF262200 CAF327645:CAF327736 CAF393181:CAF393272 CAF458717:CAF458808 CAF524253:CAF524344 CAF589789:CAF589880 CAF655325:CAF655416 CAF720861:CAF720952 CAF786397:CAF786488 CAF851933:CAF852024 CAF917469:CAF917560 CAF983005:CAF983096 CKB6:CKB89 CKB65501:CKB65592 CKB131037:CKB131128 CKB196573:CKB196664 CKB262109:CKB262200 CKB327645:CKB327736 CKB393181:CKB393272 CKB458717:CKB458808 CKB524253:CKB524344 CKB589789:CKB589880 CKB655325:CKB655416 CKB720861:CKB720952 CKB786397:CKB786488 CKB851933:CKB852024 CKB917469:CKB917560 CKB983005:CKB983096 CTX6:CTX89 CTX65501:CTX65592 CTX131037:CTX131128 CTX196573:CTX196664 CTX262109:CTX262200 CTX327645:CTX327736 CTX393181:CTX393272 CTX458717:CTX458808 CTX524253:CTX524344 CTX589789:CTX589880 CTX655325:CTX655416 CTX720861:CTX720952 CTX786397:CTX786488 CTX851933:CTX852024 CTX917469:CTX917560 CTX983005:CTX983096 DDT6:DDT89 DDT65501:DDT65592 DDT131037:DDT131128 DDT196573:DDT196664 DDT262109:DDT262200 DDT327645:DDT327736 DDT393181:DDT393272 DDT458717:DDT458808 DDT524253:DDT524344 DDT589789:DDT589880 DDT655325:DDT655416 DDT720861:DDT720952 DDT786397:DDT786488 DDT851933:DDT852024 DDT917469:DDT917560 DDT983005:DDT983096 DNP6:DNP89 DNP65501:DNP65592 DNP131037:DNP131128 DNP196573:DNP196664 DNP262109:DNP262200 DNP327645:DNP327736 DNP393181:DNP393272 DNP458717:DNP458808 DNP524253:DNP524344 DNP589789:DNP589880 DNP655325:DNP655416 DNP720861:DNP720952 DNP786397:DNP786488 DNP851933:DNP852024 DNP917469:DNP917560 DNP983005:DNP983096 DXL6:DXL89 DXL65501:DXL65592 DXL131037:DXL131128 DXL196573:DXL196664 DXL262109:DXL262200 DXL327645:DXL327736 DXL393181:DXL393272 DXL458717:DXL458808 DXL524253:DXL524344 DXL589789:DXL589880 DXL655325:DXL655416 DXL720861:DXL720952 DXL786397:DXL786488 DXL851933:DXL852024 DXL917469:DXL917560 DXL983005:DXL983096 EHH6:EHH89 EHH65501:EHH65592 EHH131037:EHH131128 EHH196573:EHH196664 EHH262109:EHH262200 EHH327645:EHH327736 EHH393181:EHH393272 EHH458717:EHH458808 EHH524253:EHH524344 EHH589789:EHH589880 EHH655325:EHH655416 EHH720861:EHH720952 EHH786397:EHH786488 EHH851933:EHH852024 EHH917469:EHH917560 EHH983005:EHH983096 ERD6:ERD89 ERD65501:ERD65592 ERD131037:ERD131128 ERD196573:ERD196664 ERD262109:ERD262200 ERD327645:ERD327736 ERD393181:ERD393272 ERD458717:ERD458808 ERD524253:ERD524344 ERD589789:ERD589880 ERD655325:ERD655416 ERD720861:ERD720952 ERD786397:ERD786488 ERD851933:ERD852024 ERD917469:ERD917560 ERD983005:ERD983096 FAZ6:FAZ89 FAZ65501:FAZ65592 FAZ131037:FAZ131128 FAZ196573:FAZ196664 FAZ262109:FAZ262200 FAZ327645:FAZ327736 FAZ393181:FAZ393272 FAZ458717:FAZ458808 FAZ524253:FAZ524344 FAZ589789:FAZ589880 FAZ655325:FAZ655416 FAZ720861:FAZ720952 FAZ786397:FAZ786488 FAZ851933:FAZ852024 FAZ917469:FAZ917560 FAZ983005:FAZ983096 FKV6:FKV89 FKV65501:FKV65592 FKV131037:FKV131128 FKV196573:FKV196664 FKV262109:FKV262200 FKV327645:FKV327736 FKV393181:FKV393272 FKV458717:FKV458808 FKV524253:FKV524344 FKV589789:FKV589880 FKV655325:FKV655416 FKV720861:FKV720952 FKV786397:FKV786488 FKV851933:FKV852024 FKV917469:FKV917560 FKV983005:FKV983096 FUR6:FUR89 FUR65501:FUR65592 FUR131037:FUR131128 FUR196573:FUR196664 FUR262109:FUR262200 FUR327645:FUR327736 FUR393181:FUR393272 FUR458717:FUR458808 FUR524253:FUR524344 FUR589789:FUR589880 FUR655325:FUR655416 FUR720861:FUR720952 FUR786397:FUR786488 FUR851933:FUR852024 FUR917469:FUR917560 FUR983005:FUR983096 GEN6:GEN89 GEN65501:GEN65592 GEN131037:GEN131128 GEN196573:GEN196664 GEN262109:GEN262200 GEN327645:GEN327736 GEN393181:GEN393272 GEN458717:GEN458808 GEN524253:GEN524344 GEN589789:GEN589880 GEN655325:GEN655416 GEN720861:GEN720952 GEN786397:GEN786488 GEN851933:GEN852024 GEN917469:GEN917560 GEN983005:GEN983096 GOJ6:GOJ89 GOJ65501:GOJ65592 GOJ131037:GOJ131128 GOJ196573:GOJ196664 GOJ262109:GOJ262200 GOJ327645:GOJ327736 GOJ393181:GOJ393272 GOJ458717:GOJ458808 GOJ524253:GOJ524344 GOJ589789:GOJ589880 GOJ655325:GOJ655416 GOJ720861:GOJ720952 GOJ786397:GOJ786488 GOJ851933:GOJ852024 GOJ917469:GOJ917560 GOJ983005:GOJ983096 GYF6:GYF89 GYF65501:GYF65592 GYF131037:GYF131128 GYF196573:GYF196664 GYF262109:GYF262200 GYF327645:GYF327736 GYF393181:GYF393272 GYF458717:GYF458808 GYF524253:GYF524344 GYF589789:GYF589880 GYF655325:GYF655416 GYF720861:GYF720952 GYF786397:GYF786488 GYF851933:GYF852024 GYF917469:GYF917560 GYF983005:GYF983096 HIB6:HIB89 HIB65501:HIB65592 HIB131037:HIB131128 HIB196573:HIB196664 HIB262109:HIB262200 HIB327645:HIB327736 HIB393181:HIB393272 HIB458717:HIB458808 HIB524253:HIB524344 HIB589789:HIB589880 HIB655325:HIB655416 HIB720861:HIB720952 HIB786397:HIB786488 HIB851933:HIB852024 HIB917469:HIB917560 HIB983005:HIB983096 HRX6:HRX89 HRX65501:HRX65592 HRX131037:HRX131128 HRX196573:HRX196664 HRX262109:HRX262200 HRX327645:HRX327736 HRX393181:HRX393272 HRX458717:HRX458808 HRX524253:HRX524344 HRX589789:HRX589880 HRX655325:HRX655416 HRX720861:HRX720952 HRX786397:HRX786488 HRX851933:HRX852024 HRX917469:HRX917560 HRX983005:HRX983096 IBT6:IBT89 IBT65501:IBT65592 IBT131037:IBT131128 IBT196573:IBT196664 IBT262109:IBT262200 IBT327645:IBT327736 IBT393181:IBT393272 IBT458717:IBT458808 IBT524253:IBT524344 IBT589789:IBT589880 IBT655325:IBT655416 IBT720861:IBT720952 IBT786397:IBT786488 IBT851933:IBT852024 IBT917469:IBT917560 IBT983005:IBT983096 ILP6:ILP89 ILP65501:ILP65592 ILP131037:ILP131128 ILP196573:ILP196664 ILP262109:ILP262200 ILP327645:ILP327736 ILP393181:ILP393272 ILP458717:ILP458808 ILP524253:ILP524344 ILP589789:ILP589880 ILP655325:ILP655416 ILP720861:ILP720952 ILP786397:ILP786488 ILP851933:ILP852024 ILP917469:ILP917560 ILP983005:ILP983096 IVL6:IVL89 IVL65501:IVL65592 IVL131037:IVL131128 IVL196573:IVL196664 IVL262109:IVL262200 IVL327645:IVL327736 IVL393181:IVL393272 IVL458717:IVL458808 IVL524253:IVL524344 IVL589789:IVL589880 IVL655325:IVL655416 IVL720861:IVL720952 IVL786397:IVL786488 IVL851933:IVL852024 IVL917469:IVL917560 IVL983005:IVL983096 JFH6:JFH89 JFH65501:JFH65592 JFH131037:JFH131128 JFH196573:JFH196664 JFH262109:JFH262200 JFH327645:JFH327736 JFH393181:JFH393272 JFH458717:JFH458808 JFH524253:JFH524344 JFH589789:JFH589880 JFH655325:JFH655416 JFH720861:JFH720952 JFH786397:JFH786488 JFH851933:JFH852024 JFH917469:JFH917560 JFH983005:JFH983096 JPD6:JPD89 JPD65501:JPD65592 JPD131037:JPD131128 JPD196573:JPD196664 JPD262109:JPD262200 JPD327645:JPD327736 JPD393181:JPD393272 JPD458717:JPD458808 JPD524253:JPD524344 JPD589789:JPD589880 JPD655325:JPD655416 JPD720861:JPD720952 JPD786397:JPD786488 JPD851933:JPD852024 JPD917469:JPD917560 JPD983005:JPD983096 JYZ6:JYZ89 JYZ65501:JYZ65592 JYZ131037:JYZ131128 JYZ196573:JYZ196664 JYZ262109:JYZ262200 JYZ327645:JYZ327736 JYZ393181:JYZ393272 JYZ458717:JYZ458808 JYZ524253:JYZ524344 JYZ589789:JYZ589880 JYZ655325:JYZ655416 JYZ720861:JYZ720952 JYZ786397:JYZ786488 JYZ851933:JYZ852024 JYZ917469:JYZ917560 JYZ983005:JYZ983096 KIV6:KIV89 KIV65501:KIV65592 KIV131037:KIV131128 KIV196573:KIV196664 KIV262109:KIV262200 KIV327645:KIV327736 KIV393181:KIV393272 KIV458717:KIV458808 KIV524253:KIV524344 KIV589789:KIV589880 KIV655325:KIV655416 KIV720861:KIV720952 KIV786397:KIV786488 KIV851933:KIV852024 KIV917469:KIV917560 KIV983005:KIV983096 KSR6:KSR89 KSR65501:KSR65592 KSR131037:KSR131128 KSR196573:KSR196664 KSR262109:KSR262200 KSR327645:KSR327736 KSR393181:KSR393272 KSR458717:KSR458808 KSR524253:KSR524344 KSR589789:KSR589880 KSR655325:KSR655416 KSR720861:KSR720952 KSR786397:KSR786488 KSR851933:KSR852024 KSR917469:KSR917560 KSR983005:KSR983096 LCN6:LCN89 LCN65501:LCN65592 LCN131037:LCN131128 LCN196573:LCN196664 LCN262109:LCN262200 LCN327645:LCN327736 LCN393181:LCN393272 LCN458717:LCN458808 LCN524253:LCN524344 LCN589789:LCN589880 LCN655325:LCN655416 LCN720861:LCN720952 LCN786397:LCN786488 LCN851933:LCN852024 LCN917469:LCN917560 LCN983005:LCN983096 LMJ6:LMJ89 LMJ65501:LMJ65592 LMJ131037:LMJ131128 LMJ196573:LMJ196664 LMJ262109:LMJ262200 LMJ327645:LMJ327736 LMJ393181:LMJ393272 LMJ458717:LMJ458808 LMJ524253:LMJ524344 LMJ589789:LMJ589880 LMJ655325:LMJ655416 LMJ720861:LMJ720952 LMJ786397:LMJ786488 LMJ851933:LMJ852024 LMJ917469:LMJ917560 LMJ983005:LMJ983096 LWF6:LWF89 LWF65501:LWF65592 LWF131037:LWF131128 LWF196573:LWF196664 LWF262109:LWF262200 LWF327645:LWF327736 LWF393181:LWF393272 LWF458717:LWF458808 LWF524253:LWF524344 LWF589789:LWF589880 LWF655325:LWF655416 LWF720861:LWF720952 LWF786397:LWF786488 LWF851933:LWF852024 LWF917469:LWF917560 LWF983005:LWF983096 MGB6:MGB89 MGB65501:MGB65592 MGB131037:MGB131128 MGB196573:MGB196664 MGB262109:MGB262200 MGB327645:MGB327736 MGB393181:MGB393272 MGB458717:MGB458808 MGB524253:MGB524344 MGB589789:MGB589880 MGB655325:MGB655416 MGB720861:MGB720952 MGB786397:MGB786488 MGB851933:MGB852024 MGB917469:MGB917560 MGB983005:MGB983096 MPX6:MPX89 MPX65501:MPX65592 MPX131037:MPX131128 MPX196573:MPX196664 MPX262109:MPX262200 MPX327645:MPX327736 MPX393181:MPX393272 MPX458717:MPX458808 MPX524253:MPX524344 MPX589789:MPX589880 MPX655325:MPX655416 MPX720861:MPX720952 MPX786397:MPX786488 MPX851933:MPX852024 MPX917469:MPX917560 MPX983005:MPX983096 MZT6:MZT89 MZT65501:MZT65592 MZT131037:MZT131128 MZT196573:MZT196664 MZT262109:MZT262200 MZT327645:MZT327736 MZT393181:MZT393272 MZT458717:MZT458808 MZT524253:MZT524344 MZT589789:MZT589880 MZT655325:MZT655416 MZT720861:MZT720952 MZT786397:MZT786488 MZT851933:MZT852024 MZT917469:MZT917560 MZT983005:MZT983096 NJP6:NJP89 NJP65501:NJP65592 NJP131037:NJP131128 NJP196573:NJP196664 NJP262109:NJP262200 NJP327645:NJP327736 NJP393181:NJP393272 NJP458717:NJP458808 NJP524253:NJP524344 NJP589789:NJP589880 NJP655325:NJP655416 NJP720861:NJP720952 NJP786397:NJP786488 NJP851933:NJP852024 NJP917469:NJP917560 NJP983005:NJP983096 NTL6:NTL89 NTL65501:NTL65592 NTL131037:NTL131128 NTL196573:NTL196664 NTL262109:NTL262200 NTL327645:NTL327736 NTL393181:NTL393272 NTL458717:NTL458808 NTL524253:NTL524344 NTL589789:NTL589880 NTL655325:NTL655416 NTL720861:NTL720952 NTL786397:NTL786488 NTL851933:NTL852024 NTL917469:NTL917560 NTL983005:NTL983096 ODH6:ODH89 ODH65501:ODH65592 ODH131037:ODH131128 ODH196573:ODH196664 ODH262109:ODH262200 ODH327645:ODH327736 ODH393181:ODH393272 ODH458717:ODH458808 ODH524253:ODH524344 ODH589789:ODH589880 ODH655325:ODH655416 ODH720861:ODH720952 ODH786397:ODH786488 ODH851933:ODH852024 ODH917469:ODH917560 ODH983005:ODH983096 OND6:OND89 OND65501:OND65592 OND131037:OND131128 OND196573:OND196664 OND262109:OND262200 OND327645:OND327736 OND393181:OND393272 OND458717:OND458808 OND524253:OND524344 OND589789:OND589880 OND655325:OND655416 OND720861:OND720952 OND786397:OND786488 OND851933:OND852024 OND917469:OND917560 OND983005:OND983096 OWZ6:OWZ89 OWZ65501:OWZ65592 OWZ131037:OWZ131128 OWZ196573:OWZ196664 OWZ262109:OWZ262200 OWZ327645:OWZ327736 OWZ393181:OWZ393272 OWZ458717:OWZ458808 OWZ524253:OWZ524344 OWZ589789:OWZ589880 OWZ655325:OWZ655416 OWZ720861:OWZ720952 OWZ786397:OWZ786488 OWZ851933:OWZ852024 OWZ917469:OWZ917560 OWZ983005:OWZ983096 PGV6:PGV89 PGV65501:PGV65592 PGV131037:PGV131128 PGV196573:PGV196664 PGV262109:PGV262200 PGV327645:PGV327736 PGV393181:PGV393272 PGV458717:PGV458808 PGV524253:PGV524344 PGV589789:PGV589880 PGV655325:PGV655416 PGV720861:PGV720952 PGV786397:PGV786488 PGV851933:PGV852024 PGV917469:PGV917560 PGV983005:PGV983096 PQR6:PQR89 PQR65501:PQR65592 PQR131037:PQR131128 PQR196573:PQR196664 PQR262109:PQR262200 PQR327645:PQR327736 PQR393181:PQR393272 PQR458717:PQR458808 PQR524253:PQR524344 PQR589789:PQR589880 PQR655325:PQR655416 PQR720861:PQR720952 PQR786397:PQR786488 PQR851933:PQR852024 PQR917469:PQR917560 PQR983005:PQR983096 QAN6:QAN89 QAN65501:QAN65592 QAN131037:QAN131128 QAN196573:QAN196664 QAN262109:QAN262200 QAN327645:QAN327736 QAN393181:QAN393272 QAN458717:QAN458808 QAN524253:QAN524344 QAN589789:QAN589880 QAN655325:QAN655416 QAN720861:QAN720952 QAN786397:QAN786488 QAN851933:QAN852024 QAN917469:QAN917560 QAN983005:QAN983096 QKJ6:QKJ89 QKJ65501:QKJ65592 QKJ131037:QKJ131128 QKJ196573:QKJ196664 QKJ262109:QKJ262200 QKJ327645:QKJ327736 QKJ393181:QKJ393272 QKJ458717:QKJ458808 QKJ524253:QKJ524344 QKJ589789:QKJ589880 QKJ655325:QKJ655416 QKJ720861:QKJ720952 QKJ786397:QKJ786488 QKJ851933:QKJ852024 QKJ917469:QKJ917560 QKJ983005:QKJ983096 QUF6:QUF89 QUF65501:QUF65592 QUF131037:QUF131128 QUF196573:QUF196664 QUF262109:QUF262200 QUF327645:QUF327736 QUF393181:QUF393272 QUF458717:QUF458808 QUF524253:QUF524344 QUF589789:QUF589880 QUF655325:QUF655416 QUF720861:QUF720952 QUF786397:QUF786488 QUF851933:QUF852024 QUF917469:QUF917560 QUF983005:QUF983096 REB6:REB89 REB65501:REB65592 REB131037:REB131128 REB196573:REB196664 REB262109:REB262200 REB327645:REB327736 REB393181:REB393272 REB458717:REB458808 REB524253:REB524344 REB589789:REB589880 REB655325:REB655416 REB720861:REB720952 REB786397:REB786488 REB851933:REB852024 REB917469:REB917560 REB983005:REB983096 RNX6:RNX89 RNX65501:RNX65592 RNX131037:RNX131128 RNX196573:RNX196664 RNX262109:RNX262200 RNX327645:RNX327736 RNX393181:RNX393272 RNX458717:RNX458808 RNX524253:RNX524344 RNX589789:RNX589880 RNX655325:RNX655416 RNX720861:RNX720952 RNX786397:RNX786488 RNX851933:RNX852024 RNX917469:RNX917560 RNX983005:RNX983096 RXT6:RXT89 RXT65501:RXT65592 RXT131037:RXT131128 RXT196573:RXT196664 RXT262109:RXT262200 RXT327645:RXT327736 RXT393181:RXT393272 RXT458717:RXT458808 RXT524253:RXT524344 RXT589789:RXT589880 RXT655325:RXT655416 RXT720861:RXT720952 RXT786397:RXT786488 RXT851933:RXT852024 RXT917469:RXT917560 RXT983005:RXT983096 SHP6:SHP89 SHP65501:SHP65592 SHP131037:SHP131128 SHP196573:SHP196664 SHP262109:SHP262200 SHP327645:SHP327736 SHP393181:SHP393272 SHP458717:SHP458808 SHP524253:SHP524344 SHP589789:SHP589880 SHP655325:SHP655416 SHP720861:SHP720952 SHP786397:SHP786488 SHP851933:SHP852024 SHP917469:SHP917560 SHP983005:SHP983096 SRL6:SRL89 SRL65501:SRL65592 SRL131037:SRL131128 SRL196573:SRL196664 SRL262109:SRL262200 SRL327645:SRL327736 SRL393181:SRL393272 SRL458717:SRL458808 SRL524253:SRL524344 SRL589789:SRL589880 SRL655325:SRL655416 SRL720861:SRL720952 SRL786397:SRL786488 SRL851933:SRL852024 SRL917469:SRL917560 SRL983005:SRL983096 TBH6:TBH89 TBH65501:TBH65592 TBH131037:TBH131128 TBH196573:TBH196664 TBH262109:TBH262200 TBH327645:TBH327736 TBH393181:TBH393272 TBH458717:TBH458808 TBH524253:TBH524344 TBH589789:TBH589880 TBH655325:TBH655416 TBH720861:TBH720952 TBH786397:TBH786488 TBH851933:TBH852024 TBH917469:TBH917560 TBH983005:TBH983096 TLD6:TLD89 TLD65501:TLD65592 TLD131037:TLD131128 TLD196573:TLD196664 TLD262109:TLD262200 TLD327645:TLD327736 TLD393181:TLD393272 TLD458717:TLD458808 TLD524253:TLD524344 TLD589789:TLD589880 TLD655325:TLD655416 TLD720861:TLD720952 TLD786397:TLD786488 TLD851933:TLD852024 TLD917469:TLD917560 TLD983005:TLD983096 TUZ6:TUZ89 TUZ65501:TUZ65592 TUZ131037:TUZ131128 TUZ196573:TUZ196664 TUZ262109:TUZ262200 TUZ327645:TUZ327736 TUZ393181:TUZ393272 TUZ458717:TUZ458808 TUZ524253:TUZ524344 TUZ589789:TUZ589880 TUZ655325:TUZ655416 TUZ720861:TUZ720952 TUZ786397:TUZ786488 TUZ851933:TUZ852024 TUZ917469:TUZ917560 TUZ983005:TUZ983096 UEV6:UEV89 UEV65501:UEV65592 UEV131037:UEV131128 UEV196573:UEV196664 UEV262109:UEV262200 UEV327645:UEV327736 UEV393181:UEV393272 UEV458717:UEV458808 UEV524253:UEV524344 UEV589789:UEV589880 UEV655325:UEV655416 UEV720861:UEV720952 UEV786397:UEV786488 UEV851933:UEV852024 UEV917469:UEV917560 UEV983005:UEV983096 UOR6:UOR89 UOR65501:UOR65592 UOR131037:UOR131128 UOR196573:UOR196664 UOR262109:UOR262200 UOR327645:UOR327736 UOR393181:UOR393272 UOR458717:UOR458808 UOR524253:UOR524344 UOR589789:UOR589880 UOR655325:UOR655416 UOR720861:UOR720952 UOR786397:UOR786488 UOR851933:UOR852024 UOR917469:UOR917560 UOR983005:UOR983096 UYN6:UYN89 UYN65501:UYN65592 UYN131037:UYN131128 UYN196573:UYN196664 UYN262109:UYN262200 UYN327645:UYN327736 UYN393181:UYN393272 UYN458717:UYN458808 UYN524253:UYN524344 UYN589789:UYN589880 UYN655325:UYN655416 UYN720861:UYN720952 UYN786397:UYN786488 UYN851933:UYN852024 UYN917469:UYN917560 UYN983005:UYN983096 VIJ6:VIJ89 VIJ65501:VIJ65592 VIJ131037:VIJ131128 VIJ196573:VIJ196664 VIJ262109:VIJ262200 VIJ327645:VIJ327736 VIJ393181:VIJ393272 VIJ458717:VIJ458808 VIJ524253:VIJ524344 VIJ589789:VIJ589880 VIJ655325:VIJ655416 VIJ720861:VIJ720952 VIJ786397:VIJ786488 VIJ851933:VIJ852024 VIJ917469:VIJ917560 VIJ983005:VIJ983096 VSF6:VSF89 VSF65501:VSF65592 VSF131037:VSF131128 VSF196573:VSF196664 VSF262109:VSF262200 VSF327645:VSF327736 VSF393181:VSF393272 VSF458717:VSF458808 VSF524253:VSF524344 VSF589789:VSF589880 VSF655325:VSF655416 VSF720861:VSF720952 VSF786397:VSF786488 VSF851933:VSF852024 VSF917469:VSF917560 VSF983005:VSF983096 WCB6:WCB89 WCB65501:WCB65592 WCB131037:WCB131128 WCB196573:WCB196664 WCB262109:WCB262200 WCB327645:WCB327736 WCB393181:WCB393272 WCB458717:WCB458808 WCB524253:WCB524344 WCB589789:WCB589880 WCB655325:WCB655416 WCB720861:WCB720952 WCB786397:WCB786488 WCB851933:WCB852024 WCB917469:WCB917560 WCB983005:WCB983096 WLX6:WLX89 WLX65501:WLX65592 WLX131037:WLX131128 WLX196573:WLX196664 WLX262109:WLX262200 WLX327645:WLX327736 WLX393181:WLX393272 WLX458717:WLX458808 WLX524253:WLX524344 WLX589789:WLX589880 WLX655325:WLX655416 WLX720861:WLX720952 WLX786397:WLX786488 WLX851933:WLX852024 WLX917469:WLX917560 WLX983005:WLX983096 WVT6:WVT89 WVT65501:WVT65592 WVT131037:WVT131128 WVT196573:WVT196664 WVT262109:WVT262200 WVT327645:WVT327736 WVT393181:WVT393272 WVT458717:WVT458808 WVT524253:WVT524344 WVT589789:WVT589880 WVT655325:WVT655416 WVT720861:WVT720952 WVT786397:WVT786488 WVT851933:WVT852024 WVT917469:WVT917560 WVT983005:WVT983096">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96573:R196664 JM196573:JN196664 TI196573:TJ196664 ADE196573:ADF196664 ANA196573:ANB196664 AWW196573:AWX196664 BGS196573:BGT196664 BQO196573:BQP196664 CAK196573:CAL196664 CKG196573:CKH196664 CUC196573:CUD196664 DDY196573:DDZ196664 DNU196573:DNV196664 DXQ196573:DXR196664 EHM196573:EHN196664 ERI196573:ERJ196664 FBE196573:FBF196664 FLA196573:FLB196664 FUW196573:FUX196664 GES196573:GET196664 GOO196573:GOP196664 GYK196573:GYL196664 HIG196573:HIH196664 HSC196573:HSD196664 IBY196573:IBZ196664 ILU196573:ILV196664 IVQ196573:IVR196664 JFM196573:JFN196664 JPI196573:JPJ196664 JZE196573:JZF196664 KJA196573:KJB196664 KSW196573:KSX196664 LCS196573:LCT196664 LMO196573:LMP196664 LWK196573:LWL196664 MGG196573:MGH196664 MQC196573:MQD196664 MZY196573:MZZ196664 NJU196573:NJV196664 NTQ196573:NTR196664 ODM196573:ODN196664 ONI196573:ONJ196664 OXE196573:OXF196664 PHA196573:PHB196664 PQW196573:PQX196664 QAS196573:QAT196664 QKO196573:QKP196664 QUK196573:QUL196664 REG196573:REH196664 ROC196573:ROD196664 RXY196573:RXZ196664 SHU196573:SHV196664 SRQ196573:SRR196664 TBM196573:TBN196664 TLI196573:TLJ196664 TVE196573:TVF196664 UFA196573:UFB196664 UOW196573:UOX196664 UYS196573:UYT196664 VIO196573:VIP196664 VSK196573:VSL196664 WCG196573:WCH196664 WMC196573:WMD196664 WVY196573:WVZ196664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262109:R262200 JM262109:JN262200 TI262109:TJ262200 ADE262109:ADF262200 ANA262109:ANB262200 AWW262109:AWX262200 BGS262109:BGT262200 BQO262109:BQP262200 CAK262109:CAL262200 CKG262109:CKH262200 CUC262109:CUD262200 DDY262109:DDZ262200 DNU262109:DNV262200 DXQ262109:DXR262200 EHM262109:EHN262200 ERI262109:ERJ262200 FBE262109:FBF262200 FLA262109:FLB262200 FUW262109:FUX262200 GES262109:GET262200 GOO262109:GOP262200 GYK262109:GYL262200 HIG262109:HIH262200 HSC262109:HSD262200 IBY262109:IBZ262200 ILU262109:ILV262200 IVQ262109:IVR262200 JFM262109:JFN262200 JPI262109:JPJ262200 JZE262109:JZF262200 KJA262109:KJB262200 KSW262109:KSX262200 LCS262109:LCT262200 LMO262109:LMP262200 LWK262109:LWL262200 MGG262109:MGH262200 MQC262109:MQD262200 MZY262109:MZZ262200 NJU262109:NJV262200 NTQ262109:NTR262200 ODM262109:ODN262200 ONI262109:ONJ262200 OXE262109:OXF262200 PHA262109:PHB262200 PQW262109:PQX262200 QAS262109:QAT262200 QKO262109:QKP262200 QUK262109:QUL262200 REG262109:REH262200 ROC262109:ROD262200 RXY262109:RXZ262200 SHU262109:SHV262200 SRQ262109:SRR262200 TBM262109:TBN262200 TLI262109:TLJ262200 TVE262109:TVF262200 UFA262109:UFB262200 UOW262109:UOX262200 UYS262109:UYT262200 VIO262109:VIP262200 VSK262109:VSL262200 WCG262109:WCH262200 WMC262109:WMD262200 WVY262109:WVZ262200 Q327645:R327736 JM327645:JN327736 TI327645:TJ327736 ADE327645:ADF327736 ANA327645:ANB327736 AWW327645:AWX327736 BGS327645:BGT327736 BQO327645:BQP327736 CAK327645:CAL327736 CKG327645:CKH327736 CUC327645:CUD327736 DDY327645:DDZ327736 DNU327645:DNV327736 DXQ327645:DXR327736 EHM327645:EHN327736 ERI327645:ERJ327736 FBE327645:FBF327736 FLA327645:FLB327736 FUW327645:FUX327736 GES327645:GET327736 GOO327645:GOP327736 GYK327645:GYL327736 HIG327645:HIH327736 HSC327645:HSD327736 IBY327645:IBZ327736 ILU327645:ILV327736 IVQ327645:IVR327736 JFM327645:JFN327736 JPI327645:JPJ327736 JZE327645:JZF327736 KJA327645:KJB327736 KSW327645:KSX327736 LCS327645:LCT327736 LMO327645:LMP327736 LWK327645:LWL327736 MGG327645:MGH327736 MQC327645:MQD327736 MZY327645:MZZ327736 NJU327645:NJV327736 NTQ327645:NTR327736 ODM327645:ODN327736 ONI327645:ONJ327736 OXE327645:OXF327736 PHA327645:PHB327736 PQW327645:PQX327736 QAS327645:QAT327736 QKO327645:QKP327736 QUK327645:QUL327736 REG327645:REH327736 ROC327645:ROD327736 RXY327645:RXZ327736 SHU327645:SHV327736 SRQ327645:SRR327736 TBM327645:TBN327736 TLI327645:TLJ327736 TVE327645:TVF327736 UFA327645:UFB327736 UOW327645:UOX327736 UYS327645:UYT327736 VIO327645:VIP327736 VSK327645:VSL327736 WCG327645:WCH327736 WMC327645:WMD327736 WVY327645:WVZ327736 Q393181:R393272 JM393181:JN393272 TI393181:TJ393272 ADE393181:ADF393272 ANA393181:ANB393272 AWW393181:AWX393272 BGS393181:BGT393272 BQO393181:BQP393272 CAK393181:CAL393272 CKG393181:CKH393272 CUC393181:CUD393272 DDY393181:DDZ393272 DNU393181:DNV393272 DXQ393181:DXR393272 EHM393181:EHN393272 ERI393181:ERJ393272 FBE393181:FBF393272 FLA393181:FLB393272 FUW393181:FUX393272 GES393181:GET393272 GOO393181:GOP393272 GYK393181:GYL393272 HIG393181:HIH393272 HSC393181:HSD393272 IBY393181:IBZ393272 ILU393181:ILV393272 IVQ393181:IVR393272 JFM393181:JFN393272 JPI393181:JPJ393272 JZE393181:JZF393272 KJA393181:KJB393272 KSW393181:KSX393272 LCS393181:LCT393272 LMO393181:LMP393272 LWK393181:LWL393272 MGG393181:MGH393272 MQC393181:MQD393272 MZY393181:MZZ393272 NJU393181:NJV393272 NTQ393181:NTR393272 ODM393181:ODN393272 ONI393181:ONJ393272 OXE393181:OXF393272 PHA393181:PHB393272 PQW393181:PQX393272 QAS393181:QAT393272 QKO393181:QKP393272 QUK393181:QUL393272 REG393181:REH393272 ROC393181:ROD393272 RXY393181:RXZ393272 SHU393181:SHV393272 SRQ393181:SRR393272 TBM393181:TBN393272 TLI393181:TLJ393272 TVE393181:TVF393272 UFA393181:UFB393272 UOW393181:UOX393272 UYS393181:UYT393272 VIO393181:VIP393272 VSK393181:VSL393272 WCG393181:WCH393272 WMC393181:WMD393272 WVY393181:WVZ393272 Q458717:R458808 JM458717:JN458808 TI458717:TJ458808 ADE458717:ADF458808 ANA458717:ANB458808 AWW458717:AWX458808 BGS458717:BGT458808 BQO458717:BQP458808 CAK458717:CAL458808 CKG458717:CKH458808 CUC458717:CUD458808 DDY458717:DDZ458808 DNU458717:DNV458808 DXQ458717:DXR458808 EHM458717:EHN458808 ERI458717:ERJ458808 FBE458717:FBF458808 FLA458717:FLB458808 FUW458717:FUX458808 GES458717:GET458808 GOO458717:GOP458808 GYK458717:GYL458808 HIG458717:HIH458808 HSC458717:HSD458808 IBY458717:IBZ458808 ILU458717:ILV458808 IVQ458717:IVR458808 JFM458717:JFN458808 JPI458717:JPJ458808 JZE458717:JZF458808 KJA458717:KJB458808 KSW458717:KSX458808 LCS458717:LCT458808 LMO458717:LMP458808 LWK458717:LWL458808 MGG458717:MGH458808 MQC458717:MQD458808 MZY458717:MZZ458808 NJU458717:NJV458808 NTQ458717:NTR458808 ODM458717:ODN458808 ONI458717:ONJ458808 OXE458717:OXF458808 PHA458717:PHB458808 PQW458717:PQX458808 QAS458717:QAT458808 QKO458717:QKP458808 QUK458717:QUL458808 REG458717:REH458808 ROC458717:ROD458808 RXY458717:RXZ458808 SHU458717:SHV458808 SRQ458717:SRR458808 TBM458717:TBN458808 TLI458717:TLJ458808 TVE458717:TVF458808 UFA458717:UFB458808 UOW458717:UOX458808 UYS458717:UYT458808 VIO458717:VIP458808 VSK458717:VSL458808 WCG458717:WCH458808 WMC458717:WMD458808 WVY458717:WVZ458808 Q524253:R524344 JM524253:JN524344 TI524253:TJ524344 ADE524253:ADF524344 ANA524253:ANB524344 AWW524253:AWX524344 BGS524253:BGT524344 BQO524253:BQP524344 CAK524253:CAL524344 CKG524253:CKH524344 CUC524253:CUD524344 DDY524253:DDZ524344 DNU524253:DNV524344 DXQ524253:DXR524344 EHM524253:EHN524344 ERI524253:ERJ524344 FBE524253:FBF524344 FLA524253:FLB524344 FUW524253:FUX524344 GES524253:GET524344 GOO524253:GOP524344 GYK524253:GYL524344 HIG524253:HIH524344 HSC524253:HSD524344 IBY524253:IBZ524344 ILU524253:ILV524344 IVQ524253:IVR524344 JFM524253:JFN524344 JPI524253:JPJ524344 JZE524253:JZF524344 KJA524253:KJB524344 KSW524253:KSX524344 LCS524253:LCT524344 LMO524253:LMP524344 LWK524253:LWL524344 MGG524253:MGH524344 MQC524253:MQD524344 MZY524253:MZZ524344 NJU524253:NJV524344 NTQ524253:NTR524344 ODM524253:ODN524344 ONI524253:ONJ524344 OXE524253:OXF524344 PHA524253:PHB524344 PQW524253:PQX524344 QAS524253:QAT524344 QKO524253:QKP524344 QUK524253:QUL524344 REG524253:REH524344 ROC524253:ROD524344 RXY524253:RXZ524344 SHU524253:SHV524344 SRQ524253:SRR524344 TBM524253:TBN524344 TLI524253:TLJ524344 TVE524253:TVF524344 UFA524253:UFB524344 UOW524253:UOX524344 UYS524253:UYT524344 VIO524253:VIP524344 VSK524253:VSL524344 WCG524253:WCH524344 WMC524253:WMD524344 WVY524253:WVZ524344 Q589789:R589880 JM589789:JN589880 TI589789:TJ589880 ADE589789:ADF589880 ANA589789:ANB589880 AWW589789:AWX589880 BGS589789:BGT589880 BQO589789:BQP589880 CAK589789:CAL589880 CKG589789:CKH589880 CUC589789:CUD589880 DDY589789:DDZ589880 DNU589789:DNV589880 DXQ589789:DXR589880 EHM589789:EHN589880 ERI589789:ERJ589880 FBE589789:FBF589880 FLA589789:FLB589880 FUW589789:FUX589880 GES589789:GET589880 GOO589789:GOP589880 GYK589789:GYL589880 HIG589789:HIH589880 HSC589789:HSD589880 IBY589789:IBZ589880 ILU589789:ILV589880 IVQ589789:IVR589880 JFM589789:JFN589880 JPI589789:JPJ589880 JZE589789:JZF589880 KJA589789:KJB589880 KSW589789:KSX589880 LCS589789:LCT589880 LMO589789:LMP589880 LWK589789:LWL589880 MGG589789:MGH589880 MQC589789:MQD589880 MZY589789:MZZ589880 NJU589789:NJV589880 NTQ589789:NTR589880 ODM589789:ODN589880 ONI589789:ONJ589880 OXE589789:OXF589880 PHA589789:PHB589880 PQW589789:PQX589880 QAS589789:QAT589880 QKO589789:QKP589880 QUK589789:QUL589880 REG589789:REH589880 ROC589789:ROD589880 RXY589789:RXZ589880 SHU589789:SHV589880 SRQ589789:SRR589880 TBM589789:TBN589880 TLI589789:TLJ589880 TVE589789:TVF589880 UFA589789:UFB589880 UOW589789:UOX589880 UYS589789:UYT589880 VIO589789:VIP589880 VSK589789:VSL589880 WCG589789:WCH589880 WMC589789:WMD589880 WVY589789:WVZ589880 Q655325:R655416 JM655325:JN655416 TI655325:TJ655416 ADE655325:ADF655416 ANA655325:ANB655416 AWW655325:AWX655416 BGS655325:BGT655416 BQO655325:BQP655416 CAK655325:CAL655416 CKG655325:CKH655416 CUC655325:CUD655416 DDY655325:DDZ655416 DNU655325:DNV655416 DXQ655325:DXR655416 EHM655325:EHN655416 ERI655325:ERJ655416 FBE655325:FBF655416 FLA655325:FLB655416 FUW655325:FUX655416 GES655325:GET655416 GOO655325:GOP655416 GYK655325:GYL655416 HIG655325:HIH655416 HSC655325:HSD655416 IBY655325:IBZ655416 ILU655325:ILV655416 IVQ655325:IVR655416 JFM655325:JFN655416 JPI655325:JPJ655416 JZE655325:JZF655416 KJA655325:KJB655416 KSW655325:KSX655416 LCS655325:LCT655416 LMO655325:LMP655416 LWK655325:LWL655416 MGG655325:MGH655416 MQC655325:MQD655416 MZY655325:MZZ655416 NJU655325:NJV655416 NTQ655325:NTR655416 ODM655325:ODN655416 ONI655325:ONJ655416 OXE655325:OXF655416 PHA655325:PHB655416 PQW655325:PQX655416 QAS655325:QAT655416 QKO655325:QKP655416 QUK655325:QUL655416 REG655325:REH655416 ROC655325:ROD655416 RXY655325:RXZ655416 SHU655325:SHV655416 SRQ655325:SRR655416 TBM655325:TBN655416 TLI655325:TLJ655416 TVE655325:TVF655416 UFA655325:UFB655416 UOW655325:UOX655416 UYS655325:UYT655416 VIO655325:VIP655416 VSK655325:VSL655416 WCG655325:WCH655416 WMC655325:WMD655416 WVY655325:WVZ655416 Q720861:R720952 JM720861:JN720952 TI720861:TJ720952 ADE720861:ADF720952 ANA720861:ANB720952 AWW720861:AWX720952 BGS720861:BGT720952 BQO720861:BQP720952 CAK720861:CAL720952 CKG720861:CKH720952 CUC720861:CUD720952 DDY720861:DDZ720952 DNU720861:DNV720952 DXQ720861:DXR720952 EHM720861:EHN720952 ERI720861:ERJ720952 FBE720861:FBF720952 FLA720861:FLB720952 FUW720861:FUX720952 GES720861:GET720952 GOO720861:GOP720952 GYK720861:GYL720952 HIG720861:HIH720952 HSC720861:HSD720952 IBY720861:IBZ720952 ILU720861:ILV720952 IVQ720861:IVR720952 JFM720861:JFN720952 JPI720861:JPJ720952 JZE720861:JZF720952 KJA720861:KJB720952 KSW720861:KSX720952 LCS720861:LCT720952 LMO720861:LMP720952 LWK720861:LWL720952 MGG720861:MGH720952 MQC720861:MQD720952 MZY720861:MZZ720952 NJU720861:NJV720952 NTQ720861:NTR720952 ODM720861:ODN720952 ONI720861:ONJ720952 OXE720861:OXF720952 PHA720861:PHB720952 PQW720861:PQX720952 QAS720861:QAT720952 QKO720861:QKP720952 QUK720861:QUL720952 REG720861:REH720952 ROC720861:ROD720952 RXY720861:RXZ720952 SHU720861:SHV720952 SRQ720861:SRR720952 TBM720861:TBN720952 TLI720861:TLJ720952 TVE720861:TVF720952 UFA720861:UFB720952 UOW720861:UOX720952 UYS720861:UYT720952 VIO720861:VIP720952 VSK720861:VSL720952 WCG720861:WCH720952 WMC720861:WMD720952 WVY720861:WVZ720952 Q786397:R786488 JM786397:JN786488 TI786397:TJ786488 ADE786397:ADF786488 ANA786397:ANB786488 AWW786397:AWX786488 BGS786397:BGT786488 BQO786397:BQP786488 CAK786397:CAL786488 CKG786397:CKH786488 CUC786397:CUD786488 DDY786397:DDZ786488 DNU786397:DNV786488 DXQ786397:DXR786488 EHM786397:EHN786488 ERI786397:ERJ786488 FBE786397:FBF786488 FLA786397:FLB786488 FUW786397:FUX786488 GES786397:GET786488 GOO786397:GOP786488 GYK786397:GYL786488 HIG786397:HIH786488 HSC786397:HSD786488 IBY786397:IBZ786488 ILU786397:ILV786488 IVQ786397:IVR786488 JFM786397:JFN786488 JPI786397:JPJ786488 JZE786397:JZF786488 KJA786397:KJB786488 KSW786397:KSX786488 LCS786397:LCT786488 LMO786397:LMP786488 LWK786397:LWL786488 MGG786397:MGH786488 MQC786397:MQD786488 MZY786397:MZZ786488 NJU786397:NJV786488 NTQ786397:NTR786488 ODM786397:ODN786488 ONI786397:ONJ786488 OXE786397:OXF786488 PHA786397:PHB786488 PQW786397:PQX786488 QAS786397:QAT786488 QKO786397:QKP786488 QUK786397:QUL786488 REG786397:REH786488 ROC786397:ROD786488 RXY786397:RXZ786488 SHU786397:SHV786488 SRQ786397:SRR786488 TBM786397:TBN786488 TLI786397:TLJ786488 TVE786397:TVF786488 UFA786397:UFB786488 UOW786397:UOX786488 UYS786397:UYT786488 VIO786397:VIP786488 VSK786397:VSL786488 WCG786397:WCH786488 WMC786397:WMD786488 WVY786397:WVZ786488 Q851933:R852024 JM851933:JN852024 TI851933:TJ852024 ADE851933:ADF852024 ANA851933:ANB852024 AWW851933:AWX852024 BGS851933:BGT852024 BQO851933:BQP852024 CAK851933:CAL852024 CKG851933:CKH852024 CUC851933:CUD852024 DDY851933:DDZ852024 DNU851933:DNV852024 DXQ851933:DXR852024 EHM851933:EHN852024 ERI851933:ERJ852024 FBE851933:FBF852024 FLA851933:FLB852024 FUW851933:FUX852024 GES851933:GET852024 GOO851933:GOP852024 GYK851933:GYL852024 HIG851933:HIH852024 HSC851933:HSD852024 IBY851933:IBZ852024 ILU851933:ILV852024 IVQ851933:IVR852024 JFM851933:JFN852024 JPI851933:JPJ852024 JZE851933:JZF852024 KJA851933:KJB852024 KSW851933:KSX852024 LCS851933:LCT852024 LMO851933:LMP852024 LWK851933:LWL852024 MGG851933:MGH852024 MQC851933:MQD852024 MZY851933:MZZ852024 NJU851933:NJV852024 NTQ851933:NTR852024 ODM851933:ODN852024 ONI851933:ONJ852024 OXE851933:OXF852024 PHA851933:PHB852024 PQW851933:PQX852024 QAS851933:QAT852024 QKO851933:QKP852024 QUK851933:QUL852024 REG851933:REH852024 ROC851933:ROD852024 RXY851933:RXZ852024 SHU851933:SHV852024 SRQ851933:SRR852024 TBM851933:TBN852024 TLI851933:TLJ852024 TVE851933:TVF852024 UFA851933:UFB852024 UOW851933:UOX852024 UYS851933:UYT852024 VIO851933:VIP852024 VSK851933:VSL852024 WCG851933:WCH852024 WMC851933:WMD852024 WVY851933:WVZ852024 Q917469:R917560 JM917469:JN917560 TI917469:TJ917560 ADE917469:ADF917560 ANA917469:ANB917560 AWW917469:AWX917560 BGS917469:BGT917560 BQO917469:BQP917560 CAK917469:CAL917560 CKG917469:CKH917560 CUC917469:CUD917560 DDY917469:DDZ917560 DNU917469:DNV917560 DXQ917469:DXR917560 EHM917469:EHN917560 ERI917469:ERJ917560 FBE917469:FBF917560 FLA917469:FLB917560 FUW917469:FUX917560 GES917469:GET917560 GOO917469:GOP917560 GYK917469:GYL917560 HIG917469:HIH917560 HSC917469:HSD917560 IBY917469:IBZ917560 ILU917469:ILV917560 IVQ917469:IVR917560 JFM917469:JFN917560 JPI917469:JPJ917560 JZE917469:JZF917560 KJA917469:KJB917560 KSW917469:KSX917560 LCS917469:LCT917560 LMO917469:LMP917560 LWK917469:LWL917560 MGG917469:MGH917560 MQC917469:MQD917560 MZY917469:MZZ917560 NJU917469:NJV917560 NTQ917469:NTR917560 ODM917469:ODN917560 ONI917469:ONJ917560 OXE917469:OXF917560 PHA917469:PHB917560 PQW917469:PQX917560 QAS917469:QAT917560 QKO917469:QKP917560 QUK917469:QUL917560 REG917469:REH917560 ROC917469:ROD917560 RXY917469:RXZ917560 SHU917469:SHV917560 SRQ917469:SRR917560 TBM917469:TBN917560 TLI917469:TLJ917560 TVE917469:TVF917560 UFA917469:UFB917560 UOW917469:UOX917560 UYS917469:UYT917560 VIO917469:VIP917560 VSK917469:VSL917560 WCG917469:WCH917560 WMC917469:WMD917560 WVY917469:WVZ917560 Q983005:R983096 JM983005:JN983096 TI983005:TJ983096 ADE983005:ADF983096 ANA983005:ANB983096 AWW983005:AWX983096 BGS983005:BGT983096 BQO983005:BQP983096 CAK983005:CAL983096 CKG983005:CKH983096 CUC983005:CUD983096 DDY983005:DDZ983096 DNU983005:DNV983096 DXQ983005:DXR983096 EHM983005:EHN983096 ERI983005:ERJ983096 FBE983005:FBF983096 FLA983005:FLB983096 FUW983005:FUX983096 GES983005:GET983096 GOO983005:GOP983096 GYK983005:GYL983096 HIG983005:HIH983096 HSC983005:HSD983096 IBY983005:IBZ983096 ILU983005:ILV983096 IVQ983005:IVR983096 JFM983005:JFN983096 JPI983005:JPJ983096 JZE983005:JZF983096 KJA983005:KJB983096 KSW983005:KSX983096 LCS983005:LCT983096 LMO983005:LMP983096 LWK983005:LWL983096 MGG983005:MGH983096 MQC983005:MQD983096 MZY983005:MZZ983096 NJU983005:NJV983096 NTQ983005:NTR983096 ODM983005:ODN983096 ONI983005:ONJ983096 OXE983005:OXF983096 PHA983005:PHB983096 PQW983005:PQX983096 QAS983005:QAT983096 QKO983005:QKP983096 QUK983005:QUL983096 REG983005:REH983096 ROC983005:ROD983096 RXY983005:RXZ983096 SHU983005:SHV983096 SRQ983005:SRR983096 TBM983005:TBN983096 TLI983005:TLJ983096 TVE983005:TVF983096 UFA983005:UFB983096 UOW983005:UOX983096 UYS983005:UYT983096 VIO983005:VIP983096 VSK983005:VSL983096 WCG983005:WCH983096 WMC983005:WMD983096 WVY983005:WVZ983096 Q65501:R65592 JM65501:JN65592 TI65501:TJ65592 ADE65501:ADF65592 ANA65501:ANB65592 AWW65501:AWX65592 BGS65501:BGT65592 BQO65501:BQP65592 CAK65501:CAL65592 CKG65501:CKH65592 CUC65501:CUD65592 DDY65501:DDZ65592 DNU65501:DNV65592 DXQ65501:DXR65592 EHM65501:EHN65592 ERI65501:ERJ65592 FBE65501:FBF65592 FLA65501:FLB65592 FUW65501:FUX65592 GES65501:GET65592 GOO65501:GOP65592 GYK65501:GYL65592 HIG65501:HIH65592 HSC65501:HSD65592 IBY65501:IBZ65592 ILU65501:ILV65592 IVQ65501:IVR65592 JFM65501:JFN65592 JPI65501:JPJ65592 JZE65501:JZF65592 KJA65501:KJB65592 KSW65501:KSX65592 LCS65501:LCT65592 LMO65501:LMP65592 LWK65501:LWL65592 MGG65501:MGH65592 MQC65501:MQD65592 MZY65501:MZZ65592 NJU65501:NJV65592 NTQ65501:NTR65592 ODM65501:ODN65592 ONI65501:ONJ65592 OXE65501:OXF65592 PHA65501:PHB65592 PQW65501:PQX65592 QAS65501:QAT65592 QKO65501:QKP65592 QUK65501:QUL65592 REG65501:REH65592 ROC65501:ROD65592 RXY65501:RXZ65592 SHU65501:SHV65592 SRQ65501:SRR65592 TBM65501:TBN65592 TLI65501:TLJ65592 TVE65501:TVF65592 UFA65501:UFB65592 UOW65501:UOX65592 UYS65501:UYT65592 VIO65501:VIP65592 VSK65501:VSL65592 WCG65501:WCH65592 WMC65501:WMD65592 WVY65501:WVZ65592 Q131037:R131128 JM131037:JN131128 TI131037:TJ131128 ADE131037:ADF131128 ANA131037:ANB131128 AWW131037:AWX131128 BGS131037:BGT131128 BQO131037:BQP131128 CAK131037:CAL131128 CKG131037:CKH131128 CUC131037:CUD131128 DDY131037:DDZ131128 DNU131037:DNV131128 DXQ131037:DXR131128 EHM131037:EHN131128 ERI131037:ERJ131128 FBE131037:FBF131128 FLA131037:FLB131128 FUW131037:FUX131128 GES131037:GET131128 GOO131037:GOP131128 GYK131037:GYL131128 HIG131037:HIH131128 HSC131037:HSD131128 IBY131037:IBZ131128 ILU131037:ILV131128 IVQ131037:IVR131128 JFM131037:JFN131128 JPI131037:JPJ131128 JZE131037:JZF131128 KJA131037:KJB131128 KSW131037:KSX131128 LCS131037:LCT131128 LMO131037:LMP131128 LWK131037:LWL131128 MGG131037:MGH131128 MQC131037:MQD131128 MZY131037:MZZ131128 NJU131037:NJV131128 NTQ131037:NTR131128 ODM131037:ODN131128 ONI131037:ONJ131128 OXE131037:OXF131128 PHA131037:PHB131128 PQW131037:PQX131128 QAS131037:QAT131128 QKO131037:QKP131128 QUK131037:QUL131128 REG131037:REH131128 ROC131037:ROD131128 RXY131037:RXZ131128 SHU131037:SHV131128 SRQ131037:SRR131128 TBM131037:TBN131128 TLI131037:TLJ131128 TVE131037:TVF131128 UFA131037:UFB131128 UOW131037:UOX131128 UYS131037:UYT131128 VIO131037:VIP131128 VSK131037:VSL131128 WCG131037:WCH131128 WMC131037:WMD131128 WVY131037:WVZ131128 Q6:R191">
      <formula1>$W$2:$W$7</formula1>
    </dataValidation>
  </dataValidations>
  <pageMargins left="0.75" right="0.75" top="1" bottom="1" header="0.511805555555556" footer="0.511805555555556"/>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3.875" style="44" customWidth="1"/>
    <col min="9" max="9" width="4.875" style="44" customWidth="1"/>
    <col min="10" max="10" width="5.125" style="44" customWidth="1"/>
    <col min="11" max="11" width="4.87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9.625" style="41" customWidth="1"/>
    <col min="19" max="21" width="8.875" style="41"/>
    <col min="22" max="22" width="8.875" style="46" hidden="1" customWidth="1"/>
    <col min="23" max="23" width="8.875" style="41" hidden="1" customWidth="1"/>
    <col min="24" max="29" width="8.875" style="41" customWidth="1"/>
    <col min="30" max="16384" width="8.875" style="41"/>
  </cols>
  <sheetData>
    <row r="1" s="35" customFormat="1" ht="23.25" spans="1:22">
      <c r="A1" s="47" t="s">
        <v>24</v>
      </c>
      <c r="B1" s="47"/>
      <c r="C1" s="47"/>
      <c r="D1" s="47"/>
      <c r="E1" s="47"/>
      <c r="F1" s="47"/>
      <c r="G1" s="47"/>
      <c r="H1" s="47"/>
      <c r="I1" s="47"/>
      <c r="J1" s="47"/>
      <c r="K1" s="47"/>
      <c r="L1" s="47"/>
      <c r="M1" s="47"/>
      <c r="N1" s="47"/>
      <c r="O1" s="47"/>
      <c r="P1" s="47"/>
      <c r="Q1" s="47"/>
      <c r="R1" s="47"/>
      <c r="S1" s="47"/>
      <c r="T1" s="47"/>
      <c r="U1" s="47"/>
      <c r="V1" s="86"/>
    </row>
    <row r="2" s="36" customFormat="1" ht="15" spans="1:23">
      <c r="A2" s="48" t="s">
        <v>1226</v>
      </c>
      <c r="B2" s="49"/>
      <c r="C2" s="49"/>
      <c r="D2" s="49"/>
      <c r="E2" s="49"/>
      <c r="F2" s="50"/>
      <c r="G2" s="51" t="s">
        <v>26</v>
      </c>
      <c r="H2" s="52"/>
      <c r="I2" s="52"/>
      <c r="J2" s="52"/>
      <c r="K2" s="52"/>
      <c r="L2" s="52"/>
      <c r="M2" s="52"/>
      <c r="N2" s="52"/>
      <c r="O2" s="52"/>
      <c r="P2" s="52"/>
      <c r="Q2" s="87" t="s">
        <v>1227</v>
      </c>
      <c r="R2" s="88"/>
      <c r="S2" s="88"/>
      <c r="T2" s="88"/>
      <c r="U2" s="89"/>
      <c r="V2" s="37" t="s">
        <v>28</v>
      </c>
      <c r="W2" s="36" t="s">
        <v>29</v>
      </c>
    </row>
    <row r="3" s="37" customFormat="1" ht="15"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20.1" customHeight="1" spans="1:22">
      <c r="A6" s="71">
        <v>1</v>
      </c>
      <c r="B6" s="72" t="s">
        <v>57</v>
      </c>
      <c r="C6" s="73" t="s">
        <v>58</v>
      </c>
      <c r="D6" s="73">
        <v>15925307250</v>
      </c>
      <c r="E6" s="74" t="s">
        <v>59</v>
      </c>
      <c r="F6" s="144" t="s">
        <v>1228</v>
      </c>
      <c r="G6" s="155">
        <v>0</v>
      </c>
      <c r="H6" s="154" t="s">
        <v>1229</v>
      </c>
      <c r="I6" s="76"/>
      <c r="J6" s="82"/>
      <c r="K6" s="83"/>
      <c r="L6" s="84" t="s">
        <v>33</v>
      </c>
      <c r="M6" s="83"/>
      <c r="N6" s="83"/>
      <c r="O6" s="83"/>
      <c r="P6" s="83"/>
      <c r="Q6" s="101" t="s">
        <v>56</v>
      </c>
      <c r="R6" s="102"/>
      <c r="S6" s="103"/>
      <c r="T6" s="104"/>
      <c r="U6" s="105"/>
      <c r="V6" s="39" t="s">
        <v>62</v>
      </c>
    </row>
    <row r="7" s="39" customFormat="1" ht="20.1" customHeight="1" spans="1:21">
      <c r="A7" s="71">
        <v>2</v>
      </c>
      <c r="B7" s="72" t="s">
        <v>63</v>
      </c>
      <c r="C7" s="73" t="s">
        <v>64</v>
      </c>
      <c r="D7" s="73">
        <v>13988098272</v>
      </c>
      <c r="E7" s="74" t="s">
        <v>59</v>
      </c>
      <c r="F7" s="144" t="s">
        <v>1230</v>
      </c>
      <c r="G7" s="155">
        <v>0</v>
      </c>
      <c r="H7" s="154" t="s">
        <v>1231</v>
      </c>
      <c r="I7" s="76"/>
      <c r="J7" s="82"/>
      <c r="K7" s="83"/>
      <c r="L7" s="84" t="s">
        <v>33</v>
      </c>
      <c r="M7" s="83"/>
      <c r="N7" s="83"/>
      <c r="O7" s="83"/>
      <c r="P7" s="83"/>
      <c r="Q7" s="101" t="s">
        <v>56</v>
      </c>
      <c r="R7" s="102"/>
      <c r="S7" s="103"/>
      <c r="T7" s="104"/>
      <c r="U7" s="105"/>
    </row>
    <row r="8" s="39" customFormat="1" ht="20.1" customHeight="1" spans="1:21">
      <c r="A8" s="71">
        <v>3</v>
      </c>
      <c r="B8" s="72" t="s">
        <v>67</v>
      </c>
      <c r="C8" s="73" t="s">
        <v>68</v>
      </c>
      <c r="D8" s="73">
        <v>13769424867</v>
      </c>
      <c r="E8" s="74" t="s">
        <v>59</v>
      </c>
      <c r="F8" s="144" t="s">
        <v>1232</v>
      </c>
      <c r="G8" s="155">
        <v>0</v>
      </c>
      <c r="H8" s="154" t="s">
        <v>1233</v>
      </c>
      <c r="I8" s="76"/>
      <c r="J8" s="82"/>
      <c r="K8" s="83"/>
      <c r="L8" s="84" t="s">
        <v>33</v>
      </c>
      <c r="M8" s="83"/>
      <c r="N8" s="83"/>
      <c r="O8" s="83"/>
      <c r="P8" s="83"/>
      <c r="Q8" s="101" t="s">
        <v>56</v>
      </c>
      <c r="R8" s="102"/>
      <c r="S8" s="103"/>
      <c r="T8" s="104"/>
      <c r="U8" s="105"/>
    </row>
    <row r="9" s="39" customFormat="1" ht="20.1" customHeight="1" spans="1:21">
      <c r="A9" s="71">
        <v>4</v>
      </c>
      <c r="B9" s="72" t="s">
        <v>71</v>
      </c>
      <c r="C9" s="73" t="s">
        <v>72</v>
      </c>
      <c r="D9" s="73">
        <v>13577314539</v>
      </c>
      <c r="E9" s="74" t="s">
        <v>59</v>
      </c>
      <c r="F9" s="144" t="str">
        <f>VLOOKUP(B9,[9]全部报警!$A$2:$D$85,2,FALSE)</f>
        <v>2019-07-05 17:28:21</v>
      </c>
      <c r="G9" s="155" t="str">
        <f>VLOOKUP(B9,[10]行驶报表统计数据!$A$2:$B$69,2,FALSE)</f>
        <v>33.95</v>
      </c>
      <c r="H9" s="76" t="str">
        <f>VLOOKUP(B9,[9]全部报警!$A$2:$D$85,4,FALSE)</f>
        <v>云南省昆明市呈贡区洛羊街道倪大段318号倪大段倪家营水质净化厂东南96米</v>
      </c>
      <c r="I9" s="76"/>
      <c r="J9" s="82"/>
      <c r="K9" s="83"/>
      <c r="L9" s="84" t="s">
        <v>33</v>
      </c>
      <c r="M9" s="83"/>
      <c r="N9" s="83"/>
      <c r="O9" s="83"/>
      <c r="P9" s="83"/>
      <c r="Q9" s="101" t="s">
        <v>56</v>
      </c>
      <c r="R9" s="102"/>
      <c r="S9" s="103"/>
      <c r="T9" s="104"/>
      <c r="U9" s="105"/>
    </row>
    <row r="10" s="39" customFormat="1" ht="20.1" customHeight="1" spans="1:21">
      <c r="A10" s="71">
        <v>5</v>
      </c>
      <c r="B10" s="72" t="s">
        <v>75</v>
      </c>
      <c r="C10" s="73" t="s">
        <v>76</v>
      </c>
      <c r="D10" s="73">
        <v>15925386242</v>
      </c>
      <c r="E10" s="74" t="s">
        <v>59</v>
      </c>
      <c r="F10" s="144" t="s">
        <v>1234</v>
      </c>
      <c r="G10" s="155">
        <v>0</v>
      </c>
      <c r="H10" s="154" t="s">
        <v>1235</v>
      </c>
      <c r="I10" s="76"/>
      <c r="J10" s="82"/>
      <c r="K10" s="83"/>
      <c r="L10" s="84" t="s">
        <v>33</v>
      </c>
      <c r="M10" s="83"/>
      <c r="N10" s="83"/>
      <c r="O10" s="83"/>
      <c r="P10" s="83"/>
      <c r="Q10" s="101" t="s">
        <v>56</v>
      </c>
      <c r="R10" s="102"/>
      <c r="S10" s="103"/>
      <c r="T10" s="104"/>
      <c r="U10" s="105"/>
    </row>
    <row r="11" s="39" customFormat="1" ht="20.1" customHeight="1" spans="1:21">
      <c r="A11" s="71">
        <v>6</v>
      </c>
      <c r="B11" s="72" t="s">
        <v>79</v>
      </c>
      <c r="C11" s="73" t="s">
        <v>80</v>
      </c>
      <c r="D11" s="73">
        <v>15974757705</v>
      </c>
      <c r="E11" s="74" t="s">
        <v>59</v>
      </c>
      <c r="F11" s="144" t="s">
        <v>1236</v>
      </c>
      <c r="G11" s="155">
        <v>0</v>
      </c>
      <c r="H11" s="154" t="s">
        <v>1237</v>
      </c>
      <c r="I11" s="76"/>
      <c r="J11" s="82"/>
      <c r="K11" s="83"/>
      <c r="L11" s="84" t="s">
        <v>33</v>
      </c>
      <c r="M11" s="83"/>
      <c r="N11" s="83"/>
      <c r="O11" s="83"/>
      <c r="P11" s="83"/>
      <c r="Q11" s="101" t="s">
        <v>56</v>
      </c>
      <c r="R11" s="102"/>
      <c r="S11" s="103"/>
      <c r="T11" s="104"/>
      <c r="U11" s="105"/>
    </row>
    <row r="12" s="39" customFormat="1" ht="20.1" customHeight="1" spans="1:21">
      <c r="A12" s="71">
        <v>7</v>
      </c>
      <c r="B12" s="72" t="s">
        <v>83</v>
      </c>
      <c r="C12" s="73" t="s">
        <v>84</v>
      </c>
      <c r="D12" s="73">
        <v>15825232711</v>
      </c>
      <c r="E12" s="74" t="s">
        <v>59</v>
      </c>
      <c r="F12" s="144" t="s">
        <v>1238</v>
      </c>
      <c r="G12" s="155">
        <v>0</v>
      </c>
      <c r="H12" s="154" t="s">
        <v>1239</v>
      </c>
      <c r="I12" s="76"/>
      <c r="J12" s="82"/>
      <c r="K12" s="83"/>
      <c r="L12" s="84" t="s">
        <v>33</v>
      </c>
      <c r="M12" s="83"/>
      <c r="N12" s="83"/>
      <c r="O12" s="83"/>
      <c r="P12" s="83"/>
      <c r="Q12" s="101" t="s">
        <v>56</v>
      </c>
      <c r="R12" s="102"/>
      <c r="S12" s="103"/>
      <c r="T12" s="104"/>
      <c r="U12" s="105"/>
    </row>
    <row r="13" s="39" customFormat="1" ht="20.1" customHeight="1" spans="1:21">
      <c r="A13" s="71">
        <v>8</v>
      </c>
      <c r="B13" s="72" t="s">
        <v>87</v>
      </c>
      <c r="C13" s="73" t="s">
        <v>88</v>
      </c>
      <c r="D13" s="73">
        <v>13988065970</v>
      </c>
      <c r="E13" s="74" t="s">
        <v>59</v>
      </c>
      <c r="F13" s="144" t="str">
        <f>VLOOKUP(B13,[9]全部报警!$A$2:$D$85,2,FALSE)</f>
        <v>2019-07-05 19:54:10</v>
      </c>
      <c r="G13" s="155" t="str">
        <f>VLOOKUP(B13,[10]行驶报表统计数据!$A$2:$B$69,2,FALSE)</f>
        <v>20.42</v>
      </c>
      <c r="H13" s="76" t="str">
        <f>VLOOKUP(B13,[9]全部报警!$A$2:$D$85,4,FALSE)</f>
        <v>云南省玉溪市红塔区研和街道319省道青山饭庄(138乡道店)南48米</v>
      </c>
      <c r="I13" s="76"/>
      <c r="J13" s="82"/>
      <c r="K13" s="83"/>
      <c r="L13" s="84" t="s">
        <v>33</v>
      </c>
      <c r="M13" s="83"/>
      <c r="N13" s="83"/>
      <c r="O13" s="83"/>
      <c r="P13" s="83"/>
      <c r="Q13" s="101" t="s">
        <v>56</v>
      </c>
      <c r="R13" s="102"/>
      <c r="S13" s="103"/>
      <c r="T13" s="104"/>
      <c r="U13" s="105"/>
    </row>
    <row r="14" s="39" customFormat="1" ht="20.1" customHeight="1" spans="1:21">
      <c r="A14" s="71">
        <v>9</v>
      </c>
      <c r="B14" s="72" t="s">
        <v>91</v>
      </c>
      <c r="C14" s="73" t="s">
        <v>92</v>
      </c>
      <c r="D14" s="73">
        <v>13529481227</v>
      </c>
      <c r="E14" s="74" t="s">
        <v>59</v>
      </c>
      <c r="F14" s="144" t="s">
        <v>1240</v>
      </c>
      <c r="G14" s="155">
        <v>0</v>
      </c>
      <c r="H14" s="154" t="s">
        <v>1241</v>
      </c>
      <c r="I14" s="76"/>
      <c r="J14" s="82"/>
      <c r="K14" s="83"/>
      <c r="L14" s="84" t="s">
        <v>33</v>
      </c>
      <c r="M14" s="83"/>
      <c r="N14" s="83"/>
      <c r="O14" s="83"/>
      <c r="P14" s="83"/>
      <c r="Q14" s="101" t="s">
        <v>56</v>
      </c>
      <c r="R14" s="102"/>
      <c r="S14" s="103"/>
      <c r="T14" s="104"/>
      <c r="U14" s="105"/>
    </row>
    <row r="15" s="39" customFormat="1" ht="20.1" customHeight="1" spans="1:21">
      <c r="A15" s="71">
        <v>10</v>
      </c>
      <c r="B15" s="72" t="s">
        <v>95</v>
      </c>
      <c r="C15" s="73" t="s">
        <v>68</v>
      </c>
      <c r="D15" s="73">
        <v>13769424867</v>
      </c>
      <c r="E15" s="74" t="s">
        <v>59</v>
      </c>
      <c r="F15" s="144" t="str">
        <f>VLOOKUP(B15,[9]全部报警!$A$2:$D$85,2,FALSE)</f>
        <v>2019-07-05 17:38:14</v>
      </c>
      <c r="G15" s="155" t="str">
        <f>VLOOKUP(B15,[10]行驶报表统计数据!$A$2:$B$69,2,FALSE)</f>
        <v>34.84</v>
      </c>
      <c r="H15" s="76" t="str">
        <f>VLOOKUP(B15,[9]全部报警!$A$2:$D$85,4,FALSE)</f>
        <v>云南省昆明市呈贡区洛羊街道倪大段大力管桩厂西北57米</v>
      </c>
      <c r="I15" s="76"/>
      <c r="J15" s="82"/>
      <c r="K15" s="83"/>
      <c r="L15" s="84" t="s">
        <v>33</v>
      </c>
      <c r="M15" s="83"/>
      <c r="N15" s="83"/>
      <c r="O15" s="83"/>
      <c r="P15" s="83"/>
      <c r="Q15" s="101" t="s">
        <v>56</v>
      </c>
      <c r="R15" s="102"/>
      <c r="S15" s="103"/>
      <c r="T15" s="104"/>
      <c r="U15" s="105"/>
    </row>
    <row r="16" s="39" customFormat="1" ht="20.1" customHeight="1" spans="1:21">
      <c r="A16" s="71">
        <v>11</v>
      </c>
      <c r="B16" s="72" t="s">
        <v>98</v>
      </c>
      <c r="C16" s="73" t="s">
        <v>99</v>
      </c>
      <c r="D16" s="73">
        <v>13769465022</v>
      </c>
      <c r="E16" s="74" t="s">
        <v>59</v>
      </c>
      <c r="F16" s="144" t="s">
        <v>1242</v>
      </c>
      <c r="G16" s="155">
        <v>0</v>
      </c>
      <c r="H16" s="154" t="s">
        <v>1243</v>
      </c>
      <c r="I16" s="76"/>
      <c r="J16" s="82"/>
      <c r="K16" s="83"/>
      <c r="L16" s="84" t="s">
        <v>33</v>
      </c>
      <c r="M16" s="83"/>
      <c r="N16" s="83"/>
      <c r="O16" s="83"/>
      <c r="P16" s="83"/>
      <c r="Q16" s="101" t="s">
        <v>56</v>
      </c>
      <c r="R16" s="102"/>
      <c r="S16" s="103"/>
      <c r="T16" s="104"/>
      <c r="U16" s="105"/>
    </row>
    <row r="17" s="39" customFormat="1" ht="20.1" customHeight="1" spans="1:21">
      <c r="A17" s="71">
        <v>12</v>
      </c>
      <c r="B17" s="72" t="s">
        <v>102</v>
      </c>
      <c r="C17" s="73" t="s">
        <v>103</v>
      </c>
      <c r="D17" s="73">
        <v>13987386209</v>
      </c>
      <c r="E17" s="74" t="s">
        <v>59</v>
      </c>
      <c r="F17" s="144" t="s">
        <v>1244</v>
      </c>
      <c r="G17" s="155">
        <v>0</v>
      </c>
      <c r="H17" s="154" t="s">
        <v>1245</v>
      </c>
      <c r="I17" s="76"/>
      <c r="J17" s="84"/>
      <c r="K17" s="83"/>
      <c r="L17" s="84" t="s">
        <v>33</v>
      </c>
      <c r="M17" s="83"/>
      <c r="N17" s="83"/>
      <c r="O17" s="83"/>
      <c r="P17" s="83"/>
      <c r="Q17" s="101" t="s">
        <v>56</v>
      </c>
      <c r="R17" s="102"/>
      <c r="S17" s="103"/>
      <c r="T17" s="104"/>
      <c r="U17" s="105"/>
    </row>
    <row r="18" s="39" customFormat="1" ht="20.1" customHeight="1" spans="1:21">
      <c r="A18" s="71">
        <v>13</v>
      </c>
      <c r="B18" s="72" t="s">
        <v>106</v>
      </c>
      <c r="C18" s="73" t="s">
        <v>107</v>
      </c>
      <c r="D18" s="73">
        <v>13987386209</v>
      </c>
      <c r="E18" s="74" t="s">
        <v>59</v>
      </c>
      <c r="F18" s="144" t="s">
        <v>1246</v>
      </c>
      <c r="G18" s="155">
        <v>0</v>
      </c>
      <c r="H18" s="154" t="s">
        <v>1247</v>
      </c>
      <c r="I18" s="76"/>
      <c r="J18" s="84"/>
      <c r="K18" s="83"/>
      <c r="L18" s="84" t="s">
        <v>33</v>
      </c>
      <c r="M18" s="83"/>
      <c r="N18" s="83"/>
      <c r="O18" s="83"/>
      <c r="P18" s="83"/>
      <c r="Q18" s="101" t="s">
        <v>56</v>
      </c>
      <c r="R18" s="102"/>
      <c r="S18" s="103"/>
      <c r="T18" s="104"/>
      <c r="U18" s="105"/>
    </row>
    <row r="19" s="39" customFormat="1" ht="20.1" customHeight="1" spans="1:21">
      <c r="A19" s="71">
        <v>14</v>
      </c>
      <c r="B19" s="72" t="s">
        <v>110</v>
      </c>
      <c r="C19" s="73" t="s">
        <v>111</v>
      </c>
      <c r="D19" s="73">
        <v>15987351731</v>
      </c>
      <c r="E19" s="74" t="s">
        <v>59</v>
      </c>
      <c r="F19" s="144" t="s">
        <v>1248</v>
      </c>
      <c r="G19" s="155">
        <v>39.7</v>
      </c>
      <c r="H19" s="154" t="s">
        <v>1249</v>
      </c>
      <c r="I19" s="76"/>
      <c r="J19" s="85"/>
      <c r="K19" s="83"/>
      <c r="L19" s="84" t="s">
        <v>33</v>
      </c>
      <c r="M19" s="83"/>
      <c r="N19" s="83"/>
      <c r="O19" s="83"/>
      <c r="P19" s="83"/>
      <c r="Q19" s="101" t="s">
        <v>56</v>
      </c>
      <c r="R19" s="102"/>
      <c r="S19" s="103"/>
      <c r="T19" s="104"/>
      <c r="U19" s="105"/>
    </row>
    <row r="20" s="39" customFormat="1" ht="20.1" customHeight="1" spans="1:21">
      <c r="A20" s="71">
        <v>15</v>
      </c>
      <c r="B20" s="72" t="s">
        <v>114</v>
      </c>
      <c r="C20" s="73" t="s">
        <v>115</v>
      </c>
      <c r="D20" s="73">
        <v>13988900845</v>
      </c>
      <c r="E20" s="74" t="s">
        <v>59</v>
      </c>
      <c r="F20" s="144" t="str">
        <f>VLOOKUP(B20,[9]全部报警!$A$2:$D$85,2,FALSE)</f>
        <v>2019-07-05 22:57:17</v>
      </c>
      <c r="G20" s="155">
        <v>0</v>
      </c>
      <c r="H20" s="76" t="str">
        <f>VLOOKUP(B20,[9]全部报警!$A$2:$D$85,4,FALSE)</f>
        <v>云南省曲靖市陆良县板桥镇西响线长湖村委会南629米</v>
      </c>
      <c r="I20" s="76"/>
      <c r="J20" s="85"/>
      <c r="K20" s="83"/>
      <c r="L20" s="84" t="s">
        <v>33</v>
      </c>
      <c r="M20" s="83"/>
      <c r="N20" s="83"/>
      <c r="O20" s="83"/>
      <c r="P20" s="83"/>
      <c r="Q20" s="101" t="s">
        <v>56</v>
      </c>
      <c r="R20" s="102"/>
      <c r="S20" s="103"/>
      <c r="T20" s="104"/>
      <c r="U20" s="105"/>
    </row>
    <row r="21" s="39" customFormat="1" ht="20.1" customHeight="1" spans="1:21">
      <c r="A21" s="71">
        <v>16</v>
      </c>
      <c r="B21" s="72" t="s">
        <v>116</v>
      </c>
      <c r="C21" s="77" t="s">
        <v>117</v>
      </c>
      <c r="D21" s="77">
        <v>13769467588</v>
      </c>
      <c r="E21" s="74" t="s">
        <v>59</v>
      </c>
      <c r="F21" s="144" t="s">
        <v>1250</v>
      </c>
      <c r="G21" s="155">
        <v>0</v>
      </c>
      <c r="H21" s="154" t="s">
        <v>1251</v>
      </c>
      <c r="I21" s="76"/>
      <c r="J21" s="85"/>
      <c r="K21" s="83"/>
      <c r="L21" s="84" t="s">
        <v>33</v>
      </c>
      <c r="M21" s="83"/>
      <c r="N21" s="83"/>
      <c r="O21" s="83"/>
      <c r="P21" s="83"/>
      <c r="Q21" s="101" t="s">
        <v>56</v>
      </c>
      <c r="R21" s="102"/>
      <c r="S21" s="103"/>
      <c r="T21" s="104"/>
      <c r="U21" s="105"/>
    </row>
    <row r="22" s="39" customFormat="1" ht="20.1" customHeight="1" spans="1:21">
      <c r="A22" s="71">
        <v>17</v>
      </c>
      <c r="B22" s="72" t="s">
        <v>120</v>
      </c>
      <c r="C22" s="73" t="s">
        <v>121</v>
      </c>
      <c r="D22" s="73">
        <v>13988058922</v>
      </c>
      <c r="E22" s="74" t="s">
        <v>59</v>
      </c>
      <c r="F22" s="144" t="s">
        <v>1252</v>
      </c>
      <c r="G22" s="155">
        <v>0</v>
      </c>
      <c r="H22" s="154" t="s">
        <v>1253</v>
      </c>
      <c r="I22" s="76"/>
      <c r="J22" s="85"/>
      <c r="K22" s="83"/>
      <c r="L22" s="84" t="s">
        <v>33</v>
      </c>
      <c r="M22" s="83"/>
      <c r="N22" s="83"/>
      <c r="O22" s="83"/>
      <c r="P22" s="83"/>
      <c r="Q22" s="101" t="s">
        <v>56</v>
      </c>
      <c r="R22" s="102"/>
      <c r="S22" s="103"/>
      <c r="T22" s="104"/>
      <c r="U22" s="105"/>
    </row>
    <row r="23" s="39" customFormat="1" ht="20.1" customHeight="1" spans="1:21">
      <c r="A23" s="71">
        <v>18</v>
      </c>
      <c r="B23" s="72" t="s">
        <v>124</v>
      </c>
      <c r="C23" s="77" t="s">
        <v>125</v>
      </c>
      <c r="D23" s="77">
        <v>13529945859</v>
      </c>
      <c r="E23" s="74" t="s">
        <v>59</v>
      </c>
      <c r="F23" s="144" t="s">
        <v>1254</v>
      </c>
      <c r="G23" s="155">
        <v>36.8</v>
      </c>
      <c r="H23" s="154" t="s">
        <v>1255</v>
      </c>
      <c r="I23" s="76"/>
      <c r="J23" s="85"/>
      <c r="K23" s="83"/>
      <c r="L23" s="84" t="s">
        <v>33</v>
      </c>
      <c r="M23" s="83"/>
      <c r="N23" s="83"/>
      <c r="O23" s="83"/>
      <c r="P23" s="83"/>
      <c r="Q23" s="101" t="s">
        <v>56</v>
      </c>
      <c r="R23" s="102"/>
      <c r="S23" s="103"/>
      <c r="T23" s="104"/>
      <c r="U23" s="105"/>
    </row>
    <row r="24" s="39" customFormat="1" ht="20.1" customHeight="1" spans="1:21">
      <c r="A24" s="71">
        <v>19</v>
      </c>
      <c r="B24" s="72" t="s">
        <v>128</v>
      </c>
      <c r="C24" s="73" t="s">
        <v>129</v>
      </c>
      <c r="D24" s="73">
        <v>15925189689</v>
      </c>
      <c r="E24" s="74" t="s">
        <v>59</v>
      </c>
      <c r="F24" s="144" t="s">
        <v>1256</v>
      </c>
      <c r="G24" s="155">
        <v>0</v>
      </c>
      <c r="H24" s="154" t="s">
        <v>1257</v>
      </c>
      <c r="I24" s="76"/>
      <c r="J24" s="85"/>
      <c r="K24" s="83"/>
      <c r="L24" s="84" t="s">
        <v>33</v>
      </c>
      <c r="M24" s="83"/>
      <c r="N24" s="83"/>
      <c r="O24" s="83"/>
      <c r="P24" s="83"/>
      <c r="Q24" s="101" t="s">
        <v>56</v>
      </c>
      <c r="R24" s="102"/>
      <c r="S24" s="103"/>
      <c r="T24" s="104"/>
      <c r="U24" s="105"/>
    </row>
    <row r="25" s="39" customFormat="1" ht="20.1" customHeight="1" spans="1:21">
      <c r="A25" s="71">
        <v>20</v>
      </c>
      <c r="B25" s="72" t="s">
        <v>132</v>
      </c>
      <c r="C25" s="73" t="s">
        <v>133</v>
      </c>
      <c r="D25" s="73">
        <v>13769413028</v>
      </c>
      <c r="E25" s="74" t="s">
        <v>59</v>
      </c>
      <c r="F25" s="144" t="s">
        <v>1258</v>
      </c>
      <c r="G25" s="155">
        <v>0</v>
      </c>
      <c r="H25" s="154" t="s">
        <v>1259</v>
      </c>
      <c r="I25" s="76"/>
      <c r="J25" s="85"/>
      <c r="K25" s="83"/>
      <c r="L25" s="84" t="s">
        <v>33</v>
      </c>
      <c r="M25" s="83"/>
      <c r="N25" s="83"/>
      <c r="O25" s="83"/>
      <c r="P25" s="83"/>
      <c r="Q25" s="101" t="s">
        <v>56</v>
      </c>
      <c r="R25" s="102"/>
      <c r="S25" s="103"/>
      <c r="T25" s="104"/>
      <c r="U25" s="105"/>
    </row>
    <row r="26" s="39" customFormat="1" ht="20.1" customHeight="1" spans="1:21">
      <c r="A26" s="71">
        <v>21</v>
      </c>
      <c r="B26" s="72" t="s">
        <v>136</v>
      </c>
      <c r="C26" s="73" t="s">
        <v>137</v>
      </c>
      <c r="D26" s="73">
        <v>13987372731</v>
      </c>
      <c r="E26" s="74" t="s">
        <v>59</v>
      </c>
      <c r="F26" s="144" t="s">
        <v>1260</v>
      </c>
      <c r="G26" s="155">
        <v>0</v>
      </c>
      <c r="H26" s="154" t="s">
        <v>1261</v>
      </c>
      <c r="I26" s="76"/>
      <c r="J26" s="85"/>
      <c r="K26" s="83"/>
      <c r="L26" s="84" t="s">
        <v>33</v>
      </c>
      <c r="M26" s="83"/>
      <c r="N26" s="83"/>
      <c r="O26" s="83"/>
      <c r="P26" s="83"/>
      <c r="Q26" s="101" t="s">
        <v>56</v>
      </c>
      <c r="R26" s="102"/>
      <c r="S26" s="103"/>
      <c r="T26" s="104"/>
      <c r="U26" s="105"/>
    </row>
    <row r="27" s="40" customFormat="1" ht="20.1" customHeight="1" spans="1:21">
      <c r="A27" s="71">
        <v>22</v>
      </c>
      <c r="B27" s="72" t="s">
        <v>140</v>
      </c>
      <c r="C27" s="73" t="s">
        <v>141</v>
      </c>
      <c r="D27" s="73">
        <v>15912899704</v>
      </c>
      <c r="E27" s="74" t="s">
        <v>59</v>
      </c>
      <c r="F27" s="144" t="s">
        <v>1262</v>
      </c>
      <c r="G27" s="155">
        <v>0</v>
      </c>
      <c r="H27" s="154" t="s">
        <v>1263</v>
      </c>
      <c r="I27" s="76"/>
      <c r="J27" s="85"/>
      <c r="K27" s="83"/>
      <c r="L27" s="84" t="s">
        <v>33</v>
      </c>
      <c r="M27" s="83"/>
      <c r="N27" s="83"/>
      <c r="O27" s="83"/>
      <c r="P27" s="83"/>
      <c r="Q27" s="101" t="s">
        <v>56</v>
      </c>
      <c r="R27" s="102"/>
      <c r="S27" s="103"/>
      <c r="T27" s="104"/>
      <c r="U27" s="105"/>
    </row>
    <row r="28" s="40" customFormat="1" ht="20.1" customHeight="1" spans="1:21">
      <c r="A28" s="71">
        <v>23</v>
      </c>
      <c r="B28" s="72" t="s">
        <v>142</v>
      </c>
      <c r="C28" s="73" t="s">
        <v>143</v>
      </c>
      <c r="D28" s="73">
        <v>15912881848</v>
      </c>
      <c r="E28" s="74" t="s">
        <v>59</v>
      </c>
      <c r="F28" s="144" t="s">
        <v>1264</v>
      </c>
      <c r="G28" s="155">
        <v>0</v>
      </c>
      <c r="H28" s="154" t="s">
        <v>1265</v>
      </c>
      <c r="I28" s="76"/>
      <c r="J28" s="85"/>
      <c r="K28" s="83"/>
      <c r="L28" s="84" t="s">
        <v>33</v>
      </c>
      <c r="M28" s="83"/>
      <c r="N28" s="83"/>
      <c r="O28" s="83"/>
      <c r="P28" s="83"/>
      <c r="Q28" s="101" t="s">
        <v>56</v>
      </c>
      <c r="R28" s="102"/>
      <c r="S28" s="103"/>
      <c r="T28" s="104"/>
      <c r="U28" s="105"/>
    </row>
    <row r="29" s="40" customFormat="1" ht="20.1" customHeight="1" spans="1:21">
      <c r="A29" s="71">
        <v>24</v>
      </c>
      <c r="B29" s="72" t="s">
        <v>146</v>
      </c>
      <c r="C29" s="73" t="s">
        <v>147</v>
      </c>
      <c r="D29" s="73">
        <v>13508836519</v>
      </c>
      <c r="E29" s="74" t="s">
        <v>59</v>
      </c>
      <c r="F29" s="144" t="s">
        <v>1266</v>
      </c>
      <c r="G29" s="155">
        <v>0</v>
      </c>
      <c r="H29" s="154" t="s">
        <v>1267</v>
      </c>
      <c r="I29" s="76"/>
      <c r="J29" s="85"/>
      <c r="K29" s="83"/>
      <c r="L29" s="84" t="s">
        <v>33</v>
      </c>
      <c r="M29" s="83"/>
      <c r="N29" s="83"/>
      <c r="O29" s="83"/>
      <c r="P29" s="83"/>
      <c r="Q29" s="101" t="s">
        <v>56</v>
      </c>
      <c r="R29" s="102"/>
      <c r="S29" s="103"/>
      <c r="T29" s="104"/>
      <c r="U29" s="105"/>
    </row>
    <row r="30" s="40" customFormat="1" ht="20.1" customHeight="1" spans="1:21">
      <c r="A30" s="71">
        <v>25</v>
      </c>
      <c r="B30" s="72" t="s">
        <v>150</v>
      </c>
      <c r="C30" s="73" t="s">
        <v>151</v>
      </c>
      <c r="D30" s="73">
        <v>13769334709</v>
      </c>
      <c r="E30" s="74" t="s">
        <v>59</v>
      </c>
      <c r="F30" s="144" t="s">
        <v>1268</v>
      </c>
      <c r="G30" s="155">
        <v>0</v>
      </c>
      <c r="H30" s="154" t="s">
        <v>1269</v>
      </c>
      <c r="I30" s="76"/>
      <c r="J30" s="85"/>
      <c r="K30" s="83"/>
      <c r="L30" s="84" t="s">
        <v>33</v>
      </c>
      <c r="M30" s="83"/>
      <c r="N30" s="83"/>
      <c r="O30" s="83"/>
      <c r="P30" s="83"/>
      <c r="Q30" s="101" t="s">
        <v>56</v>
      </c>
      <c r="R30" s="102"/>
      <c r="S30" s="103"/>
      <c r="T30" s="104"/>
      <c r="U30" s="105"/>
    </row>
    <row r="31" s="40" customFormat="1" ht="20.1" customHeight="1" spans="1:21">
      <c r="A31" s="71">
        <v>26</v>
      </c>
      <c r="B31" s="72" t="s">
        <v>152</v>
      </c>
      <c r="C31" s="73" t="s">
        <v>153</v>
      </c>
      <c r="D31" s="73">
        <v>13408905319</v>
      </c>
      <c r="E31" s="74" t="s">
        <v>59</v>
      </c>
      <c r="F31" s="144" t="s">
        <v>1270</v>
      </c>
      <c r="G31" s="155">
        <v>0</v>
      </c>
      <c r="H31" s="154" t="s">
        <v>1271</v>
      </c>
      <c r="I31" s="76"/>
      <c r="J31" s="85"/>
      <c r="K31" s="83"/>
      <c r="L31" s="84" t="s">
        <v>33</v>
      </c>
      <c r="M31" s="83"/>
      <c r="N31" s="83"/>
      <c r="O31" s="83"/>
      <c r="P31" s="83"/>
      <c r="Q31" s="101" t="s">
        <v>56</v>
      </c>
      <c r="R31" s="102"/>
      <c r="S31" s="103"/>
      <c r="T31" s="104"/>
      <c r="U31" s="105"/>
    </row>
    <row r="32" s="40" customFormat="1" ht="20.1" customHeight="1" spans="1:21">
      <c r="A32" s="71">
        <v>27</v>
      </c>
      <c r="B32" s="72" t="s">
        <v>156</v>
      </c>
      <c r="C32" s="73" t="s">
        <v>157</v>
      </c>
      <c r="D32" s="73">
        <v>15987377712</v>
      </c>
      <c r="E32" s="74" t="s">
        <v>59</v>
      </c>
      <c r="F32" s="144" t="s">
        <v>1272</v>
      </c>
      <c r="G32" s="155">
        <v>0</v>
      </c>
      <c r="H32" s="154" t="s">
        <v>1273</v>
      </c>
      <c r="I32" s="76"/>
      <c r="J32" s="85"/>
      <c r="K32" s="83"/>
      <c r="L32" s="84" t="s">
        <v>33</v>
      </c>
      <c r="M32" s="83"/>
      <c r="N32" s="83"/>
      <c r="O32" s="83"/>
      <c r="P32" s="83"/>
      <c r="Q32" s="101" t="s">
        <v>56</v>
      </c>
      <c r="R32" s="102"/>
      <c r="S32" s="103"/>
      <c r="T32" s="104"/>
      <c r="U32" s="105"/>
    </row>
    <row r="33" s="40" customFormat="1" ht="20.1" customHeight="1" spans="1:21">
      <c r="A33" s="71">
        <v>28</v>
      </c>
      <c r="B33" s="72" t="s">
        <v>160</v>
      </c>
      <c r="C33" s="73" t="s">
        <v>161</v>
      </c>
      <c r="D33" s="73">
        <v>15911329961</v>
      </c>
      <c r="E33" s="74" t="s">
        <v>59</v>
      </c>
      <c r="F33" s="144" t="str">
        <f>VLOOKUP(B33,[9]全部报警!$A$2:$D$85,2,FALSE)</f>
        <v>2019-07-05 13:56:35</v>
      </c>
      <c r="G33" s="155" t="str">
        <f>VLOOKUP(B33,[10]行驶报表统计数据!$A$2:$B$69,2,FALSE)</f>
        <v>56.80</v>
      </c>
      <c r="H33" s="76" t="str">
        <f>VLOOKUP(B33,[9]全部报警!$A$2:$D$85,4,FALSE)</f>
        <v>云南省红河哈尼族彝族自治州建水县南庄镇214省道桥头北156米</v>
      </c>
      <c r="I33" s="76"/>
      <c r="J33" s="85"/>
      <c r="K33" s="85"/>
      <c r="L33" s="84" t="s">
        <v>33</v>
      </c>
      <c r="M33" s="83"/>
      <c r="N33" s="83"/>
      <c r="O33" s="83"/>
      <c r="P33" s="83"/>
      <c r="Q33" s="101" t="s">
        <v>56</v>
      </c>
      <c r="R33" s="102"/>
      <c r="S33" s="103"/>
      <c r="T33" s="104"/>
      <c r="U33" s="105"/>
    </row>
    <row r="34" s="40" customFormat="1" ht="20.1" customHeight="1" spans="1:21">
      <c r="A34" s="71">
        <v>29</v>
      </c>
      <c r="B34" s="72" t="s">
        <v>162</v>
      </c>
      <c r="C34" s="73" t="s">
        <v>163</v>
      </c>
      <c r="D34" s="73">
        <v>13529687056</v>
      </c>
      <c r="E34" s="74" t="s">
        <v>59</v>
      </c>
      <c r="F34" s="144" t="s">
        <v>1274</v>
      </c>
      <c r="G34" s="155">
        <v>0</v>
      </c>
      <c r="H34" s="154" t="s">
        <v>1275</v>
      </c>
      <c r="I34" s="76"/>
      <c r="J34" s="85"/>
      <c r="K34" s="85"/>
      <c r="L34" s="84" t="s">
        <v>33</v>
      </c>
      <c r="M34" s="83"/>
      <c r="N34" s="83"/>
      <c r="O34" s="83"/>
      <c r="P34" s="83"/>
      <c r="Q34" s="101" t="s">
        <v>56</v>
      </c>
      <c r="R34" s="102"/>
      <c r="S34" s="103"/>
      <c r="T34" s="104"/>
      <c r="U34" s="105"/>
    </row>
    <row r="35" s="40" customFormat="1" ht="20.1" customHeight="1" spans="1:21">
      <c r="A35" s="71">
        <v>30</v>
      </c>
      <c r="B35" s="72" t="s">
        <v>166</v>
      </c>
      <c r="C35" s="73" t="s">
        <v>167</v>
      </c>
      <c r="D35" s="73">
        <v>13987368837</v>
      </c>
      <c r="E35" s="74" t="s">
        <v>59</v>
      </c>
      <c r="F35" s="144" t="str">
        <f>VLOOKUP(B35,[9]全部报警!$A$2:$D$85,2,FALSE)</f>
        <v>2019-07-05 21:33:05</v>
      </c>
      <c r="G35" s="155" t="str">
        <f>VLOOKUP(B35,[10]行驶报表统计数据!$A$2:$B$69,2,FALSE)</f>
        <v>15.81</v>
      </c>
      <c r="H35" s="76" t="str">
        <f>VLOOKUP(B35,[9]全部报警!$A$2:$D$85,4,FALSE)</f>
        <v>云南省红河哈尼族彝族自治州建水县坡头乡214省道下白沙水东南795米</v>
      </c>
      <c r="I35" s="76"/>
      <c r="J35" s="85"/>
      <c r="K35" s="85"/>
      <c r="L35" s="84" t="s">
        <v>33</v>
      </c>
      <c r="M35" s="83"/>
      <c r="N35" s="83"/>
      <c r="O35" s="83"/>
      <c r="P35" s="83"/>
      <c r="Q35" s="101" t="s">
        <v>56</v>
      </c>
      <c r="R35" s="102"/>
      <c r="S35" s="103"/>
      <c r="T35" s="104"/>
      <c r="U35" s="105"/>
    </row>
    <row r="36" s="40" customFormat="1" ht="20.1" customHeight="1" spans="1:21">
      <c r="A36" s="71">
        <v>31</v>
      </c>
      <c r="B36" s="72" t="s">
        <v>168</v>
      </c>
      <c r="C36" s="73" t="s">
        <v>169</v>
      </c>
      <c r="D36" s="73">
        <v>13988059959</v>
      </c>
      <c r="E36" s="74" t="s">
        <v>59</v>
      </c>
      <c r="F36" s="144" t="str">
        <f>VLOOKUP(B36,[9]全部报警!$A$2:$D$85,2,FALSE)</f>
        <v>2019-07-05 06:15:42</v>
      </c>
      <c r="G36" s="155" t="str">
        <f>VLOOKUP(B36,[10]行驶报表统计数据!$A$2:$B$69,2,FALSE)</f>
        <v>47.22</v>
      </c>
      <c r="H36" s="76" t="str">
        <f>VLOOKUP(B36,[9]全部报警!$A$2:$D$85,4,FALSE)</f>
        <v>云南省昆明市官渡区关上街道雨龙路1401号雨龙路昆明官渡农村合作银行(关雨分理处)东南34米</v>
      </c>
      <c r="I36" s="76"/>
      <c r="J36" s="85"/>
      <c r="K36" s="85"/>
      <c r="L36" s="84" t="s">
        <v>33</v>
      </c>
      <c r="M36" s="83"/>
      <c r="N36" s="83"/>
      <c r="O36" s="83"/>
      <c r="P36" s="83"/>
      <c r="Q36" s="101" t="s">
        <v>56</v>
      </c>
      <c r="R36" s="102"/>
      <c r="S36" s="103"/>
      <c r="T36" s="104"/>
      <c r="U36" s="105"/>
    </row>
    <row r="37" s="40" customFormat="1" ht="20.1" customHeight="1" spans="1:21">
      <c r="A37" s="71">
        <v>32</v>
      </c>
      <c r="B37" s="72" t="s">
        <v>171</v>
      </c>
      <c r="C37" s="73" t="s">
        <v>172</v>
      </c>
      <c r="D37" s="73">
        <v>13987312198</v>
      </c>
      <c r="E37" s="74" t="s">
        <v>59</v>
      </c>
      <c r="F37" s="144" t="str">
        <f>VLOOKUP(B37,[9]全部报警!$A$2:$D$85,2,FALSE)</f>
        <v>2019-07-05 18:03:20</v>
      </c>
      <c r="G37" s="155" t="str">
        <f>VLOOKUP(B37,[10]行驶报表统计数据!$A$2:$B$69,2,FALSE)</f>
        <v>55.55</v>
      </c>
      <c r="H37" s="76" t="str">
        <f>VLOOKUP(B37,[9]全部报警!$A$2:$D$85,4,FALSE)</f>
        <v>云南省西双版纳傣族自治州景洪市允景洪街道G8511昆磨高速西双版纳原始森林公园北5973米</v>
      </c>
      <c r="I37" s="76"/>
      <c r="J37" s="85"/>
      <c r="K37" s="85"/>
      <c r="L37" s="84" t="s">
        <v>33</v>
      </c>
      <c r="M37" s="83"/>
      <c r="N37" s="83"/>
      <c r="O37" s="83"/>
      <c r="P37" s="83"/>
      <c r="Q37" s="101" t="s">
        <v>56</v>
      </c>
      <c r="R37" s="102"/>
      <c r="S37" s="103"/>
      <c r="T37" s="104"/>
      <c r="U37" s="105"/>
    </row>
    <row r="38" s="40" customFormat="1" ht="20.1" customHeight="1" spans="1:21">
      <c r="A38" s="71">
        <v>33</v>
      </c>
      <c r="B38" s="72" t="s">
        <v>175</v>
      </c>
      <c r="C38" s="77" t="s">
        <v>176</v>
      </c>
      <c r="D38" s="77">
        <v>15987787142</v>
      </c>
      <c r="E38" s="74" t="s">
        <v>59</v>
      </c>
      <c r="F38" s="144" t="str">
        <f>VLOOKUP(B38,[9]全部报警!$A$2:$D$85,2,FALSE)</f>
        <v>2019-07-05 19:11:03</v>
      </c>
      <c r="G38" s="155" t="str">
        <f>VLOOKUP(B38,[10]行驶报表统计数据!$A$2:$B$69,2,FALSE)</f>
        <v>29.11</v>
      </c>
      <c r="H38" s="76" t="str">
        <f>VLOOKUP(B38,[9]全部报警!$A$2:$D$85,4,FALSE)</f>
        <v>云南省红河哈尼族彝族自治州开远市中和营镇323国道树木克南500米</v>
      </c>
      <c r="I38" s="76"/>
      <c r="J38" s="85"/>
      <c r="K38" s="85"/>
      <c r="L38" s="84" t="s">
        <v>33</v>
      </c>
      <c r="M38" s="83"/>
      <c r="N38" s="83"/>
      <c r="O38" s="83"/>
      <c r="P38" s="83"/>
      <c r="Q38" s="101" t="s">
        <v>56</v>
      </c>
      <c r="R38" s="102"/>
      <c r="S38" s="103"/>
      <c r="T38" s="104"/>
      <c r="U38" s="105"/>
    </row>
    <row r="39" s="40" customFormat="1" ht="20.1" customHeight="1" spans="1:21">
      <c r="A39" s="71">
        <v>34</v>
      </c>
      <c r="B39" s="72" t="s">
        <v>177</v>
      </c>
      <c r="C39" s="73" t="s">
        <v>178</v>
      </c>
      <c r="D39" s="73">
        <v>13988079793</v>
      </c>
      <c r="E39" s="74" t="s">
        <v>59</v>
      </c>
      <c r="F39" s="144" t="s">
        <v>1276</v>
      </c>
      <c r="G39" s="155">
        <v>0</v>
      </c>
      <c r="H39" s="154" t="s">
        <v>1277</v>
      </c>
      <c r="I39" s="76"/>
      <c r="J39" s="85"/>
      <c r="K39" s="85"/>
      <c r="L39" s="84" t="s">
        <v>33</v>
      </c>
      <c r="M39" s="83"/>
      <c r="N39" s="83"/>
      <c r="O39" s="83"/>
      <c r="P39" s="83"/>
      <c r="Q39" s="101" t="s">
        <v>56</v>
      </c>
      <c r="R39" s="102"/>
      <c r="S39" s="103"/>
      <c r="T39" s="104"/>
      <c r="U39" s="105"/>
    </row>
    <row r="40" s="40" customFormat="1" ht="20.1" customHeight="1" spans="1:21">
      <c r="A40" s="71">
        <v>35</v>
      </c>
      <c r="B40" s="72" t="s">
        <v>181</v>
      </c>
      <c r="C40" s="73" t="s">
        <v>182</v>
      </c>
      <c r="D40" s="73">
        <v>13618739599</v>
      </c>
      <c r="E40" s="74" t="s">
        <v>59</v>
      </c>
      <c r="F40" s="144" t="str">
        <f>VLOOKUP(B40,[9]全部报警!$A$2:$D$85,2,FALSE)</f>
        <v>2019-07-05 21:23:43</v>
      </c>
      <c r="G40" s="155" t="str">
        <f>VLOOKUP(B40,[10]行驶报表统计数据!$A$2:$B$69,2,FALSE)</f>
        <v>40.36</v>
      </c>
      <c r="H40" s="76" t="str">
        <f>VLOOKUP(B40,[9]全部报警!$A$2:$D$85,4,FALSE)</f>
        <v>云南省红河哈尼族彝族自治州建水县南庄镇安康路南庄客运站西21米</v>
      </c>
      <c r="I40" s="76"/>
      <c r="J40" s="85"/>
      <c r="K40" s="85"/>
      <c r="L40" s="84" t="s">
        <v>33</v>
      </c>
      <c r="M40" s="83"/>
      <c r="N40" s="83"/>
      <c r="O40" s="83"/>
      <c r="P40" s="83"/>
      <c r="Q40" s="101" t="s">
        <v>56</v>
      </c>
      <c r="R40" s="102"/>
      <c r="S40" s="103"/>
      <c r="T40" s="104"/>
      <c r="U40" s="105"/>
    </row>
    <row r="41" s="40" customFormat="1" ht="20.1" customHeight="1" spans="1:21">
      <c r="A41" s="71">
        <v>36</v>
      </c>
      <c r="B41" s="72" t="s">
        <v>183</v>
      </c>
      <c r="C41" s="73" t="s">
        <v>184</v>
      </c>
      <c r="D41" s="73">
        <v>13170601299</v>
      </c>
      <c r="E41" s="74" t="s">
        <v>59</v>
      </c>
      <c r="F41" s="144" t="s">
        <v>1278</v>
      </c>
      <c r="G41" s="155">
        <v>0</v>
      </c>
      <c r="H41" s="154" t="s">
        <v>1279</v>
      </c>
      <c r="I41" s="76"/>
      <c r="J41" s="85"/>
      <c r="K41" s="85"/>
      <c r="L41" s="84" t="s">
        <v>33</v>
      </c>
      <c r="M41" s="83"/>
      <c r="N41" s="83"/>
      <c r="O41" s="83"/>
      <c r="P41" s="83"/>
      <c r="Q41" s="101" t="s">
        <v>56</v>
      </c>
      <c r="R41" s="102"/>
      <c r="S41" s="103"/>
      <c r="T41" s="104"/>
      <c r="U41" s="105"/>
    </row>
    <row r="42" s="40" customFormat="1" ht="20.1" customHeight="1" spans="1:21">
      <c r="A42" s="71">
        <v>37</v>
      </c>
      <c r="B42" s="72" t="s">
        <v>187</v>
      </c>
      <c r="C42" s="73" t="s">
        <v>188</v>
      </c>
      <c r="D42" s="73">
        <v>13529956137</v>
      </c>
      <c r="E42" s="74" t="s">
        <v>59</v>
      </c>
      <c r="F42" s="144" t="str">
        <f>VLOOKUP(B42,[9]全部报警!$A$2:$D$85,2,FALSE)</f>
        <v>2019-07-05 17:37:21</v>
      </c>
      <c r="G42" s="155">
        <v>0</v>
      </c>
      <c r="H42" s="76" t="str">
        <f>VLOOKUP(B42,[9]全部报警!$A$2:$D$85,4,FALSE)</f>
        <v>滨河路金水河乡劳动保障局东314米</v>
      </c>
      <c r="I42" s="76"/>
      <c r="J42" s="85"/>
      <c r="K42" s="85"/>
      <c r="L42" s="84" t="s">
        <v>33</v>
      </c>
      <c r="M42" s="83"/>
      <c r="N42" s="83"/>
      <c r="O42" s="83"/>
      <c r="P42" s="83"/>
      <c r="Q42" s="101" t="s">
        <v>56</v>
      </c>
      <c r="R42" s="102"/>
      <c r="S42" s="103"/>
      <c r="T42" s="104"/>
      <c r="U42" s="105"/>
    </row>
    <row r="43" s="40" customFormat="1" ht="20.1" customHeight="1" spans="1:21">
      <c r="A43" s="71">
        <v>38</v>
      </c>
      <c r="B43" s="72" t="s">
        <v>189</v>
      </c>
      <c r="C43" s="77" t="s">
        <v>190</v>
      </c>
      <c r="D43" s="77">
        <v>13577344663</v>
      </c>
      <c r="E43" s="74" t="s">
        <v>59</v>
      </c>
      <c r="F43" s="144" t="str">
        <f>VLOOKUP(B43,[9]全部报警!$A$2:$D$85,2,FALSE)</f>
        <v>2019-07-05 17:57:06</v>
      </c>
      <c r="G43" s="155">
        <v>0</v>
      </c>
      <c r="H43" s="76" t="str">
        <f>VLOOKUP(B43,[9]全部报警!$A$2:$D$85,4,FALSE)</f>
        <v>云南省红河哈尼族彝族自治州蒙自市文澜镇护国路22号护国路红建佳苑东南19米</v>
      </c>
      <c r="I43" s="76"/>
      <c r="J43" s="85"/>
      <c r="K43" s="85"/>
      <c r="L43" s="84" t="s">
        <v>33</v>
      </c>
      <c r="M43" s="83"/>
      <c r="N43" s="83"/>
      <c r="O43" s="83"/>
      <c r="P43" s="83"/>
      <c r="Q43" s="101" t="s">
        <v>56</v>
      </c>
      <c r="R43" s="102"/>
      <c r="S43" s="103"/>
      <c r="T43" s="104"/>
      <c r="U43" s="105"/>
    </row>
    <row r="44" s="40" customFormat="1" ht="20.1" customHeight="1" spans="1:21">
      <c r="A44" s="71">
        <v>39</v>
      </c>
      <c r="B44" s="72" t="s">
        <v>193</v>
      </c>
      <c r="C44" s="73" t="s">
        <v>194</v>
      </c>
      <c r="D44" s="73">
        <v>15825238287</v>
      </c>
      <c r="E44" s="74" t="s">
        <v>59</v>
      </c>
      <c r="F44" s="144" t="s">
        <v>1280</v>
      </c>
      <c r="G44" s="155">
        <v>0</v>
      </c>
      <c r="H44" s="154" t="s">
        <v>1281</v>
      </c>
      <c r="I44" s="76"/>
      <c r="J44" s="85"/>
      <c r="K44" s="85"/>
      <c r="L44" s="84" t="s">
        <v>33</v>
      </c>
      <c r="M44" s="83"/>
      <c r="N44" s="83"/>
      <c r="O44" s="83"/>
      <c r="P44" s="83"/>
      <c r="Q44" s="101" t="s">
        <v>56</v>
      </c>
      <c r="R44" s="102"/>
      <c r="S44" s="103"/>
      <c r="T44" s="104"/>
      <c r="U44" s="105"/>
    </row>
    <row r="45" s="40" customFormat="1" ht="20.1" customHeight="1" spans="1:21">
      <c r="A45" s="71">
        <v>40</v>
      </c>
      <c r="B45" s="72" t="s">
        <v>195</v>
      </c>
      <c r="C45" s="73" t="s">
        <v>196</v>
      </c>
      <c r="D45" s="73">
        <v>13577335816</v>
      </c>
      <c r="E45" s="74" t="s">
        <v>59</v>
      </c>
      <c r="F45" s="144" t="s">
        <v>1282</v>
      </c>
      <c r="G45" s="155">
        <v>0</v>
      </c>
      <c r="H45" s="154" t="s">
        <v>1283</v>
      </c>
      <c r="I45" s="76"/>
      <c r="J45" s="85"/>
      <c r="K45" s="85"/>
      <c r="L45" s="84" t="s">
        <v>33</v>
      </c>
      <c r="M45" s="83"/>
      <c r="N45" s="83"/>
      <c r="O45" s="83"/>
      <c r="P45" s="83"/>
      <c r="Q45" s="101" t="s">
        <v>56</v>
      </c>
      <c r="R45" s="102"/>
      <c r="S45" s="103"/>
      <c r="T45" s="104"/>
      <c r="U45" s="105"/>
    </row>
    <row r="46" s="40" customFormat="1" ht="20.1" customHeight="1" spans="1:21">
      <c r="A46" s="71">
        <v>41</v>
      </c>
      <c r="B46" s="72" t="s">
        <v>199</v>
      </c>
      <c r="C46" s="73" t="s">
        <v>200</v>
      </c>
      <c r="D46" s="73">
        <v>13577335816</v>
      </c>
      <c r="E46" s="74" t="s">
        <v>59</v>
      </c>
      <c r="F46" s="144" t="str">
        <f>VLOOKUP(B46,[9]全部报警!$A$2:$D$85,2,FALSE)</f>
        <v>2019-07-05 23:43:10</v>
      </c>
      <c r="G46" s="155" t="str">
        <f>VLOOKUP(B46,[10]行驶报表统计数据!$A$2:$B$69,2,FALSE)</f>
        <v>13.42</v>
      </c>
      <c r="H46" s="76" t="str">
        <f>VLOOKUP(B46,[9]全部报警!$A$2:$D$85,4,FALSE)</f>
        <v>云南省昆明市呈贡区马金铺街道202省道四川饭店(马金铺街道办事处西)南77米</v>
      </c>
      <c r="I46" s="76"/>
      <c r="J46" s="85"/>
      <c r="K46" s="85"/>
      <c r="L46" s="84" t="s">
        <v>33</v>
      </c>
      <c r="M46" s="83"/>
      <c r="N46" s="83"/>
      <c r="O46" s="83"/>
      <c r="P46" s="83"/>
      <c r="Q46" s="101" t="s">
        <v>29</v>
      </c>
      <c r="R46" s="102"/>
      <c r="S46" s="103">
        <v>43651</v>
      </c>
      <c r="T46" s="104" t="s">
        <v>279</v>
      </c>
      <c r="U46" s="105"/>
    </row>
    <row r="47" s="40" customFormat="1" ht="20.1" customHeight="1" spans="1:21">
      <c r="A47" s="71">
        <v>42</v>
      </c>
      <c r="B47" s="72" t="s">
        <v>201</v>
      </c>
      <c r="C47" s="73" t="s">
        <v>202</v>
      </c>
      <c r="D47" s="73">
        <v>15925361344</v>
      </c>
      <c r="E47" s="74" t="s">
        <v>59</v>
      </c>
      <c r="F47" s="144"/>
      <c r="G47" s="155">
        <v>0</v>
      </c>
      <c r="H47" s="76"/>
      <c r="I47" s="83" t="s">
        <v>62</v>
      </c>
      <c r="J47" s="85"/>
      <c r="K47" s="85"/>
      <c r="L47" s="84" t="s">
        <v>33</v>
      </c>
      <c r="M47" s="83"/>
      <c r="N47" s="83"/>
      <c r="O47" s="83"/>
      <c r="P47" s="83"/>
      <c r="Q47" s="101" t="s">
        <v>56</v>
      </c>
      <c r="R47" s="102"/>
      <c r="S47" s="103"/>
      <c r="T47" s="104"/>
      <c r="U47" s="105"/>
    </row>
    <row r="48" s="40" customFormat="1" ht="20.1" customHeight="1" spans="1:21">
      <c r="A48" s="71">
        <v>43</v>
      </c>
      <c r="B48" s="72" t="s">
        <v>203</v>
      </c>
      <c r="C48" s="77" t="s">
        <v>204</v>
      </c>
      <c r="D48" s="77">
        <v>13649625286</v>
      </c>
      <c r="E48" s="74" t="s">
        <v>59</v>
      </c>
      <c r="F48" s="144" t="str">
        <f>VLOOKUP(B48,[9]全部报警!$A$2:$D$85,2,FALSE)</f>
        <v>2019-07-05 23:17:39</v>
      </c>
      <c r="G48" s="155" t="str">
        <f>VLOOKUP(B48,[10]行驶报表统计数据!$A$2:$B$69,2,FALSE)</f>
        <v>15.98</v>
      </c>
      <c r="H48" s="76" t="str">
        <f>VLOOKUP(B48,[9]全部报警!$A$2:$D$85,4,FALSE)</f>
        <v>云南省红河哈尼族彝族自治州金平苗族瑶族傣族自治县沙依坡乡蛮金公路那拉博南952米</v>
      </c>
      <c r="I48" s="76"/>
      <c r="J48" s="85"/>
      <c r="K48" s="85"/>
      <c r="L48" s="84" t="s">
        <v>33</v>
      </c>
      <c r="M48" s="83"/>
      <c r="N48" s="83"/>
      <c r="O48" s="83"/>
      <c r="P48" s="83"/>
      <c r="Q48" s="101" t="s">
        <v>56</v>
      </c>
      <c r="R48" s="102"/>
      <c r="S48" s="103"/>
      <c r="T48" s="104"/>
      <c r="U48" s="105"/>
    </row>
    <row r="49" s="40" customFormat="1" ht="20.1" customHeight="1" spans="1:21">
      <c r="A49" s="71">
        <v>44</v>
      </c>
      <c r="B49" s="72" t="s">
        <v>205</v>
      </c>
      <c r="C49" s="73" t="s">
        <v>206</v>
      </c>
      <c r="D49" s="73">
        <v>13988083320</v>
      </c>
      <c r="E49" s="74" t="s">
        <v>59</v>
      </c>
      <c r="F49" s="144" t="s">
        <v>1284</v>
      </c>
      <c r="G49" s="155">
        <v>0</v>
      </c>
      <c r="H49" s="154" t="s">
        <v>1285</v>
      </c>
      <c r="I49" s="76"/>
      <c r="J49" s="85"/>
      <c r="K49" s="85"/>
      <c r="L49" s="84" t="s">
        <v>33</v>
      </c>
      <c r="M49" s="83"/>
      <c r="N49" s="83"/>
      <c r="O49" s="83"/>
      <c r="P49" s="83"/>
      <c r="Q49" s="101" t="s">
        <v>56</v>
      </c>
      <c r="R49" s="102"/>
      <c r="S49" s="103"/>
      <c r="T49" s="104"/>
      <c r="U49" s="105"/>
    </row>
    <row r="50" s="40" customFormat="1" ht="20.1" customHeight="1" spans="1:21">
      <c r="A50" s="71">
        <v>45</v>
      </c>
      <c r="B50" s="72" t="s">
        <v>207</v>
      </c>
      <c r="C50" s="73" t="s">
        <v>208</v>
      </c>
      <c r="D50" s="73">
        <v>13619434839</v>
      </c>
      <c r="E50" s="74" t="s">
        <v>59</v>
      </c>
      <c r="F50" s="144" t="str">
        <f>VLOOKUP(B50,[9]全部报警!$A$2:$D$85,2,FALSE)</f>
        <v>2019-07-05 11:58:00</v>
      </c>
      <c r="G50" s="155">
        <v>0</v>
      </c>
      <c r="H50" s="76" t="str">
        <f>VLOOKUP(B50,[9]全部报警!$A$2:$D$85,4,FALSE)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20.1" customHeight="1" spans="1:21">
      <c r="A51" s="71">
        <v>46</v>
      </c>
      <c r="B51" s="72" t="s">
        <v>211</v>
      </c>
      <c r="C51" s="73" t="s">
        <v>212</v>
      </c>
      <c r="D51" s="73">
        <v>15912818364</v>
      </c>
      <c r="E51" s="74" t="s">
        <v>59</v>
      </c>
      <c r="F51" s="144" t="s">
        <v>1286</v>
      </c>
      <c r="G51" s="155">
        <v>0</v>
      </c>
      <c r="H51" s="154" t="s">
        <v>1287</v>
      </c>
      <c r="I51" s="76"/>
      <c r="J51" s="85"/>
      <c r="K51" s="85"/>
      <c r="L51" s="84" t="s">
        <v>33</v>
      </c>
      <c r="M51" s="83"/>
      <c r="N51" s="83"/>
      <c r="O51" s="83"/>
      <c r="P51" s="83"/>
      <c r="Q51" s="101" t="s">
        <v>56</v>
      </c>
      <c r="R51" s="102"/>
      <c r="S51" s="103"/>
      <c r="T51" s="104"/>
      <c r="U51" s="105"/>
    </row>
    <row r="52" s="40" customFormat="1" ht="20.1" customHeight="1" spans="1:21">
      <c r="A52" s="71">
        <v>47</v>
      </c>
      <c r="B52" s="72" t="s">
        <v>215</v>
      </c>
      <c r="C52" s="73" t="s">
        <v>216</v>
      </c>
      <c r="D52" s="73">
        <v>13769414015</v>
      </c>
      <c r="E52" s="74" t="s">
        <v>59</v>
      </c>
      <c r="F52" s="144" t="s">
        <v>1288</v>
      </c>
      <c r="G52" s="155">
        <v>0</v>
      </c>
      <c r="H52" s="154" t="s">
        <v>1289</v>
      </c>
      <c r="I52" s="76"/>
      <c r="J52" s="85"/>
      <c r="K52" s="85"/>
      <c r="L52" s="84" t="s">
        <v>33</v>
      </c>
      <c r="M52" s="83"/>
      <c r="N52" s="83"/>
      <c r="O52" s="83"/>
      <c r="P52" s="83"/>
      <c r="Q52" s="101" t="s">
        <v>56</v>
      </c>
      <c r="R52" s="102"/>
      <c r="S52" s="103"/>
      <c r="T52" s="104"/>
      <c r="U52" s="105"/>
    </row>
    <row r="53" s="40" customFormat="1" ht="20.1" customHeight="1" spans="1:21">
      <c r="A53" s="71">
        <v>48</v>
      </c>
      <c r="B53" s="72" t="s">
        <v>219</v>
      </c>
      <c r="C53" s="73" t="s">
        <v>220</v>
      </c>
      <c r="D53" s="73">
        <v>13887561791</v>
      </c>
      <c r="E53" s="74" t="s">
        <v>59</v>
      </c>
      <c r="F53" s="144" t="s">
        <v>1290</v>
      </c>
      <c r="G53" s="155">
        <v>0</v>
      </c>
      <c r="H53" s="154" t="s">
        <v>1291</v>
      </c>
      <c r="I53" s="76"/>
      <c r="J53" s="85"/>
      <c r="K53" s="85"/>
      <c r="L53" s="84" t="s">
        <v>33</v>
      </c>
      <c r="M53" s="83"/>
      <c r="N53" s="83"/>
      <c r="O53" s="83"/>
      <c r="P53" s="83"/>
      <c r="Q53" s="101" t="s">
        <v>56</v>
      </c>
      <c r="R53" s="102"/>
      <c r="S53" s="103"/>
      <c r="T53" s="104"/>
      <c r="U53" s="105"/>
    </row>
    <row r="54" s="40" customFormat="1" ht="20.1" customHeight="1" spans="1:21">
      <c r="A54" s="71">
        <v>49</v>
      </c>
      <c r="B54" s="72" t="s">
        <v>223</v>
      </c>
      <c r="C54" s="78" t="s">
        <v>224</v>
      </c>
      <c r="D54" s="73">
        <v>15008842016</v>
      </c>
      <c r="E54" s="74" t="s">
        <v>59</v>
      </c>
      <c r="F54" s="144" t="str">
        <f>VLOOKUP(B54,[9]全部报警!$A$2:$D$85,2,FALSE)</f>
        <v>2019-07-05 05:57:48</v>
      </c>
      <c r="G54" s="155" t="str">
        <f>VLOOKUP(B54,[10]行驶报表统计数据!$A$2:$B$69,2,FALSE)</f>
        <v>17.12</v>
      </c>
      <c r="H54" s="76" t="str">
        <f>VLOOKUP(B54,[9]全部报警!$A$2:$D$85,4,FALSE)</f>
        <v>云南省文山壮族苗族自治州砚山县平远镇323国道清香园东南71米</v>
      </c>
      <c r="I54" s="76"/>
      <c r="J54" s="85"/>
      <c r="K54" s="85"/>
      <c r="L54" s="84" t="s">
        <v>33</v>
      </c>
      <c r="M54" s="83"/>
      <c r="N54" s="83"/>
      <c r="O54" s="83"/>
      <c r="P54" s="83"/>
      <c r="Q54" s="101" t="s">
        <v>56</v>
      </c>
      <c r="R54" s="102"/>
      <c r="S54" s="103"/>
      <c r="T54" s="104"/>
      <c r="U54" s="105"/>
    </row>
    <row r="55" s="40" customFormat="1" ht="20.1" customHeight="1" spans="1:21">
      <c r="A55" s="71">
        <v>50</v>
      </c>
      <c r="B55" s="72" t="s">
        <v>225</v>
      </c>
      <c r="C55" s="73" t="s">
        <v>226</v>
      </c>
      <c r="D55" s="73">
        <v>13988070995</v>
      </c>
      <c r="E55" s="74" t="s">
        <v>59</v>
      </c>
      <c r="F55" s="144" t="str">
        <f>VLOOKUP(B55,[9]全部报警!$A$2:$D$85,2,FALSE)</f>
        <v>2019-07-05 20:28:23</v>
      </c>
      <c r="G55" s="155" t="str">
        <f>VLOOKUP(B55,[10]行驶报表统计数据!$A$2:$B$69,2,FALSE)</f>
        <v>66.28</v>
      </c>
      <c r="H55" s="76" t="str">
        <f>VLOOKUP(B55,[9]全部报警!$A$2:$D$85,4,FALSE)</f>
        <v>广东省广州市越秀区矿泉街道北站路42号北站路御景花园(北站路)西南128米</v>
      </c>
      <c r="I55" s="76"/>
      <c r="J55" s="85"/>
      <c r="K55" s="85"/>
      <c r="L55" s="84" t="s">
        <v>33</v>
      </c>
      <c r="M55" s="83"/>
      <c r="N55" s="83"/>
      <c r="O55" s="83"/>
      <c r="P55" s="83"/>
      <c r="Q55" s="101" t="s">
        <v>56</v>
      </c>
      <c r="R55" s="102"/>
      <c r="S55" s="103"/>
      <c r="T55" s="104"/>
      <c r="U55" s="105"/>
    </row>
    <row r="56" s="40" customFormat="1" ht="20.1" customHeight="1" spans="1:21">
      <c r="A56" s="71">
        <v>51</v>
      </c>
      <c r="B56" s="72" t="s">
        <v>227</v>
      </c>
      <c r="C56" s="73" t="s">
        <v>228</v>
      </c>
      <c r="D56" s="73">
        <v>13887345138</v>
      </c>
      <c r="E56" s="74" t="s">
        <v>59</v>
      </c>
      <c r="F56" s="144" t="str">
        <f>VLOOKUP(B56,[9]全部报警!$A$2:$D$85,2,FALSE)</f>
        <v>2019-07-05 22:15:56</v>
      </c>
      <c r="G56" s="155" t="str">
        <f>VLOOKUP(B56,[10]行驶报表统计数据!$A$2:$B$69,2,FALSE)</f>
        <v>10.68</v>
      </c>
      <c r="H56" s="76" t="str">
        <f>VLOOKUP(B56,[9]全部报警!$A$2:$D$85,4,FALSE)</f>
        <v>云南省红河哈尼族彝族自治州蒙自市雨过铺镇蒙蚂线新能源99劲动力雨过铺总代理销售中心西北133米</v>
      </c>
      <c r="I56" s="76"/>
      <c r="J56" s="85"/>
      <c r="K56" s="85"/>
      <c r="L56" s="84" t="s">
        <v>33</v>
      </c>
      <c r="M56" s="83"/>
      <c r="N56" s="83"/>
      <c r="O56" s="83"/>
      <c r="P56" s="83"/>
      <c r="Q56" s="101" t="s">
        <v>56</v>
      </c>
      <c r="R56" s="102"/>
      <c r="S56" s="103"/>
      <c r="T56" s="104"/>
      <c r="U56" s="105"/>
    </row>
    <row r="57" s="40" customFormat="1" ht="20.1" customHeight="1" spans="1:21">
      <c r="A57" s="71">
        <v>52</v>
      </c>
      <c r="B57" s="72" t="s">
        <v>229</v>
      </c>
      <c r="C57" s="73" t="s">
        <v>230</v>
      </c>
      <c r="D57" s="73">
        <v>15108683913</v>
      </c>
      <c r="E57" s="74" t="s">
        <v>59</v>
      </c>
      <c r="F57" s="144" t="s">
        <v>1292</v>
      </c>
      <c r="G57" s="155">
        <v>0</v>
      </c>
      <c r="H57" s="154" t="s">
        <v>1293</v>
      </c>
      <c r="I57" s="76"/>
      <c r="J57" s="85"/>
      <c r="K57" s="85"/>
      <c r="L57" s="84" t="s">
        <v>33</v>
      </c>
      <c r="M57" s="83"/>
      <c r="N57" s="83"/>
      <c r="O57" s="83"/>
      <c r="P57" s="83"/>
      <c r="Q57" s="101" t="s">
        <v>56</v>
      </c>
      <c r="R57" s="102"/>
      <c r="S57" s="103"/>
      <c r="T57" s="104"/>
      <c r="U57" s="105"/>
    </row>
    <row r="58" s="40" customFormat="1" ht="20.1" customHeight="1" spans="1:21">
      <c r="A58" s="71">
        <v>53</v>
      </c>
      <c r="B58" s="72" t="s">
        <v>233</v>
      </c>
      <c r="C58" s="73" t="s">
        <v>234</v>
      </c>
      <c r="D58" s="73">
        <v>15911302908</v>
      </c>
      <c r="E58" s="74" t="s">
        <v>59</v>
      </c>
      <c r="F58" s="144" t="s">
        <v>1294</v>
      </c>
      <c r="G58" s="155">
        <v>0</v>
      </c>
      <c r="H58" s="154" t="s">
        <v>1295</v>
      </c>
      <c r="I58" s="76"/>
      <c r="J58" s="85"/>
      <c r="K58" s="85"/>
      <c r="L58" s="84" t="s">
        <v>33</v>
      </c>
      <c r="M58" s="83"/>
      <c r="N58" s="83"/>
      <c r="O58" s="83"/>
      <c r="P58" s="83"/>
      <c r="Q58" s="101" t="s">
        <v>56</v>
      </c>
      <c r="R58" s="102"/>
      <c r="S58" s="103"/>
      <c r="T58" s="104"/>
      <c r="U58" s="105"/>
    </row>
    <row r="59" s="40" customFormat="1" ht="20.1" customHeight="1" spans="1:21">
      <c r="A59" s="71">
        <v>54</v>
      </c>
      <c r="B59" s="72" t="s">
        <v>237</v>
      </c>
      <c r="C59" s="73" t="s">
        <v>238</v>
      </c>
      <c r="D59" s="73">
        <v>13988077942</v>
      </c>
      <c r="E59" s="74" t="s">
        <v>59</v>
      </c>
      <c r="F59" s="144" t="s">
        <v>1296</v>
      </c>
      <c r="G59" s="155">
        <v>0</v>
      </c>
      <c r="H59" s="154" t="s">
        <v>1297</v>
      </c>
      <c r="I59" s="76"/>
      <c r="J59" s="85"/>
      <c r="K59" s="85"/>
      <c r="L59" s="84" t="s">
        <v>33</v>
      </c>
      <c r="M59" s="83"/>
      <c r="N59" s="83"/>
      <c r="O59" s="83"/>
      <c r="P59" s="83"/>
      <c r="Q59" s="101" t="s">
        <v>56</v>
      </c>
      <c r="R59" s="102"/>
      <c r="S59" s="103"/>
      <c r="T59" s="104"/>
      <c r="U59" s="105"/>
    </row>
    <row r="60" s="40" customFormat="1" ht="20.1" customHeight="1" spans="1:21">
      <c r="A60" s="71">
        <v>55</v>
      </c>
      <c r="B60" s="72" t="s">
        <v>241</v>
      </c>
      <c r="C60" s="73" t="s">
        <v>242</v>
      </c>
      <c r="D60" s="73">
        <v>13887596989</v>
      </c>
      <c r="E60" s="74" t="s">
        <v>59</v>
      </c>
      <c r="F60" s="144" t="s">
        <v>1298</v>
      </c>
      <c r="G60" s="155">
        <v>0</v>
      </c>
      <c r="H60" s="154" t="s">
        <v>714</v>
      </c>
      <c r="I60" s="76"/>
      <c r="J60" s="85"/>
      <c r="K60" s="85"/>
      <c r="L60" s="84" t="s">
        <v>33</v>
      </c>
      <c r="M60" s="83"/>
      <c r="N60" s="83"/>
      <c r="O60" s="83"/>
      <c r="P60" s="83"/>
      <c r="Q60" s="101" t="s">
        <v>56</v>
      </c>
      <c r="R60" s="102"/>
      <c r="S60" s="103"/>
      <c r="T60" s="104"/>
      <c r="U60" s="105"/>
    </row>
    <row r="61" s="40" customFormat="1" ht="20.1" customHeight="1" spans="1:21">
      <c r="A61" s="71">
        <v>56</v>
      </c>
      <c r="B61" s="72" t="s">
        <v>243</v>
      </c>
      <c r="C61" s="73" t="s">
        <v>244</v>
      </c>
      <c r="D61" s="73">
        <v>13887342151</v>
      </c>
      <c r="E61" s="74" t="s">
        <v>59</v>
      </c>
      <c r="F61" s="144" t="s">
        <v>1299</v>
      </c>
      <c r="G61" s="155">
        <v>0</v>
      </c>
      <c r="H61" s="154" t="s">
        <v>1300</v>
      </c>
      <c r="I61" s="76"/>
      <c r="J61" s="85"/>
      <c r="K61" s="85"/>
      <c r="L61" s="84" t="s">
        <v>33</v>
      </c>
      <c r="M61" s="83"/>
      <c r="N61" s="83"/>
      <c r="O61" s="83"/>
      <c r="P61" s="83"/>
      <c r="Q61" s="101" t="s">
        <v>56</v>
      </c>
      <c r="R61" s="102"/>
      <c r="S61" s="103"/>
      <c r="T61" s="104"/>
      <c r="U61" s="105"/>
    </row>
    <row r="62" s="40" customFormat="1" ht="20.1" customHeight="1" spans="1:21">
      <c r="A62" s="71">
        <v>57</v>
      </c>
      <c r="B62" s="72" t="s">
        <v>247</v>
      </c>
      <c r="C62" s="73" t="s">
        <v>248</v>
      </c>
      <c r="D62" s="73">
        <v>15126355356</v>
      </c>
      <c r="E62" s="74" t="s">
        <v>59</v>
      </c>
      <c r="F62" s="144" t="s">
        <v>1301</v>
      </c>
      <c r="G62" s="155">
        <v>0</v>
      </c>
      <c r="H62" s="154" t="s">
        <v>1302</v>
      </c>
      <c r="I62" s="76"/>
      <c r="J62" s="85"/>
      <c r="K62" s="85"/>
      <c r="L62" s="84" t="s">
        <v>33</v>
      </c>
      <c r="M62" s="83"/>
      <c r="N62" s="83"/>
      <c r="O62" s="83"/>
      <c r="P62" s="83"/>
      <c r="Q62" s="101" t="s">
        <v>56</v>
      </c>
      <c r="R62" s="102"/>
      <c r="S62" s="103"/>
      <c r="T62" s="104"/>
      <c r="U62" s="105"/>
    </row>
    <row r="63" s="40" customFormat="1" ht="20.1" customHeight="1" spans="1:21">
      <c r="A63" s="71">
        <v>58</v>
      </c>
      <c r="B63" s="72" t="s">
        <v>249</v>
      </c>
      <c r="C63" s="73" t="s">
        <v>250</v>
      </c>
      <c r="D63" s="73">
        <v>15912527597</v>
      </c>
      <c r="E63" s="74" t="s">
        <v>59</v>
      </c>
      <c r="F63" s="144" t="s">
        <v>1303</v>
      </c>
      <c r="G63" s="155">
        <v>0</v>
      </c>
      <c r="H63" s="154" t="s">
        <v>1304</v>
      </c>
      <c r="I63" s="76"/>
      <c r="J63" s="85"/>
      <c r="K63" s="85"/>
      <c r="L63" s="84" t="s">
        <v>33</v>
      </c>
      <c r="M63" s="83"/>
      <c r="N63" s="83"/>
      <c r="O63" s="83"/>
      <c r="P63" s="83"/>
      <c r="Q63" s="101" t="s">
        <v>56</v>
      </c>
      <c r="R63" s="102"/>
      <c r="S63" s="103"/>
      <c r="T63" s="104"/>
      <c r="U63" s="105"/>
    </row>
    <row r="64" s="40" customFormat="1" ht="20.1" customHeight="1" spans="1:21">
      <c r="A64" s="71">
        <v>59</v>
      </c>
      <c r="B64" s="72" t="s">
        <v>251</v>
      </c>
      <c r="C64" s="73" t="s">
        <v>252</v>
      </c>
      <c r="D64" s="73">
        <v>13308776868</v>
      </c>
      <c r="E64" s="74" t="s">
        <v>59</v>
      </c>
      <c r="F64" s="144" t="s">
        <v>1305</v>
      </c>
      <c r="G64" s="155">
        <v>0</v>
      </c>
      <c r="H64" s="154" t="s">
        <v>1306</v>
      </c>
      <c r="I64" s="76"/>
      <c r="J64" s="85"/>
      <c r="K64" s="85"/>
      <c r="L64" s="84" t="s">
        <v>33</v>
      </c>
      <c r="M64" s="83"/>
      <c r="N64" s="83"/>
      <c r="O64" s="83"/>
      <c r="P64" s="83"/>
      <c r="Q64" s="101" t="s">
        <v>56</v>
      </c>
      <c r="R64" s="102"/>
      <c r="S64" s="103"/>
      <c r="T64" s="104"/>
      <c r="U64" s="105"/>
    </row>
    <row r="65" s="40" customFormat="1" ht="20.1" customHeight="1" spans="1:21">
      <c r="A65" s="71">
        <v>60</v>
      </c>
      <c r="B65" s="72" t="s">
        <v>255</v>
      </c>
      <c r="C65" s="73" t="s">
        <v>256</v>
      </c>
      <c r="D65" s="73">
        <v>13649629252</v>
      </c>
      <c r="E65" s="74" t="s">
        <v>59</v>
      </c>
      <c r="F65" s="144" t="s">
        <v>1307</v>
      </c>
      <c r="G65" s="155">
        <v>0</v>
      </c>
      <c r="H65" s="154" t="s">
        <v>1308</v>
      </c>
      <c r="I65" s="76"/>
      <c r="J65" s="85"/>
      <c r="K65" s="85"/>
      <c r="L65" s="84" t="s">
        <v>33</v>
      </c>
      <c r="M65" s="83"/>
      <c r="N65" s="83"/>
      <c r="O65" s="83"/>
      <c r="P65" s="83"/>
      <c r="Q65" s="101" t="s">
        <v>56</v>
      </c>
      <c r="R65" s="102"/>
      <c r="S65" s="103"/>
      <c r="T65" s="104"/>
      <c r="U65" s="105"/>
    </row>
    <row r="66" s="40" customFormat="1" ht="20.1" customHeight="1" spans="1:21">
      <c r="A66" s="71">
        <v>61</v>
      </c>
      <c r="B66" s="72" t="s">
        <v>259</v>
      </c>
      <c r="C66" s="73" t="s">
        <v>260</v>
      </c>
      <c r="D66" s="73">
        <v>15368345189</v>
      </c>
      <c r="E66" s="74" t="s">
        <v>59</v>
      </c>
      <c r="F66" s="144" t="s">
        <v>1309</v>
      </c>
      <c r="G66" s="155">
        <v>0</v>
      </c>
      <c r="H66" s="154" t="s">
        <v>1310</v>
      </c>
      <c r="I66" s="76"/>
      <c r="J66" s="85"/>
      <c r="K66" s="85"/>
      <c r="L66" s="84" t="s">
        <v>33</v>
      </c>
      <c r="M66" s="83"/>
      <c r="N66" s="83"/>
      <c r="O66" s="83"/>
      <c r="P66" s="83"/>
      <c r="Q66" s="101" t="s">
        <v>56</v>
      </c>
      <c r="R66" s="102"/>
      <c r="S66" s="103"/>
      <c r="T66" s="104"/>
      <c r="U66" s="105"/>
    </row>
    <row r="67" s="40" customFormat="1" ht="20.1" customHeight="1" spans="1:21">
      <c r="A67" s="71">
        <v>62</v>
      </c>
      <c r="B67" s="72" t="s">
        <v>263</v>
      </c>
      <c r="C67" s="73" t="s">
        <v>264</v>
      </c>
      <c r="D67" s="73">
        <v>15087332688</v>
      </c>
      <c r="E67" s="74" t="s">
        <v>59</v>
      </c>
      <c r="F67" s="144" t="str">
        <f>VLOOKUP(B67,[9]全部报警!$A$2:$D$85,2,FALSE)</f>
        <v>2019-07-05 21:08:35</v>
      </c>
      <c r="G67" s="155" t="str">
        <f>VLOOKUP(B67,[10]行驶报表统计数据!$A$2:$B$69,2,FALSE)</f>
        <v>24.03</v>
      </c>
      <c r="H67" s="76" t="str">
        <f>VLOOKUP(B67,[9]全部报警!$A$2:$D$85,4,FALSE)</f>
        <v>云南省怒江傈僳族自治州泸水市称杆乡228省道腊门嘎东南219米</v>
      </c>
      <c r="I67" s="76"/>
      <c r="J67" s="85"/>
      <c r="K67" s="85"/>
      <c r="L67" s="84" t="s">
        <v>33</v>
      </c>
      <c r="M67" s="83"/>
      <c r="N67" s="83"/>
      <c r="O67" s="83"/>
      <c r="P67" s="83"/>
      <c r="Q67" s="101" t="s">
        <v>56</v>
      </c>
      <c r="R67" s="102"/>
      <c r="S67" s="103"/>
      <c r="T67" s="104"/>
      <c r="U67" s="105"/>
    </row>
    <row r="68" s="40" customFormat="1" ht="20.1" customHeight="1" spans="1:21">
      <c r="A68" s="71">
        <v>63</v>
      </c>
      <c r="B68" s="72" t="s">
        <v>265</v>
      </c>
      <c r="C68" s="73" t="s">
        <v>266</v>
      </c>
      <c r="D68" s="73">
        <v>15912527597</v>
      </c>
      <c r="E68" s="74" t="s">
        <v>59</v>
      </c>
      <c r="F68" s="144" t="s">
        <v>1311</v>
      </c>
      <c r="G68" s="155">
        <v>0</v>
      </c>
      <c r="H68" s="154" t="s">
        <v>1312</v>
      </c>
      <c r="I68" s="76"/>
      <c r="J68" s="85"/>
      <c r="K68" s="85"/>
      <c r="L68" s="84" t="s">
        <v>33</v>
      </c>
      <c r="M68" s="83"/>
      <c r="N68" s="83"/>
      <c r="O68" s="83"/>
      <c r="P68" s="83"/>
      <c r="Q68" s="101" t="s">
        <v>56</v>
      </c>
      <c r="R68" s="102"/>
      <c r="S68" s="103"/>
      <c r="T68" s="104"/>
      <c r="U68" s="105"/>
    </row>
    <row r="69" s="40" customFormat="1" ht="20.1" customHeight="1" spans="1:21">
      <c r="A69" s="71">
        <v>64</v>
      </c>
      <c r="B69" s="72" t="s">
        <v>267</v>
      </c>
      <c r="C69" s="73" t="s">
        <v>268</v>
      </c>
      <c r="D69" s="73">
        <v>13769343922</v>
      </c>
      <c r="E69" s="74" t="s">
        <v>59</v>
      </c>
      <c r="F69" s="144" t="s">
        <v>1313</v>
      </c>
      <c r="G69" s="155">
        <v>0</v>
      </c>
      <c r="H69" s="154" t="s">
        <v>1314</v>
      </c>
      <c r="I69" s="76"/>
      <c r="J69" s="85"/>
      <c r="K69" s="85"/>
      <c r="L69" s="84" t="s">
        <v>33</v>
      </c>
      <c r="M69" s="83"/>
      <c r="N69" s="83"/>
      <c r="O69" s="83"/>
      <c r="P69" s="83"/>
      <c r="Q69" s="101" t="s">
        <v>56</v>
      </c>
      <c r="R69" s="102"/>
      <c r="S69" s="103"/>
      <c r="T69" s="104"/>
      <c r="U69" s="105"/>
    </row>
    <row r="70" s="40" customFormat="1" ht="20.1" customHeight="1" spans="1:21">
      <c r="A70" s="71">
        <v>65</v>
      </c>
      <c r="B70" s="72" t="s">
        <v>271</v>
      </c>
      <c r="C70" s="73" t="s">
        <v>272</v>
      </c>
      <c r="D70" s="73">
        <v>13769457667</v>
      </c>
      <c r="E70" s="74" t="s">
        <v>59</v>
      </c>
      <c r="F70" s="144" t="s">
        <v>1315</v>
      </c>
      <c r="G70" s="155">
        <v>0</v>
      </c>
      <c r="H70" s="154" t="s">
        <v>1316</v>
      </c>
      <c r="I70" s="76"/>
      <c r="J70" s="85"/>
      <c r="K70" s="85"/>
      <c r="L70" s="84" t="s">
        <v>33</v>
      </c>
      <c r="M70" s="83"/>
      <c r="N70" s="83"/>
      <c r="O70" s="83"/>
      <c r="P70" s="83"/>
      <c r="Q70" s="101" t="s">
        <v>56</v>
      </c>
      <c r="R70" s="102"/>
      <c r="S70" s="103"/>
      <c r="T70" s="104"/>
      <c r="U70" s="105"/>
    </row>
    <row r="71" s="40" customFormat="1" ht="20.1" customHeight="1" spans="1:21">
      <c r="A71" s="71">
        <v>66</v>
      </c>
      <c r="B71" s="72" t="s">
        <v>273</v>
      </c>
      <c r="C71" s="73" t="s">
        <v>274</v>
      </c>
      <c r="D71" s="73">
        <v>15912526297</v>
      </c>
      <c r="E71" s="74" t="s">
        <v>59</v>
      </c>
      <c r="F71" s="144" t="str">
        <f>VLOOKUP(B71,[9]全部报警!$A$2:$D$85,2,FALSE)</f>
        <v>2019-07-05 12:18:18</v>
      </c>
      <c r="G71" s="155">
        <v>0</v>
      </c>
      <c r="H71" s="76" t="str">
        <f>VLOOKUP(B71,[9]全部报警!$A$2:$D$85,4,FALSE)</f>
        <v>云南省西双版纳傣族自治州勐海县勐宋乡春平饭店北55米</v>
      </c>
      <c r="I71" s="76"/>
      <c r="J71" s="85"/>
      <c r="K71" s="85"/>
      <c r="L71" s="84" t="s">
        <v>33</v>
      </c>
      <c r="M71" s="83"/>
      <c r="N71" s="83"/>
      <c r="O71" s="83"/>
      <c r="P71" s="83"/>
      <c r="Q71" s="101" t="s">
        <v>56</v>
      </c>
      <c r="R71" s="102"/>
      <c r="S71" s="103"/>
      <c r="T71" s="104"/>
      <c r="U71" s="105"/>
    </row>
    <row r="72" s="40" customFormat="1" ht="20.1" customHeight="1" spans="1:21">
      <c r="A72" s="71">
        <v>67</v>
      </c>
      <c r="B72" s="72" t="s">
        <v>275</v>
      </c>
      <c r="C72" s="73" t="s">
        <v>276</v>
      </c>
      <c r="D72" s="73">
        <v>15925353799</v>
      </c>
      <c r="E72" s="74" t="s">
        <v>59</v>
      </c>
      <c r="F72" s="144" t="s">
        <v>1317</v>
      </c>
      <c r="G72" s="155">
        <v>0</v>
      </c>
      <c r="H72" s="154" t="s">
        <v>1318</v>
      </c>
      <c r="I72" s="76"/>
      <c r="J72" s="85"/>
      <c r="K72" s="85"/>
      <c r="L72" s="84" t="s">
        <v>33</v>
      </c>
      <c r="M72" s="83"/>
      <c r="N72" s="83"/>
      <c r="O72" s="83"/>
      <c r="P72" s="83"/>
      <c r="Q72" s="101" t="s">
        <v>56</v>
      </c>
      <c r="R72" s="102"/>
      <c r="S72" s="103"/>
      <c r="T72" s="104"/>
      <c r="U72" s="105"/>
    </row>
    <row r="73" s="40" customFormat="1" ht="20.1" customHeight="1" spans="1:21">
      <c r="A73" s="71">
        <v>68</v>
      </c>
      <c r="B73" s="72" t="s">
        <v>277</v>
      </c>
      <c r="C73" s="73" t="s">
        <v>278</v>
      </c>
      <c r="D73" s="73">
        <v>15912869407</v>
      </c>
      <c r="E73" s="74" t="s">
        <v>59</v>
      </c>
      <c r="F73" s="144" t="s">
        <v>1319</v>
      </c>
      <c r="G73" s="155">
        <v>0</v>
      </c>
      <c r="H73" s="154" t="s">
        <v>1320</v>
      </c>
      <c r="I73" s="76"/>
      <c r="J73" s="85"/>
      <c r="K73" s="85"/>
      <c r="L73" s="84" t="s">
        <v>33</v>
      </c>
      <c r="M73" s="83"/>
      <c r="N73" s="83"/>
      <c r="O73" s="83"/>
      <c r="P73" s="83"/>
      <c r="Q73" s="101" t="s">
        <v>56</v>
      </c>
      <c r="R73" s="102"/>
      <c r="S73" s="103"/>
      <c r="T73" s="104"/>
      <c r="U73" s="105"/>
    </row>
    <row r="74" s="40" customFormat="1" ht="20.1" customHeight="1" spans="1:21">
      <c r="A74" s="71">
        <v>69</v>
      </c>
      <c r="B74" s="72" t="s">
        <v>280</v>
      </c>
      <c r="C74" s="73" t="s">
        <v>281</v>
      </c>
      <c r="D74" s="73">
        <v>15825220209</v>
      </c>
      <c r="E74" s="74" t="s">
        <v>59</v>
      </c>
      <c r="F74" s="144" t="s">
        <v>1321</v>
      </c>
      <c r="G74" s="155">
        <v>0</v>
      </c>
      <c r="H74" s="154" t="s">
        <v>1322</v>
      </c>
      <c r="I74" s="76"/>
      <c r="J74" s="85"/>
      <c r="K74" s="85"/>
      <c r="L74" s="84" t="s">
        <v>33</v>
      </c>
      <c r="M74" s="83"/>
      <c r="N74" s="83"/>
      <c r="O74" s="83"/>
      <c r="P74" s="83"/>
      <c r="Q74" s="101" t="s">
        <v>56</v>
      </c>
      <c r="R74" s="102"/>
      <c r="S74" s="103"/>
      <c r="T74" s="104"/>
      <c r="U74" s="105"/>
    </row>
    <row r="75" s="40" customFormat="1" ht="20.1" customHeight="1" spans="1:21">
      <c r="A75" s="71">
        <v>70</v>
      </c>
      <c r="B75" s="72" t="s">
        <v>282</v>
      </c>
      <c r="C75" s="73" t="s">
        <v>283</v>
      </c>
      <c r="D75" s="73">
        <v>13769477189</v>
      </c>
      <c r="E75" s="74" t="s">
        <v>59</v>
      </c>
      <c r="F75" s="144" t="str">
        <f>VLOOKUP(B75,[9]全部报警!$A$2:$D$85,2,FALSE)</f>
        <v>2019-07-05 22:02:41</v>
      </c>
      <c r="G75" s="155" t="str">
        <f>VLOOKUP(B75,[10]行驶报表统计数据!$A$2:$B$69,2,FALSE)</f>
        <v>25.81</v>
      </c>
      <c r="H75" s="76" t="str">
        <f>VLOOKUP(B75,[9]全部报警!$A$2:$D$85,4,FALSE)</f>
        <v>云南省红河哈尼族彝族自治州蒙自市鸣鹫镇蒙马线杨柳河村西南15米</v>
      </c>
      <c r="I75" s="76"/>
      <c r="J75" s="85"/>
      <c r="K75" s="85"/>
      <c r="L75" s="84" t="s">
        <v>33</v>
      </c>
      <c r="M75" s="83"/>
      <c r="N75" s="83"/>
      <c r="O75" s="83"/>
      <c r="P75" s="83"/>
      <c r="Q75" s="101" t="s">
        <v>56</v>
      </c>
      <c r="R75" s="102"/>
      <c r="S75" s="103"/>
      <c r="T75" s="104"/>
      <c r="U75" s="105"/>
    </row>
    <row r="76" s="40" customFormat="1" ht="20.1" customHeight="1" spans="1:21">
      <c r="A76" s="71">
        <v>71</v>
      </c>
      <c r="B76" s="72" t="s">
        <v>284</v>
      </c>
      <c r="C76" s="73" t="s">
        <v>285</v>
      </c>
      <c r="D76" s="73">
        <v>15974736050</v>
      </c>
      <c r="E76" s="74" t="s">
        <v>59</v>
      </c>
      <c r="F76" s="144" t="str">
        <f>VLOOKUP(B76,[9]全部报警!$A$2:$D$85,2,FALSE)</f>
        <v>2019-07-05 23:34:38</v>
      </c>
      <c r="G76" s="155" t="str">
        <f>VLOOKUP(B76,[10]行驶报表统计数据!$A$2:$B$69,2,FALSE)</f>
        <v>8.63</v>
      </c>
      <c r="H76" s="76" t="str">
        <f>VLOOKUP(B76,[9]全部报警!$A$2:$D$85,4,FALSE)</f>
        <v>云南省红河哈尼族彝族自治州个旧市贾沙乡芦柴冲西438米</v>
      </c>
      <c r="I76" s="76"/>
      <c r="J76" s="85"/>
      <c r="K76" s="85"/>
      <c r="L76" s="84" t="s">
        <v>33</v>
      </c>
      <c r="M76" s="83"/>
      <c r="N76" s="83"/>
      <c r="O76" s="83"/>
      <c r="P76" s="83"/>
      <c r="Q76" s="101" t="s">
        <v>56</v>
      </c>
      <c r="R76" s="102"/>
      <c r="S76" s="103"/>
      <c r="T76" s="104"/>
      <c r="U76" s="105"/>
    </row>
    <row r="77" s="40" customFormat="1" ht="20.1" customHeight="1" spans="1:21">
      <c r="A77" s="71">
        <v>72</v>
      </c>
      <c r="B77" s="72" t="s">
        <v>286</v>
      </c>
      <c r="C77" s="73" t="s">
        <v>287</v>
      </c>
      <c r="D77" s="73">
        <v>15912866223</v>
      </c>
      <c r="E77" s="74" t="s">
        <v>59</v>
      </c>
      <c r="F77" s="144" t="s">
        <v>1323</v>
      </c>
      <c r="G77" s="155">
        <v>0</v>
      </c>
      <c r="H77" s="154" t="s">
        <v>1324</v>
      </c>
      <c r="I77" s="76"/>
      <c r="J77" s="85"/>
      <c r="K77" s="85"/>
      <c r="L77" s="84" t="s">
        <v>33</v>
      </c>
      <c r="M77" s="83"/>
      <c r="N77" s="83"/>
      <c r="O77" s="83"/>
      <c r="P77" s="83"/>
      <c r="Q77" s="101" t="s">
        <v>56</v>
      </c>
      <c r="R77" s="102"/>
      <c r="S77" s="103"/>
      <c r="T77" s="104"/>
      <c r="U77" s="105"/>
    </row>
    <row r="78" s="40" customFormat="1" ht="20.1" customHeight="1" spans="1:21">
      <c r="A78" s="71">
        <v>73</v>
      </c>
      <c r="B78" s="72" t="s">
        <v>290</v>
      </c>
      <c r="C78" s="73" t="s">
        <v>291</v>
      </c>
      <c r="D78" s="73">
        <v>13769446708</v>
      </c>
      <c r="E78" s="74" t="s">
        <v>59</v>
      </c>
      <c r="F78" s="144" t="str">
        <f>VLOOKUP(B78,[9]全部报警!$A$2:$D$85,2,FALSE)</f>
        <v>2019-07-05 09:00:55</v>
      </c>
      <c r="G78" s="155">
        <v>0</v>
      </c>
      <c r="H78" s="76" t="str">
        <f>VLOOKUP(B78,[9]全部报警!$A$2:$D$85,4,FALSE)</f>
        <v>云南省红河哈尼族彝族自治州河口瑶族自治县南溪镇124县道南溪汽车客运站东北1516米</v>
      </c>
      <c r="I78" s="76"/>
      <c r="J78" s="85"/>
      <c r="K78" s="85"/>
      <c r="L78" s="84" t="s">
        <v>33</v>
      </c>
      <c r="M78" s="83"/>
      <c r="N78" s="83"/>
      <c r="O78" s="83"/>
      <c r="P78" s="83"/>
      <c r="Q78" s="101" t="s">
        <v>56</v>
      </c>
      <c r="R78" s="102"/>
      <c r="S78" s="103"/>
      <c r="T78" s="104"/>
      <c r="U78" s="105"/>
    </row>
    <row r="79" s="40" customFormat="1" ht="20.1" customHeight="1" spans="1:21">
      <c r="A79" s="71">
        <v>74</v>
      </c>
      <c r="B79" s="72" t="s">
        <v>294</v>
      </c>
      <c r="C79" s="73" t="s">
        <v>295</v>
      </c>
      <c r="D79" s="73">
        <v>15987328827</v>
      </c>
      <c r="E79" s="74" t="s">
        <v>59</v>
      </c>
      <c r="F79" s="144" t="s">
        <v>1325</v>
      </c>
      <c r="G79" s="155">
        <v>0</v>
      </c>
      <c r="H79" s="154" t="s">
        <v>1326</v>
      </c>
      <c r="I79" s="76"/>
      <c r="J79" s="85"/>
      <c r="K79" s="85"/>
      <c r="L79" s="84" t="s">
        <v>33</v>
      </c>
      <c r="M79" s="83"/>
      <c r="N79" s="83"/>
      <c r="O79" s="83"/>
      <c r="P79" s="83"/>
      <c r="Q79" s="101" t="s">
        <v>56</v>
      </c>
      <c r="R79" s="102"/>
      <c r="S79" s="103"/>
      <c r="T79" s="104"/>
      <c r="U79" s="105"/>
    </row>
    <row r="80" s="40" customFormat="1" ht="20.1" customHeight="1" spans="1:21">
      <c r="A80" s="71">
        <v>75</v>
      </c>
      <c r="B80" s="72" t="s">
        <v>298</v>
      </c>
      <c r="C80" s="73" t="s">
        <v>299</v>
      </c>
      <c r="D80" s="73">
        <v>13987324298</v>
      </c>
      <c r="E80" s="74" t="s">
        <v>59</v>
      </c>
      <c r="F80" s="144" t="s">
        <v>1327</v>
      </c>
      <c r="G80" s="155">
        <v>0</v>
      </c>
      <c r="H80" s="154" t="s">
        <v>1328</v>
      </c>
      <c r="I80" s="76"/>
      <c r="J80" s="85"/>
      <c r="K80" s="85"/>
      <c r="L80" s="84" t="s">
        <v>33</v>
      </c>
      <c r="M80" s="83"/>
      <c r="N80" s="83"/>
      <c r="O80" s="83"/>
      <c r="P80" s="83"/>
      <c r="Q80" s="101" t="s">
        <v>56</v>
      </c>
      <c r="R80" s="102"/>
      <c r="S80" s="103"/>
      <c r="T80" s="104"/>
      <c r="U80" s="105"/>
    </row>
    <row r="81" s="40" customFormat="1" ht="20.1" customHeight="1" spans="1:21">
      <c r="A81" s="71">
        <v>76</v>
      </c>
      <c r="B81" s="72" t="s">
        <v>302</v>
      </c>
      <c r="C81" s="73" t="s">
        <v>303</v>
      </c>
      <c r="D81" s="73">
        <v>13529492223</v>
      </c>
      <c r="E81" s="74" t="s">
        <v>59</v>
      </c>
      <c r="F81" s="144" t="str">
        <f>VLOOKUP(B81,[9]全部报警!$A$2:$D$85,2,FALSE)</f>
        <v>2019-07-05 19:53:22</v>
      </c>
      <c r="G81" s="155" t="str">
        <f>VLOOKUP(B81,[10]行驶报表统计数据!$A$2:$B$69,2,FALSE)</f>
        <v>7.32</v>
      </c>
      <c r="H81" s="154" t="s">
        <v>1329</v>
      </c>
      <c r="I81" s="76"/>
      <c r="J81" s="85"/>
      <c r="K81" s="85"/>
      <c r="L81" s="84" t="s">
        <v>33</v>
      </c>
      <c r="M81" s="83"/>
      <c r="N81" s="83"/>
      <c r="O81" s="83"/>
      <c r="P81" s="83"/>
      <c r="Q81" s="101" t="s">
        <v>56</v>
      </c>
      <c r="R81" s="102"/>
      <c r="S81" s="103"/>
      <c r="T81" s="104"/>
      <c r="U81" s="105"/>
    </row>
    <row r="82" s="40" customFormat="1" ht="20.1" customHeight="1" spans="1:21">
      <c r="A82" s="71">
        <v>77</v>
      </c>
      <c r="B82" s="72" t="s">
        <v>305</v>
      </c>
      <c r="C82" s="77" t="s">
        <v>306</v>
      </c>
      <c r="D82" s="77">
        <v>15987326716</v>
      </c>
      <c r="E82" s="74" t="s">
        <v>59</v>
      </c>
      <c r="F82" s="144" t="str">
        <f>VLOOKUP(B82,[9]全部报警!$A$2:$D$85,2,FALSE)</f>
        <v>2019-07-05 18:25:50</v>
      </c>
      <c r="G82" s="155" t="str">
        <f>VLOOKUP(B82,[10]行驶报表统计数据!$A$2:$B$69,2,FALSE)</f>
        <v>16.95</v>
      </c>
      <c r="H82" s="76" t="str">
        <f>VLOOKUP(B82,[9]全部报警!$A$2:$D$85,4,FALSE)</f>
        <v>云南省红河哈尼族彝族自治州泸西县午街铺镇服务区南180米</v>
      </c>
      <c r="I82" s="76"/>
      <c r="J82" s="85"/>
      <c r="K82" s="85"/>
      <c r="L82" s="84" t="s">
        <v>33</v>
      </c>
      <c r="M82" s="83"/>
      <c r="N82" s="83"/>
      <c r="O82" s="83"/>
      <c r="P82" s="83"/>
      <c r="Q82" s="101" t="s">
        <v>56</v>
      </c>
      <c r="R82" s="102"/>
      <c r="S82" s="103"/>
      <c r="T82" s="104"/>
      <c r="U82" s="105"/>
    </row>
    <row r="83" s="40" customFormat="1" ht="20.1" customHeight="1" spans="1:21">
      <c r="A83" s="71">
        <v>78</v>
      </c>
      <c r="B83" s="72" t="s">
        <v>307</v>
      </c>
      <c r="C83" s="73" t="s">
        <v>308</v>
      </c>
      <c r="D83" s="73">
        <v>13769323752</v>
      </c>
      <c r="E83" s="74" t="s">
        <v>59</v>
      </c>
      <c r="F83" s="144" t="s">
        <v>1330</v>
      </c>
      <c r="G83" s="155">
        <v>0</v>
      </c>
      <c r="H83" s="154" t="s">
        <v>1331</v>
      </c>
      <c r="I83" s="76"/>
      <c r="J83" s="85"/>
      <c r="K83" s="85"/>
      <c r="L83" s="84" t="s">
        <v>33</v>
      </c>
      <c r="M83" s="83"/>
      <c r="N83" s="83"/>
      <c r="O83" s="83"/>
      <c r="P83" s="83"/>
      <c r="Q83" s="101" t="s">
        <v>56</v>
      </c>
      <c r="R83" s="102"/>
      <c r="S83" s="103"/>
      <c r="T83" s="104"/>
      <c r="U83" s="105"/>
    </row>
    <row r="84" s="40" customFormat="1" ht="20.1" customHeight="1" spans="1:21">
      <c r="A84" s="71">
        <v>79</v>
      </c>
      <c r="B84" s="72" t="s">
        <v>309</v>
      </c>
      <c r="C84" s="73" t="s">
        <v>310</v>
      </c>
      <c r="D84" s="73">
        <v>13887310086</v>
      </c>
      <c r="E84" s="74" t="s">
        <v>59</v>
      </c>
      <c r="F84" s="144" t="str">
        <f>VLOOKUP(B84,[9]全部报警!$A$2:$D$85,2,FALSE)</f>
        <v>2019-07-05 01:02:19</v>
      </c>
      <c r="G84" s="155" t="str">
        <f>VLOOKUP(B84,[10]行驶报表统计数据!$A$2:$B$69,2,FALSE)</f>
        <v>44.20</v>
      </c>
      <c r="H84" s="76" t="str">
        <f>VLOOKUP(B84,[9]全部报警!$A$2:$D$85,4,FALSE)</f>
        <v>云南省红河哈尼族彝族自治州建水县西庄镇金色维也纳(建设中)西南114米</v>
      </c>
      <c r="I84" s="76"/>
      <c r="J84" s="85"/>
      <c r="K84" s="85"/>
      <c r="L84" s="84" t="s">
        <v>33</v>
      </c>
      <c r="M84" s="83"/>
      <c r="N84" s="83"/>
      <c r="O84" s="83"/>
      <c r="P84" s="83"/>
      <c r="Q84" s="101" t="s">
        <v>56</v>
      </c>
      <c r="R84" s="102"/>
      <c r="S84" s="103"/>
      <c r="T84" s="104"/>
      <c r="U84" s="105"/>
    </row>
    <row r="85" s="40" customFormat="1" ht="20.1" customHeight="1" spans="1:21">
      <c r="A85" s="71">
        <v>80</v>
      </c>
      <c r="B85" s="72" t="s">
        <v>313</v>
      </c>
      <c r="C85" s="73" t="s">
        <v>314</v>
      </c>
      <c r="D85" s="73">
        <v>13988048437</v>
      </c>
      <c r="E85" s="74" t="s">
        <v>59</v>
      </c>
      <c r="F85" s="144" t="str">
        <f>VLOOKUP(B85,[9]全部报警!$A$2:$D$85,2,FALSE)</f>
        <v>2019-07-05 19:18:07</v>
      </c>
      <c r="G85" s="155" t="str">
        <f>VLOOKUP(B85,[10]行驶报表统计数据!$A$2:$B$69,2,FALSE)</f>
        <v>9.69</v>
      </c>
      <c r="H85" s="76" t="str">
        <f>VLOOKUP(B85,[9]全部报警!$A$2:$D$85,4,FALSE)</f>
        <v>云南省昭通市镇雄县坪上镇背牛段湾子东南230米</v>
      </c>
      <c r="I85" s="76"/>
      <c r="J85" s="85"/>
      <c r="K85" s="85"/>
      <c r="L85" s="84" t="s">
        <v>33</v>
      </c>
      <c r="M85" s="83"/>
      <c r="N85" s="83"/>
      <c r="O85" s="83"/>
      <c r="P85" s="83"/>
      <c r="Q85" s="101" t="s">
        <v>56</v>
      </c>
      <c r="R85" s="102"/>
      <c r="S85" s="103"/>
      <c r="T85" s="104"/>
      <c r="U85" s="105"/>
    </row>
    <row r="86" s="40" customFormat="1" ht="20.1" customHeight="1" spans="1:21">
      <c r="A86" s="71">
        <v>81</v>
      </c>
      <c r="B86" s="72" t="s">
        <v>315</v>
      </c>
      <c r="C86" s="73" t="s">
        <v>316</v>
      </c>
      <c r="D86" s="73">
        <v>15087333968</v>
      </c>
      <c r="E86" s="74" t="s">
        <v>59</v>
      </c>
      <c r="F86" s="144" t="str">
        <f>VLOOKUP(B86,[9]全部报警!$A$2:$D$85,2,FALSE)</f>
        <v>2019-07-05 22:10:13</v>
      </c>
      <c r="G86" s="155" t="str">
        <f>VLOOKUP(B86,[10]行驶报表统计数据!$A$2:$B$69,2,FALSE)</f>
        <v>26.21</v>
      </c>
      <c r="H86" s="76" t="str">
        <f>VLOOKUP(B86,[9]全部报警!$A$2:$D$85,4,FALSE)</f>
        <v>云南省红河哈尼族彝族自治州建水县南庄镇214省道朝阳门南282米</v>
      </c>
      <c r="I86" s="76"/>
      <c r="J86" s="85"/>
      <c r="K86" s="85"/>
      <c r="L86" s="84" t="s">
        <v>33</v>
      </c>
      <c r="M86" s="83"/>
      <c r="N86" s="83"/>
      <c r="O86" s="83"/>
      <c r="P86" s="83"/>
      <c r="Q86" s="101" t="s">
        <v>56</v>
      </c>
      <c r="R86" s="102"/>
      <c r="S86" s="103"/>
      <c r="T86" s="104"/>
      <c r="U86" s="105"/>
    </row>
    <row r="87" s="40" customFormat="1" ht="20.1" customHeight="1" spans="1:21">
      <c r="A87" s="71">
        <v>82</v>
      </c>
      <c r="B87" s="72" t="s">
        <v>317</v>
      </c>
      <c r="C87" s="73" t="s">
        <v>318</v>
      </c>
      <c r="D87" s="73">
        <v>15987375479</v>
      </c>
      <c r="E87" s="74" t="s">
        <v>59</v>
      </c>
      <c r="F87" s="144" t="str">
        <f>VLOOKUP(B87,[9]全部报警!$A$2:$D$85,2,FALSE)</f>
        <v>2019-07-05 19:11:58</v>
      </c>
      <c r="G87" s="155">
        <v>0</v>
      </c>
      <c r="H87" s="76" t="str">
        <f>VLOOKUP(B87,[9]全部报警!$A$2:$D$85,4,FALSE)</f>
        <v>云南省红河哈尼族彝族自治州元阳县南沙镇慢腊公路102县102县道桃园村卫生所东1276米</v>
      </c>
      <c r="I87" s="76"/>
      <c r="J87" s="85"/>
      <c r="K87" s="85"/>
      <c r="L87" s="84" t="s">
        <v>33</v>
      </c>
      <c r="M87" s="83"/>
      <c r="N87" s="83"/>
      <c r="O87" s="83"/>
      <c r="P87" s="83"/>
      <c r="Q87" s="101" t="s">
        <v>56</v>
      </c>
      <c r="R87" s="102"/>
      <c r="S87" s="103"/>
      <c r="T87" s="104"/>
      <c r="U87" s="105"/>
    </row>
    <row r="88" s="40" customFormat="1" ht="20.1" customHeight="1" spans="1:21">
      <c r="A88" s="71">
        <v>83</v>
      </c>
      <c r="B88" s="72" t="s">
        <v>319</v>
      </c>
      <c r="C88" s="73" t="s">
        <v>141</v>
      </c>
      <c r="D88" s="73">
        <v>15912899704</v>
      </c>
      <c r="E88" s="74" t="s">
        <v>59</v>
      </c>
      <c r="F88" s="144" t="s">
        <v>1332</v>
      </c>
      <c r="G88" s="155">
        <v>0</v>
      </c>
      <c r="H88" s="154" t="s">
        <v>1333</v>
      </c>
      <c r="I88" s="76"/>
      <c r="J88" s="85"/>
      <c r="K88" s="85"/>
      <c r="L88" s="84" t="s">
        <v>33</v>
      </c>
      <c r="M88" s="83"/>
      <c r="N88" s="83"/>
      <c r="O88" s="83"/>
      <c r="P88" s="83"/>
      <c r="Q88" s="101" t="s">
        <v>56</v>
      </c>
      <c r="R88" s="102"/>
      <c r="S88" s="103"/>
      <c r="T88" s="104"/>
      <c r="U88" s="105"/>
    </row>
    <row r="89" s="40" customFormat="1" ht="20.1" customHeight="1" spans="1:21">
      <c r="A89" s="71">
        <v>84</v>
      </c>
      <c r="B89" s="72" t="s">
        <v>322</v>
      </c>
      <c r="C89" s="73" t="s">
        <v>323</v>
      </c>
      <c r="D89" s="73">
        <v>13988065286</v>
      </c>
      <c r="E89" s="74" t="s">
        <v>59</v>
      </c>
      <c r="F89" s="144" t="str">
        <f>VLOOKUP(B89,[9]全部报警!$A$2:$D$85,2,FALSE)</f>
        <v>2019-07-05 23:54:23</v>
      </c>
      <c r="G89" s="155" t="str">
        <f>VLOOKUP(B89,[10]行驶报表统计数据!$A$2:$B$69,2,FALSE)</f>
        <v>0.00</v>
      </c>
      <c r="H89" s="76" t="str">
        <f>VLOOKUP(B89,[9]全部报警!$A$2:$D$85,4,FALSE)</f>
        <v>云南省红河哈尼族彝族自治州蒙自市新安所镇回归路124号G12县道振昌旅馆西155米</v>
      </c>
      <c r="I89" s="76"/>
      <c r="J89" s="85"/>
      <c r="K89" s="85"/>
      <c r="L89" s="84" t="s">
        <v>33</v>
      </c>
      <c r="M89" s="83"/>
      <c r="N89" s="83"/>
      <c r="O89" s="83"/>
      <c r="P89" s="83"/>
      <c r="Q89" s="101" t="s">
        <v>56</v>
      </c>
      <c r="R89" s="102"/>
      <c r="S89" s="103"/>
      <c r="T89" s="104"/>
      <c r="U89" s="105"/>
    </row>
    <row r="90" ht="20.1" customHeight="1" spans="1:21">
      <c r="A90" s="71">
        <v>85</v>
      </c>
      <c r="B90" s="72" t="s">
        <v>324</v>
      </c>
      <c r="C90" s="73" t="s">
        <v>325</v>
      </c>
      <c r="D90" s="73">
        <v>15126318641</v>
      </c>
      <c r="E90" s="74" t="s">
        <v>59</v>
      </c>
      <c r="F90" s="144" t="str">
        <f>VLOOKUP(B90,[9]全部报警!$A$2:$D$85,2,FALSE)</f>
        <v>2019-07-05 23:15:36</v>
      </c>
      <c r="G90" s="155" t="str">
        <f>VLOOKUP(B90,[10]行驶报表统计数据!$A$2:$B$69,2,FALSE)</f>
        <v>22.53</v>
      </c>
      <c r="H90" s="76" t="str">
        <f>VLOOKUP(B90,[9]全部报警!$A$2:$D$85,4,FALSE)</f>
        <v>云南省红河哈尼族彝族自治州建水县曲江镇214省道馆驿小学西244米</v>
      </c>
      <c r="I90" s="76"/>
      <c r="J90" s="85"/>
      <c r="K90" s="85"/>
      <c r="L90" s="84" t="s">
        <v>33</v>
      </c>
      <c r="M90" s="83"/>
      <c r="N90" s="83"/>
      <c r="O90" s="83"/>
      <c r="P90" s="83"/>
      <c r="Q90" s="101" t="s">
        <v>56</v>
      </c>
      <c r="R90" s="102"/>
      <c r="S90" s="103"/>
      <c r="T90" s="104"/>
      <c r="U90" s="105"/>
    </row>
    <row r="91" ht="20.1" customHeight="1" spans="1:21">
      <c r="A91" s="71">
        <v>86</v>
      </c>
      <c r="B91" s="72" t="s">
        <v>326</v>
      </c>
      <c r="C91" s="73" t="s">
        <v>327</v>
      </c>
      <c r="D91" s="73">
        <v>15287330010</v>
      </c>
      <c r="E91" s="74" t="s">
        <v>59</v>
      </c>
      <c r="F91" s="144" t="str">
        <f>VLOOKUP(B91,[9]全部报警!$A$2:$D$85,2,FALSE)</f>
        <v>2019-07-05 22:59:36</v>
      </c>
      <c r="G91" s="155">
        <v>0</v>
      </c>
      <c r="H91" s="76" t="str">
        <f>VLOOKUP(B91,[9]全部报警!$A$2:$D$85,4,FALSE)</f>
        <v>云南省红河哈尼族彝族自治州蒙自市冷泉镇蒙蛮线山嘴东149米</v>
      </c>
      <c r="I91" s="76"/>
      <c r="J91" s="85"/>
      <c r="K91" s="85"/>
      <c r="L91" s="84" t="s">
        <v>33</v>
      </c>
      <c r="M91" s="83"/>
      <c r="N91" s="83"/>
      <c r="O91" s="83"/>
      <c r="P91" s="83"/>
      <c r="Q91" s="101" t="s">
        <v>56</v>
      </c>
      <c r="R91" s="102"/>
      <c r="S91" s="103"/>
      <c r="T91" s="104"/>
      <c r="U91" s="105"/>
    </row>
    <row r="92" ht="20.1" customHeight="1" spans="1:22">
      <c r="A92" s="71">
        <v>87</v>
      </c>
      <c r="B92" s="72" t="s">
        <v>328</v>
      </c>
      <c r="C92" s="73" t="s">
        <v>329</v>
      </c>
      <c r="D92" s="73">
        <v>13408935775</v>
      </c>
      <c r="E92" s="74" t="s">
        <v>59</v>
      </c>
      <c r="F92" s="144" t="str">
        <f>VLOOKUP(B92,[9]全部报警!$A$2:$D$85,2,FALSE)</f>
        <v>2019-07-05 23:02:46</v>
      </c>
      <c r="G92" s="155" t="str">
        <f>VLOOKUP(B92,[10]行驶报表统计数据!$A$2:$B$69,2,FALSE)</f>
        <v>19.50</v>
      </c>
      <c r="H92" s="76" t="str">
        <f>VLOOKUP(B92,[9]全部报警!$A$2:$D$85,4,FALSE)</f>
        <v>云南省临沧市双江拉祜族佤族布朗族傣族自治县邦丙乡214国道胶场西433米</v>
      </c>
      <c r="I92" s="76"/>
      <c r="J92" s="85"/>
      <c r="K92" s="85"/>
      <c r="L92" s="84" t="s">
        <v>33</v>
      </c>
      <c r="M92" s="83"/>
      <c r="N92" s="83"/>
      <c r="O92" s="83"/>
      <c r="P92" s="83"/>
      <c r="Q92" s="101" t="s">
        <v>56</v>
      </c>
      <c r="R92" s="102"/>
      <c r="S92" s="103"/>
      <c r="T92" s="104"/>
      <c r="U92" s="105"/>
      <c r="V92" s="41"/>
    </row>
    <row r="93" ht="20.1" customHeight="1" spans="1:22">
      <c r="A93" s="71">
        <v>88</v>
      </c>
      <c r="B93" s="72" t="s">
        <v>330</v>
      </c>
      <c r="C93" s="73" t="s">
        <v>331</v>
      </c>
      <c r="D93" s="73">
        <v>15912809069</v>
      </c>
      <c r="E93" s="74" t="s">
        <v>59</v>
      </c>
      <c r="F93" s="144" t="s">
        <v>1334</v>
      </c>
      <c r="G93" s="155">
        <v>0</v>
      </c>
      <c r="H93" s="154" t="s">
        <v>1335</v>
      </c>
      <c r="I93" s="76"/>
      <c r="J93" s="85"/>
      <c r="K93" s="85"/>
      <c r="L93" s="84" t="s">
        <v>33</v>
      </c>
      <c r="M93" s="83"/>
      <c r="N93" s="83"/>
      <c r="O93" s="83"/>
      <c r="P93" s="83"/>
      <c r="Q93" s="101" t="s">
        <v>56</v>
      </c>
      <c r="R93" s="102"/>
      <c r="S93" s="103"/>
      <c r="T93" s="104"/>
      <c r="U93" s="105"/>
      <c r="V93" s="41"/>
    </row>
    <row r="94" ht="20.1" customHeight="1" spans="1:22">
      <c r="A94" s="71">
        <v>89</v>
      </c>
      <c r="B94" s="72" t="s">
        <v>334</v>
      </c>
      <c r="C94" s="73" t="s">
        <v>335</v>
      </c>
      <c r="D94" s="73">
        <v>15094156905</v>
      </c>
      <c r="E94" s="74" t="s">
        <v>59</v>
      </c>
      <c r="F94" s="144" t="str">
        <f>VLOOKUP(B94,[9]全部报警!$A$2:$D$85,2,FALSE)</f>
        <v>2019-07-05 12:33:06</v>
      </c>
      <c r="G94" s="155" t="str">
        <f>VLOOKUP(B94,[10]行驶报表统计数据!$A$2:$B$69,2,FALSE)</f>
        <v>19.78</v>
      </c>
      <c r="H94" s="76" t="str">
        <f>VLOOKUP(B94,[9]全部报警!$A$2:$D$85,4,FALSE)</f>
        <v>云南省红河哈尼族彝族自治州建水县南庄镇坝埂脚中队东北487米</v>
      </c>
      <c r="I94" s="76"/>
      <c r="J94" s="85"/>
      <c r="K94" s="85"/>
      <c r="L94" s="84" t="s">
        <v>33</v>
      </c>
      <c r="M94" s="83"/>
      <c r="N94" s="83"/>
      <c r="O94" s="83"/>
      <c r="P94" s="83"/>
      <c r="Q94" s="101" t="s">
        <v>56</v>
      </c>
      <c r="R94" s="102"/>
      <c r="S94" s="103"/>
      <c r="T94" s="104"/>
      <c r="U94" s="105"/>
      <c r="V94" s="41"/>
    </row>
    <row r="95" ht="20.1" customHeight="1" spans="1:22">
      <c r="A95" s="71">
        <v>90</v>
      </c>
      <c r="B95" s="72" t="s">
        <v>338</v>
      </c>
      <c r="C95" s="73" t="s">
        <v>339</v>
      </c>
      <c r="D95" s="73">
        <v>13529826425</v>
      </c>
      <c r="E95" s="74" t="s">
        <v>59</v>
      </c>
      <c r="F95" s="144"/>
      <c r="G95" s="155">
        <v>0</v>
      </c>
      <c r="H95" s="76"/>
      <c r="I95" s="83" t="s">
        <v>62</v>
      </c>
      <c r="J95" s="85"/>
      <c r="K95" s="85"/>
      <c r="L95" s="84" t="s">
        <v>33</v>
      </c>
      <c r="M95" s="83"/>
      <c r="N95" s="83"/>
      <c r="O95" s="83"/>
      <c r="P95" s="83"/>
      <c r="Q95" s="101" t="s">
        <v>29</v>
      </c>
      <c r="R95" s="102"/>
      <c r="S95" s="103">
        <v>43651</v>
      </c>
      <c r="T95" s="104" t="s">
        <v>279</v>
      </c>
      <c r="U95" s="105"/>
      <c r="V95" s="41"/>
    </row>
    <row r="96" ht="20.1" customHeight="1" spans="1:22">
      <c r="A96" s="71">
        <v>91</v>
      </c>
      <c r="B96" s="72" t="s">
        <v>342</v>
      </c>
      <c r="C96" s="73" t="s">
        <v>343</v>
      </c>
      <c r="D96" s="73">
        <v>15987380061</v>
      </c>
      <c r="E96" s="74" t="s">
        <v>59</v>
      </c>
      <c r="F96" s="144" t="str">
        <f>VLOOKUP(B96,[9]全部报警!$A$2:$D$85,2,FALSE)</f>
        <v>2019-07-05 21:25:04</v>
      </c>
      <c r="G96" s="155" t="str">
        <f>VLOOKUP(B96,[10]行驶报表统计数据!$A$2:$B$69,2,FALSE)</f>
        <v>20.81</v>
      </c>
      <c r="H96" s="76" t="str">
        <f>VLOOKUP(B96,[9]全部报警!$A$2:$D$85,4,FALSE)</f>
        <v>云南省红河哈尼族彝族自治州建水县曲江镇太钟段钟营西504米</v>
      </c>
      <c r="I96" s="76"/>
      <c r="J96" s="85"/>
      <c r="K96" s="85"/>
      <c r="L96" s="84" t="s">
        <v>33</v>
      </c>
      <c r="M96" s="83"/>
      <c r="N96" s="83"/>
      <c r="O96" s="83"/>
      <c r="P96" s="83"/>
      <c r="Q96" s="101" t="s">
        <v>56</v>
      </c>
      <c r="R96" s="102"/>
      <c r="S96" s="103"/>
      <c r="T96" s="104"/>
      <c r="U96" s="105"/>
      <c r="V96" s="41"/>
    </row>
    <row r="97" s="41" customFormat="1" ht="20.1" customHeight="1" spans="1:21">
      <c r="A97" s="71">
        <v>92</v>
      </c>
      <c r="B97" s="72" t="s">
        <v>344</v>
      </c>
      <c r="C97" s="73" t="s">
        <v>345</v>
      </c>
      <c r="D97" s="73">
        <v>18008806112</v>
      </c>
      <c r="E97" s="74" t="s">
        <v>59</v>
      </c>
      <c r="F97" s="144" t="str">
        <f>VLOOKUP(B97,[9]全部报警!$A$2:$D$85,2,FALSE)</f>
        <v>2019-07-05 14:21:37</v>
      </c>
      <c r="G97" s="155" t="str">
        <f>VLOOKUP(B97,[10]行驶报表统计数据!$A$2:$B$69,2,FALSE)</f>
        <v>58.40</v>
      </c>
      <c r="H97" s="76" t="str">
        <f>VLOOKUP(B97,[9]全部报警!$A$2:$D$85,4,FALSE)</f>
        <v>云南省昆明市石林彝族自治县鹿阜街道工业大道二腾立兴工贸东210米</v>
      </c>
      <c r="I97" s="76"/>
      <c r="J97" s="85"/>
      <c r="K97" s="85"/>
      <c r="L97" s="84" t="s">
        <v>33</v>
      </c>
      <c r="M97" s="83"/>
      <c r="N97" s="83"/>
      <c r="O97" s="83"/>
      <c r="P97" s="83"/>
      <c r="Q97" s="101" t="s">
        <v>56</v>
      </c>
      <c r="R97" s="102"/>
      <c r="S97" s="103"/>
      <c r="T97" s="104"/>
      <c r="U97" s="105"/>
    </row>
    <row r="98" s="41" customFormat="1" ht="20.1" customHeight="1" spans="1:21">
      <c r="A98" s="71">
        <v>93</v>
      </c>
      <c r="B98" s="72" t="s">
        <v>348</v>
      </c>
      <c r="C98" s="73" t="s">
        <v>349</v>
      </c>
      <c r="D98" s="73">
        <v>13577315608</v>
      </c>
      <c r="E98" s="74" t="s">
        <v>59</v>
      </c>
      <c r="F98" s="144" t="s">
        <v>1336</v>
      </c>
      <c r="G98" s="155">
        <v>0</v>
      </c>
      <c r="H98" s="154" t="s">
        <v>1337</v>
      </c>
      <c r="I98" s="76"/>
      <c r="J98" s="85"/>
      <c r="K98" s="85"/>
      <c r="L98" s="84" t="s">
        <v>33</v>
      </c>
      <c r="M98" s="83"/>
      <c r="N98" s="83"/>
      <c r="O98" s="83"/>
      <c r="P98" s="83"/>
      <c r="Q98" s="101" t="s">
        <v>56</v>
      </c>
      <c r="R98" s="102"/>
      <c r="S98" s="103"/>
      <c r="T98" s="104"/>
      <c r="U98" s="105"/>
    </row>
    <row r="99" s="41" customFormat="1" ht="20.1" customHeight="1" spans="1:21">
      <c r="A99" s="71">
        <v>94</v>
      </c>
      <c r="B99" s="72" t="s">
        <v>350</v>
      </c>
      <c r="C99" s="73" t="s">
        <v>351</v>
      </c>
      <c r="D99" s="73">
        <v>13887376301</v>
      </c>
      <c r="E99" s="74" t="s">
        <v>59</v>
      </c>
      <c r="F99" s="144" t="str">
        <f>VLOOKUP(B99,[9]全部报警!$A$2:$D$85,2,FALSE)</f>
        <v>2019-07-05 22:04:50</v>
      </c>
      <c r="G99" s="155">
        <v>0</v>
      </c>
      <c r="H99" s="76" t="str">
        <f>VLOOKUP(B99,[9]全部报警!$A$2:$D$85,4,FALSE)</f>
        <v>云南省红河哈尼族彝族自治州建水县临安镇214省道鸿达驾校西南270米</v>
      </c>
      <c r="I99" s="76"/>
      <c r="J99" s="85"/>
      <c r="K99" s="85"/>
      <c r="L99" s="84" t="s">
        <v>33</v>
      </c>
      <c r="M99" s="83"/>
      <c r="N99" s="83"/>
      <c r="O99" s="83"/>
      <c r="P99" s="83"/>
      <c r="Q99" s="101" t="s">
        <v>56</v>
      </c>
      <c r="R99" s="102"/>
      <c r="S99" s="103"/>
      <c r="T99" s="104"/>
      <c r="U99" s="105"/>
    </row>
    <row r="100" s="41" customFormat="1" ht="20.1" customHeight="1" spans="1:21">
      <c r="A100" s="71">
        <v>95</v>
      </c>
      <c r="B100" s="108" t="s">
        <v>352</v>
      </c>
      <c r="C100" s="109" t="s">
        <v>353</v>
      </c>
      <c r="D100" s="109" t="s">
        <v>354</v>
      </c>
      <c r="E100" s="74" t="s">
        <v>59</v>
      </c>
      <c r="F100" s="144" t="s">
        <v>1338</v>
      </c>
      <c r="G100" s="155">
        <v>0</v>
      </c>
      <c r="H100" s="154" t="s">
        <v>1339</v>
      </c>
      <c r="I100" s="76"/>
      <c r="J100" s="85"/>
      <c r="K100" s="85"/>
      <c r="L100" s="84" t="s">
        <v>33</v>
      </c>
      <c r="M100" s="83"/>
      <c r="N100" s="83"/>
      <c r="O100" s="83"/>
      <c r="P100" s="83"/>
      <c r="Q100" s="101" t="s">
        <v>56</v>
      </c>
      <c r="R100" s="102"/>
      <c r="S100" s="103"/>
      <c r="T100" s="104"/>
      <c r="U100" s="105"/>
    </row>
    <row r="101" s="41" customFormat="1" ht="20.1" customHeight="1" spans="1:21">
      <c r="A101" s="71">
        <v>96</v>
      </c>
      <c r="B101" s="72" t="s">
        <v>355</v>
      </c>
      <c r="C101" s="110" t="s">
        <v>356</v>
      </c>
      <c r="D101" s="110" t="s">
        <v>357</v>
      </c>
      <c r="E101" s="74" t="s">
        <v>59</v>
      </c>
      <c r="F101" s="144" t="str">
        <f>VLOOKUP(B101,[9]全部报警!$A$2:$D$85,2,FALSE)</f>
        <v>2019-07-05 22:41:29</v>
      </c>
      <c r="G101" s="155" t="str">
        <f>VLOOKUP(B101,[10]行驶报表统计数据!$A$2:$B$69,2,FALSE)</f>
        <v>55.00</v>
      </c>
      <c r="H101" s="76" t="str">
        <f>VLOOKUP(B101,[9]全部报警!$A$2:$D$85,4,FALSE)</f>
        <v>云南省文山壮族苗族自治州砚山县平远镇商贸大街155商贸大街阳光钢铝门窗东北17米</v>
      </c>
      <c r="I101" s="76"/>
      <c r="J101" s="85"/>
      <c r="K101" s="85"/>
      <c r="L101" s="84" t="s">
        <v>33</v>
      </c>
      <c r="M101" s="83"/>
      <c r="N101" s="83"/>
      <c r="O101" s="83"/>
      <c r="P101" s="83"/>
      <c r="Q101" s="101" t="s">
        <v>56</v>
      </c>
      <c r="R101" s="102"/>
      <c r="S101" s="103"/>
      <c r="T101" s="104"/>
      <c r="U101" s="105"/>
    </row>
    <row r="102" s="41" customFormat="1" ht="20.1" customHeight="1" spans="1:21">
      <c r="A102" s="71">
        <v>97</v>
      </c>
      <c r="B102" s="72" t="s">
        <v>358</v>
      </c>
      <c r="C102" s="110" t="s">
        <v>359</v>
      </c>
      <c r="D102" s="110" t="s">
        <v>360</v>
      </c>
      <c r="E102" s="74" t="s">
        <v>59</v>
      </c>
      <c r="F102" s="144" t="s">
        <v>1340</v>
      </c>
      <c r="G102" s="155">
        <v>0</v>
      </c>
      <c r="H102" s="154" t="s">
        <v>1341</v>
      </c>
      <c r="I102" s="76"/>
      <c r="J102" s="85"/>
      <c r="K102" s="85"/>
      <c r="L102" s="84" t="s">
        <v>33</v>
      </c>
      <c r="M102" s="83"/>
      <c r="N102" s="83"/>
      <c r="O102" s="83"/>
      <c r="P102" s="83"/>
      <c r="Q102" s="101" t="s">
        <v>56</v>
      </c>
      <c r="R102" s="102"/>
      <c r="S102" s="103"/>
      <c r="T102" s="104"/>
      <c r="U102" s="105"/>
    </row>
    <row r="103" s="41" customFormat="1" ht="20.1" customHeight="1" spans="1:21">
      <c r="A103" s="71">
        <v>98</v>
      </c>
      <c r="B103" s="72" t="s">
        <v>363</v>
      </c>
      <c r="C103" s="110" t="s">
        <v>364</v>
      </c>
      <c r="D103" s="110" t="s">
        <v>365</v>
      </c>
      <c r="E103" s="74" t="s">
        <v>59</v>
      </c>
      <c r="F103" s="144" t="str">
        <f>VLOOKUP(B103,[9]全部报警!$A$2:$D$85,2,FALSE)</f>
        <v>2019-07-05 23:53:21</v>
      </c>
      <c r="G103" s="155">
        <v>0</v>
      </c>
      <c r="H103" s="76" t="str">
        <f>VLOOKUP(B103,[9]全部报警!$A$2:$D$85,4,FALSE)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20.1" customHeight="1" spans="1:21">
      <c r="A104" s="71">
        <v>99</v>
      </c>
      <c r="B104" s="72" t="s">
        <v>366</v>
      </c>
      <c r="C104" s="110" t="s">
        <v>367</v>
      </c>
      <c r="D104" s="110" t="s">
        <v>368</v>
      </c>
      <c r="E104" s="74" t="s">
        <v>59</v>
      </c>
      <c r="F104" s="144" t="str">
        <f>VLOOKUP(B104,[9]全部报警!$A$2:$D$85,2,FALSE)</f>
        <v>2019-07-05 23:21:22</v>
      </c>
      <c r="G104" s="155" t="str">
        <f>VLOOKUP(B104,[10]行驶报表统计数据!$A$2:$B$69,2,FALSE)</f>
        <v>14.98</v>
      </c>
      <c r="H104" s="76" t="str">
        <f>VLOOKUP(B104,[9]全部报警!$A$2:$D$85,4,FALSE)</f>
        <v>云南省昆明市宜良县匡远街道学府路宜良县第一中学西南251米</v>
      </c>
      <c r="I104" s="76"/>
      <c r="J104" s="85"/>
      <c r="K104" s="85"/>
      <c r="L104" s="84" t="s">
        <v>33</v>
      </c>
      <c r="M104" s="83"/>
      <c r="N104" s="83"/>
      <c r="O104" s="83"/>
      <c r="P104" s="83"/>
      <c r="Q104" s="101" t="s">
        <v>56</v>
      </c>
      <c r="R104" s="102"/>
      <c r="S104" s="103"/>
      <c r="T104" s="104"/>
      <c r="U104" s="105"/>
    </row>
    <row r="105" s="41" customFormat="1" ht="20.1" customHeight="1" spans="1:21">
      <c r="A105" s="71">
        <v>100</v>
      </c>
      <c r="B105" s="72" t="s">
        <v>369</v>
      </c>
      <c r="C105" s="109" t="s">
        <v>370</v>
      </c>
      <c r="D105" s="109" t="s">
        <v>371</v>
      </c>
      <c r="E105" s="74" t="s">
        <v>59</v>
      </c>
      <c r="F105" s="144" t="str">
        <f>VLOOKUP(B105,[9]全部报警!$A$2:$D$85,2,FALSE)</f>
        <v>2019-07-05 23:27:31</v>
      </c>
      <c r="G105" s="155" t="str">
        <f>VLOOKUP(B105,[10]行驶报表统计数据!$A$2:$B$69,2,FALSE)</f>
        <v>24.94</v>
      </c>
      <c r="H105" s="76" t="str">
        <f>VLOOKUP(B105,[9]全部报警!$A$2:$D$85,4,FALSE)</f>
        <v>云南省红河哈尼族彝族自治州建水县曲江镇214省道黄兰小学北1478米</v>
      </c>
      <c r="I105" s="76"/>
      <c r="J105" s="85"/>
      <c r="K105" s="85"/>
      <c r="L105" s="84" t="s">
        <v>28</v>
      </c>
      <c r="M105" s="83"/>
      <c r="N105" s="83" t="s">
        <v>62</v>
      </c>
      <c r="O105" s="83"/>
      <c r="P105" s="83"/>
      <c r="Q105" s="101" t="s">
        <v>34</v>
      </c>
      <c r="R105" s="102"/>
      <c r="S105" s="103">
        <v>43651</v>
      </c>
      <c r="T105" s="104" t="s">
        <v>170</v>
      </c>
      <c r="U105" s="105"/>
    </row>
    <row r="106" s="41" customFormat="1" ht="20.1" customHeight="1" spans="1:21">
      <c r="A106" s="71">
        <v>101</v>
      </c>
      <c r="B106" s="72" t="s">
        <v>374</v>
      </c>
      <c r="C106" s="110" t="s">
        <v>375</v>
      </c>
      <c r="D106" s="111" t="s">
        <v>376</v>
      </c>
      <c r="E106" s="74" t="s">
        <v>59</v>
      </c>
      <c r="F106" s="144" t="str">
        <f>VLOOKUP(B106,[9]全部报警!$A$2:$D$85,2,FALSE)</f>
        <v>2019-07-05 18:58:44</v>
      </c>
      <c r="G106" s="155" t="str">
        <f>VLOOKUP(B106,[10]行驶报表统计数据!$A$2:$B$69,2,FALSE)</f>
        <v>10.64</v>
      </c>
      <c r="H106" s="76" t="str">
        <f>VLOOKUP(B106,[9]全部报警!$A$2:$D$85,4,FALSE)</f>
        <v>云南省红河哈尼族彝族自治州河口瑶族自治县河口镇中国石化(北山停车区加油站)南79米</v>
      </c>
      <c r="I106" s="76"/>
      <c r="J106" s="85"/>
      <c r="K106" s="85"/>
      <c r="L106" s="84" t="s">
        <v>33</v>
      </c>
      <c r="M106" s="83"/>
      <c r="N106" s="83"/>
      <c r="O106" s="83"/>
      <c r="P106" s="83"/>
      <c r="Q106" s="101" t="s">
        <v>56</v>
      </c>
      <c r="R106" s="102"/>
      <c r="S106" s="103"/>
      <c r="T106" s="104"/>
      <c r="U106" s="105"/>
    </row>
    <row r="107" s="41" customFormat="1" ht="20.1" customHeight="1" spans="1:21">
      <c r="A107" s="71">
        <v>102</v>
      </c>
      <c r="B107" s="72" t="s">
        <v>377</v>
      </c>
      <c r="C107" s="110" t="s">
        <v>378</v>
      </c>
      <c r="D107" s="110" t="s">
        <v>379</v>
      </c>
      <c r="E107" s="74" t="s">
        <v>59</v>
      </c>
      <c r="F107" s="144" t="s">
        <v>1342</v>
      </c>
      <c r="G107" s="155">
        <v>0</v>
      </c>
      <c r="H107" s="154" t="s">
        <v>1343</v>
      </c>
      <c r="I107" s="76"/>
      <c r="J107" s="85"/>
      <c r="K107" s="85"/>
      <c r="L107" s="84" t="s">
        <v>33</v>
      </c>
      <c r="M107" s="83"/>
      <c r="N107" s="83"/>
      <c r="O107" s="83"/>
      <c r="P107" s="83"/>
      <c r="Q107" s="101" t="s">
        <v>56</v>
      </c>
      <c r="R107" s="102"/>
      <c r="S107" s="103"/>
      <c r="T107" s="104"/>
      <c r="U107" s="105"/>
    </row>
    <row r="108" s="41" customFormat="1" ht="20.1" customHeight="1" spans="1:21">
      <c r="A108" s="71">
        <v>103</v>
      </c>
      <c r="B108" s="72" t="s">
        <v>382</v>
      </c>
      <c r="C108" s="110" t="s">
        <v>383</v>
      </c>
      <c r="D108" s="110" t="s">
        <v>384</v>
      </c>
      <c r="E108" s="74" t="s">
        <v>59</v>
      </c>
      <c r="F108" s="144" t="s">
        <v>1344</v>
      </c>
      <c r="G108" s="155">
        <v>0</v>
      </c>
      <c r="H108" s="154" t="s">
        <v>1345</v>
      </c>
      <c r="I108" s="76"/>
      <c r="J108" s="85"/>
      <c r="K108" s="85"/>
      <c r="L108" s="84" t="s">
        <v>33</v>
      </c>
      <c r="M108" s="83"/>
      <c r="N108" s="83"/>
      <c r="O108" s="83"/>
      <c r="P108" s="83"/>
      <c r="Q108" s="101" t="s">
        <v>56</v>
      </c>
      <c r="R108" s="102"/>
      <c r="S108" s="103"/>
      <c r="T108" s="104"/>
      <c r="U108" s="105"/>
    </row>
    <row r="109" s="41" customFormat="1" ht="20.1" customHeight="1" spans="1:21">
      <c r="A109" s="71">
        <v>104</v>
      </c>
      <c r="B109" s="72" t="s">
        <v>387</v>
      </c>
      <c r="C109" s="110" t="s">
        <v>388</v>
      </c>
      <c r="D109" s="110" t="s">
        <v>389</v>
      </c>
      <c r="E109" s="74" t="s">
        <v>59</v>
      </c>
      <c r="F109" s="144" t="s">
        <v>1346</v>
      </c>
      <c r="G109" s="155">
        <v>0</v>
      </c>
      <c r="H109" s="154" t="s">
        <v>1347</v>
      </c>
      <c r="I109" s="76"/>
      <c r="J109" s="85"/>
      <c r="K109" s="85"/>
      <c r="L109" s="84" t="s">
        <v>33</v>
      </c>
      <c r="M109" s="83"/>
      <c r="N109" s="83"/>
      <c r="O109" s="83"/>
      <c r="P109" s="83"/>
      <c r="Q109" s="101" t="s">
        <v>56</v>
      </c>
      <c r="R109" s="102"/>
      <c r="S109" s="103"/>
      <c r="T109" s="104"/>
      <c r="U109" s="105"/>
    </row>
    <row r="110" s="41" customFormat="1" ht="20.1" customHeight="1" spans="1:21">
      <c r="A110" s="71">
        <v>105</v>
      </c>
      <c r="B110" s="72" t="s">
        <v>392</v>
      </c>
      <c r="C110" s="110" t="s">
        <v>393</v>
      </c>
      <c r="D110" s="110" t="s">
        <v>394</v>
      </c>
      <c r="E110" s="74" t="s">
        <v>59</v>
      </c>
      <c r="F110" s="144" t="s">
        <v>1348</v>
      </c>
      <c r="G110" s="155">
        <v>0</v>
      </c>
      <c r="H110" s="154" t="s">
        <v>1349</v>
      </c>
      <c r="I110" s="76"/>
      <c r="J110" s="85"/>
      <c r="K110" s="85"/>
      <c r="L110" s="84" t="s">
        <v>33</v>
      </c>
      <c r="M110" s="83"/>
      <c r="N110" s="83"/>
      <c r="O110" s="83"/>
      <c r="P110" s="83"/>
      <c r="Q110" s="101" t="s">
        <v>56</v>
      </c>
      <c r="R110" s="102"/>
      <c r="S110" s="103"/>
      <c r="T110" s="104"/>
      <c r="U110" s="105"/>
    </row>
    <row r="111" s="41" customFormat="1" ht="20.1" customHeight="1" spans="1:21">
      <c r="A111" s="71">
        <v>106</v>
      </c>
      <c r="B111" s="72" t="s">
        <v>398</v>
      </c>
      <c r="C111" s="110" t="s">
        <v>399</v>
      </c>
      <c r="D111" s="110" t="s">
        <v>400</v>
      </c>
      <c r="E111" s="74" t="s">
        <v>59</v>
      </c>
      <c r="F111" s="144" t="s">
        <v>1350</v>
      </c>
      <c r="G111" s="155">
        <v>0</v>
      </c>
      <c r="H111" s="154" t="s">
        <v>1351</v>
      </c>
      <c r="I111" s="76"/>
      <c r="J111" s="85"/>
      <c r="K111" s="85"/>
      <c r="L111" s="84" t="s">
        <v>33</v>
      </c>
      <c r="M111" s="83"/>
      <c r="N111" s="83"/>
      <c r="O111" s="83"/>
      <c r="P111" s="83"/>
      <c r="Q111" s="101" t="s">
        <v>56</v>
      </c>
      <c r="R111" s="102"/>
      <c r="S111" s="103"/>
      <c r="T111" s="104"/>
      <c r="U111" s="105"/>
    </row>
    <row r="112" s="41" customFormat="1" ht="20.1" customHeight="1" spans="1:21">
      <c r="A112" s="71">
        <v>107</v>
      </c>
      <c r="B112" s="72" t="s">
        <v>403</v>
      </c>
      <c r="C112" s="110" t="s">
        <v>404</v>
      </c>
      <c r="D112" s="110" t="s">
        <v>405</v>
      </c>
      <c r="E112" s="74" t="s">
        <v>59</v>
      </c>
      <c r="F112" s="144" t="str">
        <f>VLOOKUP(B112,[9]全部报警!$A$2:$D$85,2,FALSE)</f>
        <v>2019-07-05 11:25:57</v>
      </c>
      <c r="G112" s="155" t="str">
        <f>VLOOKUP(B112,[10]行驶报表统计数据!$A$2:$B$69,2,FALSE)</f>
        <v>23.65</v>
      </c>
      <c r="H112" s="76" t="str">
        <f>VLOOKUP(B112,[9]全部报警!$A$2:$D$85,4,FALSE)</f>
        <v>云南省迪庆藏族自治州维西傈僳族自治县永春乡维通公路庆福河东北489米</v>
      </c>
      <c r="I112" s="76"/>
      <c r="J112" s="85"/>
      <c r="K112" s="85"/>
      <c r="L112" s="84" t="s">
        <v>33</v>
      </c>
      <c r="M112" s="83"/>
      <c r="N112" s="83"/>
      <c r="O112" s="83"/>
      <c r="P112" s="83"/>
      <c r="Q112" s="101" t="s">
        <v>56</v>
      </c>
      <c r="R112" s="102"/>
      <c r="S112" s="103"/>
      <c r="T112" s="104"/>
      <c r="U112" s="105"/>
    </row>
    <row r="113" ht="20.1" customHeight="1" spans="1:22">
      <c r="A113" s="71">
        <v>108</v>
      </c>
      <c r="B113" s="72" t="s">
        <v>408</v>
      </c>
      <c r="C113" s="110" t="s">
        <v>409</v>
      </c>
      <c r="D113" s="110" t="s">
        <v>410</v>
      </c>
      <c r="E113" s="74" t="s">
        <v>59</v>
      </c>
      <c r="F113" s="144" t="s">
        <v>1352</v>
      </c>
      <c r="G113" s="155">
        <v>0</v>
      </c>
      <c r="H113" s="154" t="s">
        <v>1353</v>
      </c>
      <c r="I113" s="76"/>
      <c r="J113" s="85"/>
      <c r="K113" s="85"/>
      <c r="L113" s="84" t="s">
        <v>33</v>
      </c>
      <c r="M113" s="83"/>
      <c r="N113" s="83"/>
      <c r="O113" s="83"/>
      <c r="P113" s="83"/>
      <c r="Q113" s="101" t="s">
        <v>56</v>
      </c>
      <c r="R113" s="102"/>
      <c r="S113" s="103"/>
      <c r="T113" s="104"/>
      <c r="U113" s="105"/>
      <c r="V113" s="41"/>
    </row>
    <row r="114" ht="20.1" customHeight="1" spans="1:22">
      <c r="A114" s="71">
        <v>109</v>
      </c>
      <c r="B114" s="72" t="s">
        <v>413</v>
      </c>
      <c r="C114" s="77" t="s">
        <v>414</v>
      </c>
      <c r="D114" s="77">
        <v>15925330567</v>
      </c>
      <c r="E114" s="74" t="s">
        <v>59</v>
      </c>
      <c r="F114" s="144" t="s">
        <v>1354</v>
      </c>
      <c r="G114" s="155">
        <v>0</v>
      </c>
      <c r="H114" s="154" t="s">
        <v>1355</v>
      </c>
      <c r="I114" s="76"/>
      <c r="J114" s="85"/>
      <c r="K114" s="85"/>
      <c r="L114" s="84" t="s">
        <v>33</v>
      </c>
      <c r="M114" s="83"/>
      <c r="N114" s="83"/>
      <c r="O114" s="83"/>
      <c r="P114" s="83"/>
      <c r="Q114" s="101" t="s">
        <v>56</v>
      </c>
      <c r="R114" s="102"/>
      <c r="S114" s="103"/>
      <c r="T114" s="104"/>
      <c r="U114" s="105"/>
      <c r="V114" s="41"/>
    </row>
    <row r="115" ht="20.1" customHeight="1" spans="1:22">
      <c r="A115" s="71">
        <v>110</v>
      </c>
      <c r="B115" s="72" t="s">
        <v>417</v>
      </c>
      <c r="C115" s="110" t="s">
        <v>418</v>
      </c>
      <c r="D115" s="110" t="s">
        <v>419</v>
      </c>
      <c r="E115" s="74" t="s">
        <v>59</v>
      </c>
      <c r="F115" s="144" t="str">
        <f>VLOOKUP(B115,[9]全部报警!$A$2:$D$85,2,FALSE)</f>
        <v>2019-07-05 21:34:11</v>
      </c>
      <c r="G115" s="155" t="str">
        <f>VLOOKUP(B115,[10]行驶报表统计数据!$A$2:$B$69,2,FALSE)</f>
        <v>15.73</v>
      </c>
      <c r="H115" s="76" t="str">
        <f>VLOOKUP(B115,[9]全部报警!$A$2:$D$85,4,FALSE)</f>
        <v>云南省昆明市寻甸回族彝族自治县鸡街镇肖九线卧间南603米</v>
      </c>
      <c r="I115" s="76"/>
      <c r="J115" s="85"/>
      <c r="K115" s="85"/>
      <c r="L115" s="84" t="s">
        <v>33</v>
      </c>
      <c r="M115" s="83"/>
      <c r="N115" s="83"/>
      <c r="O115" s="83"/>
      <c r="P115" s="83"/>
      <c r="Q115" s="101" t="s">
        <v>56</v>
      </c>
      <c r="R115" s="102"/>
      <c r="S115" s="103"/>
      <c r="T115" s="104"/>
      <c r="U115" s="105"/>
      <c r="V115" s="41"/>
    </row>
    <row r="116" ht="20.1" customHeight="1" spans="1:21">
      <c r="A116" s="71">
        <v>111</v>
      </c>
      <c r="B116" s="72" t="s">
        <v>420</v>
      </c>
      <c r="C116" s="110" t="s">
        <v>274</v>
      </c>
      <c r="D116" s="110" t="s">
        <v>421</v>
      </c>
      <c r="E116" s="74" t="s">
        <v>59</v>
      </c>
      <c r="F116" s="144" t="s">
        <v>1356</v>
      </c>
      <c r="G116" s="155">
        <v>0</v>
      </c>
      <c r="H116" s="154" t="s">
        <v>1357</v>
      </c>
      <c r="I116" s="76"/>
      <c r="J116" s="85"/>
      <c r="K116" s="85"/>
      <c r="L116" s="84" t="s">
        <v>33</v>
      </c>
      <c r="M116" s="83"/>
      <c r="N116" s="83"/>
      <c r="O116" s="83"/>
      <c r="P116" s="83"/>
      <c r="Q116" s="101" t="s">
        <v>56</v>
      </c>
      <c r="R116" s="102"/>
      <c r="S116" s="103"/>
      <c r="T116" s="104"/>
      <c r="U116" s="105"/>
    </row>
    <row r="117" ht="20.1" customHeight="1" spans="1:21">
      <c r="A117" s="71">
        <v>112</v>
      </c>
      <c r="B117" s="72" t="s">
        <v>424</v>
      </c>
      <c r="C117" s="110" t="s">
        <v>314</v>
      </c>
      <c r="D117" s="110" t="s">
        <v>425</v>
      </c>
      <c r="E117" s="74" t="s">
        <v>59</v>
      </c>
      <c r="F117" s="144" t="s">
        <v>1358</v>
      </c>
      <c r="G117" s="155">
        <v>0</v>
      </c>
      <c r="H117" s="154" t="s">
        <v>1359</v>
      </c>
      <c r="I117" s="76"/>
      <c r="J117" s="85"/>
      <c r="K117" s="85"/>
      <c r="L117" s="84" t="s">
        <v>33</v>
      </c>
      <c r="M117" s="83"/>
      <c r="N117" s="83"/>
      <c r="O117" s="83"/>
      <c r="P117" s="83"/>
      <c r="Q117" s="101" t="s">
        <v>56</v>
      </c>
      <c r="R117" s="102"/>
      <c r="S117" s="103"/>
      <c r="T117" s="104"/>
      <c r="U117" s="105"/>
    </row>
    <row r="118" ht="20.1" customHeight="1" spans="1:21">
      <c r="A118" s="71">
        <v>113</v>
      </c>
      <c r="B118" s="72" t="s">
        <v>428</v>
      </c>
      <c r="C118" s="110" t="s">
        <v>429</v>
      </c>
      <c r="D118" s="110" t="s">
        <v>430</v>
      </c>
      <c r="E118" s="74" t="s">
        <v>59</v>
      </c>
      <c r="F118" s="144" t="str">
        <f>VLOOKUP(B118,[9]全部报警!$A$2:$D$85,2,FALSE)</f>
        <v>2019-07-05 21:58:59</v>
      </c>
      <c r="G118" s="155" t="str">
        <f>VLOOKUP(B118,[10]行驶报表统计数据!$A$2:$B$69,2,FALSE)</f>
        <v>54.86</v>
      </c>
      <c r="H118" s="76" t="str">
        <f>VLOOKUP(B118,[9]全部报警!$A$2:$D$85,4,FALSE)</f>
        <v>云南省昆明市石林彝族自治县鹿阜街道长湖路g80号G80广昆高速高登子南281米</v>
      </c>
      <c r="I118" s="76"/>
      <c r="J118" s="85"/>
      <c r="K118" s="85"/>
      <c r="L118" s="84" t="s">
        <v>28</v>
      </c>
      <c r="M118" s="83"/>
      <c r="N118" s="83" t="s">
        <v>62</v>
      </c>
      <c r="O118" s="83"/>
      <c r="P118" s="83"/>
      <c r="Q118" s="101" t="s">
        <v>34</v>
      </c>
      <c r="R118" s="102"/>
      <c r="S118" s="103">
        <v>43651</v>
      </c>
      <c r="T118" s="104" t="s">
        <v>170</v>
      </c>
      <c r="U118" s="105"/>
    </row>
    <row r="119" ht="20.1" customHeight="1" spans="1:21">
      <c r="A119" s="71">
        <v>114</v>
      </c>
      <c r="B119" s="112" t="s">
        <v>431</v>
      </c>
      <c r="C119" s="113" t="s">
        <v>432</v>
      </c>
      <c r="D119" s="113" t="s">
        <v>433</v>
      </c>
      <c r="E119" s="74" t="s">
        <v>59</v>
      </c>
      <c r="F119" s="144" t="s">
        <v>1360</v>
      </c>
      <c r="G119" s="155">
        <v>0</v>
      </c>
      <c r="H119" s="154" t="s">
        <v>1361</v>
      </c>
      <c r="I119" s="76"/>
      <c r="J119" s="85"/>
      <c r="K119" s="85"/>
      <c r="L119" s="84" t="s">
        <v>33</v>
      </c>
      <c r="M119" s="83"/>
      <c r="N119" s="83"/>
      <c r="O119" s="83"/>
      <c r="P119" s="83"/>
      <c r="Q119" s="101" t="s">
        <v>56</v>
      </c>
      <c r="R119" s="102"/>
      <c r="S119" s="103"/>
      <c r="T119" s="104"/>
      <c r="U119" s="105"/>
    </row>
    <row r="120" ht="20.1" customHeight="1" spans="1:21">
      <c r="A120" s="71">
        <v>115</v>
      </c>
      <c r="B120" s="108" t="s">
        <v>436</v>
      </c>
      <c r="C120" s="110" t="s">
        <v>437</v>
      </c>
      <c r="D120" s="110" t="s">
        <v>438</v>
      </c>
      <c r="E120" s="74" t="s">
        <v>59</v>
      </c>
      <c r="F120" s="144" t="s">
        <v>1362</v>
      </c>
      <c r="G120" s="155">
        <v>0</v>
      </c>
      <c r="H120" s="154" t="s">
        <v>1363</v>
      </c>
      <c r="I120" s="76"/>
      <c r="J120" s="85"/>
      <c r="K120" s="85"/>
      <c r="L120" s="84" t="s">
        <v>33</v>
      </c>
      <c r="M120" s="83"/>
      <c r="N120" s="83"/>
      <c r="O120" s="83"/>
      <c r="P120" s="83"/>
      <c r="Q120" s="101" t="s">
        <v>56</v>
      </c>
      <c r="R120" s="102"/>
      <c r="S120" s="103"/>
      <c r="T120" s="104"/>
      <c r="U120" s="105"/>
    </row>
    <row r="121" ht="20.1" customHeight="1" spans="1:21">
      <c r="A121" s="71">
        <v>116</v>
      </c>
      <c r="B121" s="72" t="s">
        <v>441</v>
      </c>
      <c r="C121" s="73" t="s">
        <v>442</v>
      </c>
      <c r="D121" s="73">
        <v>13529818088</v>
      </c>
      <c r="E121" s="74" t="s">
        <v>59</v>
      </c>
      <c r="F121" s="144" t="s">
        <v>1364</v>
      </c>
      <c r="G121" s="155">
        <v>0</v>
      </c>
      <c r="H121" s="154" t="s">
        <v>722</v>
      </c>
      <c r="I121" s="76"/>
      <c r="J121" s="85"/>
      <c r="K121" s="85"/>
      <c r="L121" s="84" t="s">
        <v>33</v>
      </c>
      <c r="M121" s="83"/>
      <c r="N121" s="83"/>
      <c r="O121" s="83"/>
      <c r="P121" s="83"/>
      <c r="Q121" s="101" t="s">
        <v>56</v>
      </c>
      <c r="R121" s="102"/>
      <c r="S121" s="103"/>
      <c r="T121" s="104"/>
      <c r="U121" s="105"/>
    </row>
    <row r="122" ht="20.1" customHeight="1" spans="1:21">
      <c r="A122" s="71">
        <v>117</v>
      </c>
      <c r="B122" s="72" t="s">
        <v>445</v>
      </c>
      <c r="C122" s="77" t="s">
        <v>446</v>
      </c>
      <c r="D122" s="77">
        <v>13150527536</v>
      </c>
      <c r="E122" s="74" t="s">
        <v>59</v>
      </c>
      <c r="F122" s="144" t="str">
        <f>VLOOKUP(B122,[9]全部报警!$A$2:$D$85,2,FALSE)</f>
        <v>2019-07-05 17:06:24</v>
      </c>
      <c r="G122" s="155" t="str">
        <f>VLOOKUP(B122,[10]行驶报表统计数据!$A$2:$B$69,2,FALSE)</f>
        <v>25.59</v>
      </c>
      <c r="H122" s="76" t="str">
        <f>VLOOKUP(B122,[9]全部报警!$A$2:$D$85,4,FALSE)</f>
        <v>云南省玉溪市通海县河西镇319省道源泉汽车修理厂东48米</v>
      </c>
      <c r="I122" s="76"/>
      <c r="J122" s="85"/>
      <c r="K122" s="85"/>
      <c r="L122" s="84" t="s">
        <v>33</v>
      </c>
      <c r="M122" s="83"/>
      <c r="N122" s="83"/>
      <c r="O122" s="83"/>
      <c r="P122" s="83"/>
      <c r="Q122" s="101" t="s">
        <v>56</v>
      </c>
      <c r="R122" s="102"/>
      <c r="S122" s="103"/>
      <c r="T122" s="104"/>
      <c r="U122" s="105"/>
    </row>
    <row r="123" ht="20.1" customHeight="1" spans="1:21">
      <c r="A123" s="71">
        <v>118</v>
      </c>
      <c r="B123" s="72" t="s">
        <v>447</v>
      </c>
      <c r="C123" s="77" t="s">
        <v>448</v>
      </c>
      <c r="D123" s="77">
        <v>13649621558</v>
      </c>
      <c r="E123" s="74" t="s">
        <v>59</v>
      </c>
      <c r="F123" s="144" t="s">
        <v>1365</v>
      </c>
      <c r="G123" s="155">
        <v>0</v>
      </c>
      <c r="H123" s="154" t="s">
        <v>1366</v>
      </c>
      <c r="I123" s="76"/>
      <c r="J123" s="85"/>
      <c r="K123" s="85"/>
      <c r="L123" s="84" t="s">
        <v>33</v>
      </c>
      <c r="M123" s="83"/>
      <c r="N123" s="83"/>
      <c r="O123" s="83"/>
      <c r="P123" s="83"/>
      <c r="Q123" s="101" t="s">
        <v>56</v>
      </c>
      <c r="R123" s="102"/>
      <c r="S123" s="103"/>
      <c r="T123" s="104"/>
      <c r="U123" s="105"/>
    </row>
    <row r="124" ht="20.1" customHeight="1" spans="1:21">
      <c r="A124" s="71">
        <v>119</v>
      </c>
      <c r="B124" s="72" t="s">
        <v>449</v>
      </c>
      <c r="C124" s="73" t="s">
        <v>450</v>
      </c>
      <c r="D124" s="73">
        <v>13408934184</v>
      </c>
      <c r="E124" s="74" t="s">
        <v>59</v>
      </c>
      <c r="F124" s="144" t="s">
        <v>1367</v>
      </c>
      <c r="G124" s="155">
        <v>0</v>
      </c>
      <c r="H124" s="154" t="s">
        <v>1368</v>
      </c>
      <c r="I124" s="76"/>
      <c r="J124" s="85"/>
      <c r="K124" s="85"/>
      <c r="L124" s="84" t="s">
        <v>33</v>
      </c>
      <c r="M124" s="83"/>
      <c r="N124" s="83"/>
      <c r="O124" s="83"/>
      <c r="P124" s="83"/>
      <c r="Q124" s="101" t="s">
        <v>56</v>
      </c>
      <c r="R124" s="102"/>
      <c r="S124" s="103"/>
      <c r="T124" s="104"/>
      <c r="U124" s="105"/>
    </row>
    <row r="125" ht="20.1" customHeight="1" spans="1:21">
      <c r="A125" s="71">
        <v>120</v>
      </c>
      <c r="B125" s="72" t="s">
        <v>453</v>
      </c>
      <c r="C125" s="77" t="s">
        <v>454</v>
      </c>
      <c r="D125" s="77">
        <v>15987713388</v>
      </c>
      <c r="E125" s="74" t="s">
        <v>59</v>
      </c>
      <c r="F125" s="144" t="s">
        <v>1369</v>
      </c>
      <c r="G125" s="155">
        <v>0</v>
      </c>
      <c r="H125" s="154" t="s">
        <v>1370</v>
      </c>
      <c r="I125" s="76"/>
      <c r="J125" s="85"/>
      <c r="K125" s="85"/>
      <c r="L125" s="84" t="s">
        <v>33</v>
      </c>
      <c r="M125" s="83"/>
      <c r="N125" s="83"/>
      <c r="O125" s="83"/>
      <c r="P125" s="83"/>
      <c r="Q125" s="101" t="s">
        <v>56</v>
      </c>
      <c r="R125" s="102"/>
      <c r="S125" s="103"/>
      <c r="T125" s="104"/>
      <c r="U125" s="105"/>
    </row>
    <row r="126" ht="20.1" customHeight="1" spans="1:21">
      <c r="A126" s="71">
        <v>121</v>
      </c>
      <c r="B126" s="72" t="s">
        <v>457</v>
      </c>
      <c r="C126" s="73" t="s">
        <v>458</v>
      </c>
      <c r="D126" s="73">
        <v>13408943058</v>
      </c>
      <c r="E126" s="74" t="s">
        <v>59</v>
      </c>
      <c r="F126" s="144" t="s">
        <v>1371</v>
      </c>
      <c r="G126" s="155">
        <v>0</v>
      </c>
      <c r="H126" s="154" t="s">
        <v>1372</v>
      </c>
      <c r="I126" s="76"/>
      <c r="J126" s="85"/>
      <c r="K126" s="85"/>
      <c r="L126" s="84" t="s">
        <v>33</v>
      </c>
      <c r="M126" s="83"/>
      <c r="N126" s="83"/>
      <c r="O126" s="83"/>
      <c r="P126" s="83"/>
      <c r="Q126" s="101" t="s">
        <v>56</v>
      </c>
      <c r="R126" s="102"/>
      <c r="S126" s="103"/>
      <c r="T126" s="104"/>
      <c r="U126" s="105"/>
    </row>
    <row r="127" ht="20.1" customHeight="1" spans="1:21">
      <c r="A127" s="71">
        <v>122</v>
      </c>
      <c r="B127" s="72" t="s">
        <v>461</v>
      </c>
      <c r="C127" s="73" t="s">
        <v>462</v>
      </c>
      <c r="D127" s="73">
        <v>15126308356</v>
      </c>
      <c r="E127" s="74" t="s">
        <v>59</v>
      </c>
      <c r="F127" s="144" t="s">
        <v>1373</v>
      </c>
      <c r="G127" s="155">
        <v>0</v>
      </c>
      <c r="H127" s="154" t="s">
        <v>1374</v>
      </c>
      <c r="I127" s="76"/>
      <c r="J127" s="85"/>
      <c r="K127" s="85"/>
      <c r="L127" s="84" t="s">
        <v>33</v>
      </c>
      <c r="M127" s="83"/>
      <c r="N127" s="83"/>
      <c r="O127" s="83"/>
      <c r="P127" s="83"/>
      <c r="Q127" s="101" t="s">
        <v>56</v>
      </c>
      <c r="R127" s="102"/>
      <c r="S127" s="103"/>
      <c r="T127" s="104"/>
      <c r="U127" s="105"/>
    </row>
    <row r="128" ht="20.1" customHeight="1" spans="1:21">
      <c r="A128" s="71">
        <v>123</v>
      </c>
      <c r="B128" s="72" t="s">
        <v>465</v>
      </c>
      <c r="C128" s="73" t="s">
        <v>466</v>
      </c>
      <c r="D128" s="73">
        <v>13529497697</v>
      </c>
      <c r="E128" s="74" t="s">
        <v>59</v>
      </c>
      <c r="F128" s="144" t="str">
        <f>VLOOKUP(B128,[9]全部报警!$A$2:$D$85,2,FALSE)</f>
        <v>2019-07-05 23:26:12</v>
      </c>
      <c r="G128" s="155">
        <v>0</v>
      </c>
      <c r="H128" s="76" t="str">
        <f>VLOOKUP(B128,[9]全部报警!$A$2:$D$85,4,FALSE)</f>
        <v>云南省红河哈尼族彝族自治州个旧市大屯镇个大段小屯西146米</v>
      </c>
      <c r="I128" s="76"/>
      <c r="J128" s="85"/>
      <c r="K128" s="85"/>
      <c r="L128" s="84" t="s">
        <v>33</v>
      </c>
      <c r="M128" s="83"/>
      <c r="N128" s="83"/>
      <c r="O128" s="83"/>
      <c r="P128" s="83"/>
      <c r="Q128" s="101" t="s">
        <v>56</v>
      </c>
      <c r="R128" s="102"/>
      <c r="S128" s="103"/>
      <c r="T128" s="104"/>
      <c r="U128" s="105"/>
    </row>
    <row r="129" ht="20.1" customHeight="1" spans="1:21">
      <c r="A129" s="71">
        <v>124</v>
      </c>
      <c r="B129" s="114" t="s">
        <v>467</v>
      </c>
      <c r="C129" s="115" t="s">
        <v>468</v>
      </c>
      <c r="D129" s="115">
        <v>13887501050</v>
      </c>
      <c r="E129" s="74" t="s">
        <v>59</v>
      </c>
      <c r="F129" s="144" t="str">
        <f>VLOOKUP(B129,[9]全部报警!$A$2:$D$85,2,FALSE)</f>
        <v>2019-07-05 13:29:14</v>
      </c>
      <c r="G129" s="155">
        <v>0</v>
      </c>
      <c r="H129" s="76" t="str">
        <f>VLOOKUP(B129,[9]全部报警!$A$2:$D$85,4,FALSE)</f>
        <v>云南省文山壮族苗族自治州砚山县江那镇白龙山东347米</v>
      </c>
      <c r="I129" s="76"/>
      <c r="J129" s="85"/>
      <c r="K129" s="85"/>
      <c r="L129" s="84" t="s">
        <v>33</v>
      </c>
      <c r="M129" s="83"/>
      <c r="N129" s="83"/>
      <c r="O129" s="83"/>
      <c r="P129" s="83"/>
      <c r="Q129" s="101" t="s">
        <v>56</v>
      </c>
      <c r="R129" s="102"/>
      <c r="S129" s="103"/>
      <c r="T129" s="104"/>
      <c r="U129" s="105"/>
    </row>
    <row r="130" ht="20.1" customHeight="1" spans="1:21">
      <c r="A130" s="71">
        <v>125</v>
      </c>
      <c r="B130" s="114" t="s">
        <v>469</v>
      </c>
      <c r="C130" s="115" t="s">
        <v>470</v>
      </c>
      <c r="D130" s="115">
        <v>13529664805</v>
      </c>
      <c r="E130" s="74" t="s">
        <v>59</v>
      </c>
      <c r="F130" s="144" t="str">
        <f>VLOOKUP(B130,[9]全部报警!$A$2:$D$85,2,FALSE)</f>
        <v>2019-07-05 23:37:54</v>
      </c>
      <c r="G130" s="155">
        <v>0</v>
      </c>
      <c r="H130" s="76" t="str">
        <f>VLOOKUP(B130,[9]全部报警!$A$2:$D$85,4,FALSE)</f>
        <v>云南省红河哈尼族彝族自治州元阳县南沙镇214省道南沙钢结构厂西92米</v>
      </c>
      <c r="I130" s="76"/>
      <c r="J130" s="85"/>
      <c r="K130" s="85"/>
      <c r="L130" s="84" t="s">
        <v>33</v>
      </c>
      <c r="M130" s="83"/>
      <c r="N130" s="83"/>
      <c r="O130" s="83"/>
      <c r="P130" s="83"/>
      <c r="Q130" s="101" t="s">
        <v>56</v>
      </c>
      <c r="R130" s="102"/>
      <c r="S130" s="103"/>
      <c r="T130" s="104"/>
      <c r="U130" s="105"/>
    </row>
    <row r="131" ht="20.1" customHeight="1" spans="1:21">
      <c r="A131" s="71">
        <v>126</v>
      </c>
      <c r="B131" s="116" t="s">
        <v>471</v>
      </c>
      <c r="C131" s="117" t="s">
        <v>472</v>
      </c>
      <c r="D131" s="117">
        <v>13577336657</v>
      </c>
      <c r="E131" s="74" t="s">
        <v>59</v>
      </c>
      <c r="F131" s="144" t="str">
        <f>VLOOKUP(B131,[9]全部报警!$A$2:$D$85,2,FALSE)</f>
        <v>2019-07-05 15:43:47</v>
      </c>
      <c r="G131" s="155" t="str">
        <f>VLOOKUP(B131,[10]行驶报表统计数据!$A$2:$B$69,2,FALSE)</f>
        <v>20.10</v>
      </c>
      <c r="H131" s="76" t="str">
        <f>VLOOKUP(B131,[9]全部报警!$A$2:$D$85,4,FALSE)</f>
        <v>云南省红河哈尼族彝族自治州开远市小龙潭镇二城段安桶寨西244米</v>
      </c>
      <c r="I131" s="76"/>
      <c r="J131" s="85"/>
      <c r="K131" s="85"/>
      <c r="L131" s="84" t="s">
        <v>33</v>
      </c>
      <c r="M131" s="83"/>
      <c r="N131" s="83"/>
      <c r="O131" s="83"/>
      <c r="P131" s="83"/>
      <c r="Q131" s="101" t="s">
        <v>56</v>
      </c>
      <c r="R131" s="102"/>
      <c r="S131" s="103"/>
      <c r="T131" s="104"/>
      <c r="U131" s="105"/>
    </row>
    <row r="132" ht="20.1" customHeight="1" spans="1:21">
      <c r="A132" s="71">
        <v>127</v>
      </c>
      <c r="B132" s="116" t="s">
        <v>473</v>
      </c>
      <c r="C132" s="77" t="s">
        <v>474</v>
      </c>
      <c r="D132" s="77">
        <v>13769469916</v>
      </c>
      <c r="E132" s="74" t="s">
        <v>59</v>
      </c>
      <c r="F132" s="144" t="str">
        <f>VLOOKUP(B132,[9]全部报警!$A$2:$D$85,2,FALSE)</f>
        <v>2019-07-05 17:26:25</v>
      </c>
      <c r="G132" s="155" t="str">
        <f>VLOOKUP(B132,[10]行驶报表统计数据!$A$2:$B$69,2,FALSE)</f>
        <v>23.05</v>
      </c>
      <c r="H132" s="76" t="str">
        <f>VLOOKUP(B132,[9]全部报警!$A$2:$D$85,4,FALSE)</f>
        <v>云南省红河哈尼族彝族自治州石屏县异龙镇216省道挖机出租与维修西北64米</v>
      </c>
      <c r="I132" s="76"/>
      <c r="J132" s="85"/>
      <c r="K132" s="85"/>
      <c r="L132" s="84" t="s">
        <v>33</v>
      </c>
      <c r="M132" s="83"/>
      <c r="N132" s="83"/>
      <c r="O132" s="83"/>
      <c r="P132" s="83"/>
      <c r="Q132" s="101" t="s">
        <v>56</v>
      </c>
      <c r="R132" s="102"/>
      <c r="S132" s="103"/>
      <c r="T132" s="104"/>
      <c r="U132" s="105"/>
    </row>
    <row r="133" ht="20.1" customHeight="1" spans="1:21">
      <c r="A133" s="71">
        <v>128</v>
      </c>
      <c r="B133" s="116" t="s">
        <v>477</v>
      </c>
      <c r="C133" s="78" t="s">
        <v>478</v>
      </c>
      <c r="D133" s="78" t="s">
        <v>479</v>
      </c>
      <c r="E133" s="74" t="s">
        <v>59</v>
      </c>
      <c r="F133" s="144" t="s">
        <v>1375</v>
      </c>
      <c r="G133" s="155">
        <v>0</v>
      </c>
      <c r="H133" s="154" t="s">
        <v>1376</v>
      </c>
      <c r="I133" s="76"/>
      <c r="J133" s="85"/>
      <c r="K133" s="85"/>
      <c r="L133" s="84" t="s">
        <v>33</v>
      </c>
      <c r="M133" s="83"/>
      <c r="N133" s="83"/>
      <c r="O133" s="83"/>
      <c r="P133" s="83"/>
      <c r="Q133" s="101" t="s">
        <v>56</v>
      </c>
      <c r="R133" s="102"/>
      <c r="S133" s="103"/>
      <c r="T133" s="104"/>
      <c r="U133" s="105"/>
    </row>
    <row r="134" ht="20.1" customHeight="1" spans="1:21">
      <c r="A134" s="71">
        <v>129</v>
      </c>
      <c r="B134" s="116" t="s">
        <v>482</v>
      </c>
      <c r="C134" s="78" t="s">
        <v>483</v>
      </c>
      <c r="D134" s="78" t="s">
        <v>484</v>
      </c>
      <c r="E134" s="74" t="s">
        <v>59</v>
      </c>
      <c r="F134" s="144" t="str">
        <f>VLOOKUP(B134,[9]全部报警!$A$2:$D$85,2,FALSE)</f>
        <v>2019-07-05 18:24:27</v>
      </c>
      <c r="G134" s="155" t="str">
        <f>VLOOKUP(B134,[10]行驶报表统计数据!$A$2:$B$69,2,FALSE)</f>
        <v>15.69</v>
      </c>
      <c r="H134" s="76" t="str">
        <f>VLOOKUP(B134,[9]全部报警!$A$2:$D$85,4,FALSE)</f>
        <v>云南省红河哈尼族彝族自治州金平苗族瑶族傣族自治县金河镇河东南路279蛮金公路富隆汽修西南468米</v>
      </c>
      <c r="I134" s="76"/>
      <c r="J134" s="85"/>
      <c r="K134" s="85"/>
      <c r="L134" s="84" t="s">
        <v>33</v>
      </c>
      <c r="M134" s="83"/>
      <c r="N134" s="83"/>
      <c r="O134" s="83"/>
      <c r="P134" s="83"/>
      <c r="Q134" s="101" t="s">
        <v>56</v>
      </c>
      <c r="R134" s="102"/>
      <c r="S134" s="103"/>
      <c r="T134" s="104"/>
      <c r="U134" s="105"/>
    </row>
    <row r="135" ht="20.1" customHeight="1" spans="1:21">
      <c r="A135" s="71">
        <v>130</v>
      </c>
      <c r="B135" s="116" t="s">
        <v>485</v>
      </c>
      <c r="C135" s="78" t="s">
        <v>486</v>
      </c>
      <c r="D135" s="78" t="s">
        <v>487</v>
      </c>
      <c r="E135" s="74" t="s">
        <v>59</v>
      </c>
      <c r="F135" s="144" t="s">
        <v>1377</v>
      </c>
      <c r="G135" s="155">
        <v>0</v>
      </c>
      <c r="H135" s="154" t="s">
        <v>1378</v>
      </c>
      <c r="I135" s="76"/>
      <c r="J135" s="85"/>
      <c r="K135" s="85"/>
      <c r="L135" s="84" t="s">
        <v>33</v>
      </c>
      <c r="M135" s="83"/>
      <c r="N135" s="83"/>
      <c r="O135" s="83"/>
      <c r="P135" s="83"/>
      <c r="Q135" s="101" t="s">
        <v>56</v>
      </c>
      <c r="R135" s="102"/>
      <c r="S135" s="103"/>
      <c r="T135" s="104"/>
      <c r="U135" s="105"/>
    </row>
    <row r="136" s="40" customFormat="1" ht="20.1" customHeight="1" spans="1:21">
      <c r="A136" s="71">
        <v>131</v>
      </c>
      <c r="B136" s="76" t="s">
        <v>490</v>
      </c>
      <c r="C136" s="77" t="s">
        <v>491</v>
      </c>
      <c r="D136" s="77">
        <v>15187312120</v>
      </c>
      <c r="E136" s="74" t="s">
        <v>59</v>
      </c>
      <c r="F136" s="144" t="str">
        <f>VLOOKUP(B136,[9]全部报警!$A$2:$D$85,2,FALSE)</f>
        <v>2019-07-05 19:58:15</v>
      </c>
      <c r="G136" s="155" t="str">
        <f>VLOOKUP(B136,[10]行驶报表统计数据!$A$2:$B$69,2,FALSE)</f>
        <v>50.92</v>
      </c>
      <c r="H136" s="76" t="str">
        <f>VLOOKUP(B136,[9]全部报警!$A$2:$D$85,4,FALSE)</f>
        <v>云南省红河哈尼族彝族自治州开远市羊街乡羊街集镇段g8011开河王丫段宽寨小学东662米</v>
      </c>
      <c r="I136" s="76"/>
      <c r="J136" s="85"/>
      <c r="K136" s="85"/>
      <c r="L136" s="84" t="s">
        <v>33</v>
      </c>
      <c r="M136" s="83"/>
      <c r="N136" s="83"/>
      <c r="O136" s="83"/>
      <c r="P136" s="83"/>
      <c r="Q136" s="101" t="s">
        <v>56</v>
      </c>
      <c r="R136" s="102"/>
      <c r="S136" s="103"/>
      <c r="T136" s="104"/>
      <c r="U136" s="105"/>
    </row>
    <row r="137" ht="20.1" customHeight="1" spans="1:21">
      <c r="A137" s="71">
        <v>132</v>
      </c>
      <c r="B137" s="73" t="s">
        <v>492</v>
      </c>
      <c r="C137" s="117" t="s">
        <v>285</v>
      </c>
      <c r="D137" s="117">
        <v>15974736050</v>
      </c>
      <c r="E137" s="74" t="s">
        <v>59</v>
      </c>
      <c r="F137" s="144" t="str">
        <f>VLOOKUP(B137,[9]全部报警!$A$2:$D$85,2,FALSE)</f>
        <v>2019-07-05 22:58:48</v>
      </c>
      <c r="G137" s="155" t="str">
        <f>VLOOKUP(B137,[10]行驶报表统计数据!$A$2:$B$69,2,FALSE)</f>
        <v>5.84</v>
      </c>
      <c r="H137" s="76" t="str">
        <f>VLOOKUP(B137,[9]全部报警!$A$2:$D$85,4,FALSE)</f>
        <v>云南省红河哈尼族彝族自治州个旧市贾沙乡芦柴冲西460米</v>
      </c>
      <c r="I137" s="76"/>
      <c r="J137" s="85"/>
      <c r="K137" s="85"/>
      <c r="L137" s="84" t="s">
        <v>33</v>
      </c>
      <c r="M137" s="83"/>
      <c r="N137" s="83"/>
      <c r="O137" s="83"/>
      <c r="P137" s="83"/>
      <c r="Q137" s="101" t="s">
        <v>56</v>
      </c>
      <c r="R137" s="102"/>
      <c r="S137" s="103"/>
      <c r="T137" s="104"/>
      <c r="U137" s="105"/>
    </row>
    <row r="138" ht="20.1" customHeight="1" spans="1:21">
      <c r="A138" s="71">
        <v>133</v>
      </c>
      <c r="B138" s="73" t="s">
        <v>493</v>
      </c>
      <c r="C138" s="117" t="s">
        <v>494</v>
      </c>
      <c r="D138" s="117">
        <v>13988095702</v>
      </c>
      <c r="E138" s="74" t="s">
        <v>59</v>
      </c>
      <c r="F138" s="144" t="str">
        <f>VLOOKUP(B138,[9]全部报警!$A$2:$D$85,2,FALSE)</f>
        <v>2019-07-05 22:56:10</v>
      </c>
      <c r="G138" s="155" t="str">
        <f>VLOOKUP(B138,[10]行驶报表统计数据!$A$2:$B$69,2,FALSE)</f>
        <v>58.58</v>
      </c>
      <c r="H138" s="76" t="str">
        <f>VLOOKUP(B138,[9]全部报警!$A$2:$D$85,4,FALSE)</f>
        <v>云南省楚雄彝族自治州南华县沙桥镇G56杭瑞高速英武关西北204米</v>
      </c>
      <c r="I138" s="76"/>
      <c r="J138" s="85"/>
      <c r="K138" s="85"/>
      <c r="L138" s="84" t="s">
        <v>28</v>
      </c>
      <c r="M138" s="83"/>
      <c r="N138" s="83" t="s">
        <v>62</v>
      </c>
      <c r="O138" s="83"/>
      <c r="P138" s="83"/>
      <c r="Q138" s="101" t="s">
        <v>34</v>
      </c>
      <c r="R138" s="102"/>
      <c r="S138" s="103">
        <v>43651</v>
      </c>
      <c r="T138" s="104" t="s">
        <v>279</v>
      </c>
      <c r="U138" s="105"/>
    </row>
    <row r="139" ht="20.1" customHeight="1" spans="1:21">
      <c r="A139" s="71">
        <v>134</v>
      </c>
      <c r="B139" s="73" t="s">
        <v>495</v>
      </c>
      <c r="C139" s="117" t="s">
        <v>496</v>
      </c>
      <c r="D139" s="117">
        <v>15912820531</v>
      </c>
      <c r="E139" s="74" t="s">
        <v>59</v>
      </c>
      <c r="F139" s="144" t="str">
        <f>VLOOKUP(B139,[9]全部报警!$A$2:$D$85,2,FALSE)</f>
        <v>2019-07-05 23:29:18</v>
      </c>
      <c r="G139" s="155" t="str">
        <f>VLOOKUP(B139,[10]行驶报表统计数据!$A$2:$B$69,2,FALSE)</f>
        <v>22.84</v>
      </c>
      <c r="H139" s="76" t="str">
        <f>VLOOKUP(B139,[9]全部报警!$A$2:$D$85,4,FALSE)</f>
        <v>云南省玉溪市红塔区春和街道213国道顺风寺东北261米</v>
      </c>
      <c r="I139" s="76"/>
      <c r="J139" s="85"/>
      <c r="K139" s="85"/>
      <c r="L139" s="84" t="s">
        <v>28</v>
      </c>
      <c r="M139" s="83"/>
      <c r="N139" s="83" t="s">
        <v>62</v>
      </c>
      <c r="O139" s="83"/>
      <c r="P139" s="83"/>
      <c r="Q139" s="101" t="s">
        <v>34</v>
      </c>
      <c r="R139" s="102"/>
      <c r="S139" s="103">
        <v>43651</v>
      </c>
      <c r="T139" s="104" t="s">
        <v>170</v>
      </c>
      <c r="U139" s="105"/>
    </row>
    <row r="140" s="42" customFormat="1" ht="20.1" customHeight="1" spans="1:22">
      <c r="A140" s="71">
        <v>135</v>
      </c>
      <c r="B140" s="73" t="s">
        <v>499</v>
      </c>
      <c r="C140" s="77" t="s">
        <v>500</v>
      </c>
      <c r="D140" s="77">
        <v>15825222243</v>
      </c>
      <c r="E140" s="74" t="s">
        <v>59</v>
      </c>
      <c r="F140" s="144" t="s">
        <v>1379</v>
      </c>
      <c r="G140" s="155">
        <v>0</v>
      </c>
      <c r="H140" s="154" t="s">
        <v>1380</v>
      </c>
      <c r="I140" s="76"/>
      <c r="J140" s="128"/>
      <c r="K140" s="128"/>
      <c r="L140" s="84" t="s">
        <v>33</v>
      </c>
      <c r="M140" s="83"/>
      <c r="N140" s="83"/>
      <c r="O140" s="83"/>
      <c r="P140" s="83"/>
      <c r="Q140" s="101" t="s">
        <v>56</v>
      </c>
      <c r="R140" s="102"/>
      <c r="S140" s="103"/>
      <c r="T140" s="104"/>
      <c r="U140" s="131"/>
      <c r="V140" s="132"/>
    </row>
    <row r="141" s="42" customFormat="1" ht="20.1" customHeight="1" spans="1:22">
      <c r="A141" s="71">
        <v>136</v>
      </c>
      <c r="B141" s="116" t="s">
        <v>502</v>
      </c>
      <c r="C141" s="117" t="s">
        <v>503</v>
      </c>
      <c r="D141" s="117">
        <v>13987340086</v>
      </c>
      <c r="E141" s="74" t="s">
        <v>59</v>
      </c>
      <c r="F141" s="144" t="s">
        <v>1381</v>
      </c>
      <c r="G141" s="155">
        <v>0</v>
      </c>
      <c r="H141" s="154" t="s">
        <v>1382</v>
      </c>
      <c r="I141" s="76"/>
      <c r="J141" s="128"/>
      <c r="K141" s="128"/>
      <c r="L141" s="84" t="s">
        <v>33</v>
      </c>
      <c r="M141" s="83"/>
      <c r="N141" s="83"/>
      <c r="O141" s="83"/>
      <c r="P141" s="83"/>
      <c r="Q141" s="101" t="s">
        <v>56</v>
      </c>
      <c r="R141" s="102"/>
      <c r="S141" s="103"/>
      <c r="T141" s="104"/>
      <c r="U141" s="131"/>
      <c r="V141" s="132"/>
    </row>
    <row r="142" s="42" customFormat="1" ht="20.1" customHeight="1" spans="1:22">
      <c r="A142" s="71">
        <v>137</v>
      </c>
      <c r="B142" s="116" t="s">
        <v>504</v>
      </c>
      <c r="C142" s="117" t="s">
        <v>505</v>
      </c>
      <c r="D142" s="117">
        <v>15987379657</v>
      </c>
      <c r="E142" s="74" t="s">
        <v>59</v>
      </c>
      <c r="F142" s="144" t="str">
        <f>VLOOKUP(B142,[9]全部报警!$A$2:$D$85,2,FALSE)</f>
        <v>2019-07-05 23:48:02</v>
      </c>
      <c r="G142" s="155" t="str">
        <f>VLOOKUP(B142,[10]行驶报表统计数据!$A$2:$B$69,2,FALSE)</f>
        <v>20.94</v>
      </c>
      <c r="H142" s="76" t="str">
        <f>VLOOKUP(B142,[9]全部报警!$A$2:$D$85,4,FALSE)</f>
        <v>云南省红河哈尼族彝族自治州建水县临安镇云昌宾馆西86米</v>
      </c>
      <c r="I142" s="76"/>
      <c r="J142" s="128"/>
      <c r="K142" s="128"/>
      <c r="L142" s="84" t="s">
        <v>33</v>
      </c>
      <c r="M142" s="83"/>
      <c r="N142" s="83"/>
      <c r="O142" s="83"/>
      <c r="P142" s="83"/>
      <c r="Q142" s="101" t="s">
        <v>56</v>
      </c>
      <c r="R142" s="102"/>
      <c r="S142" s="103"/>
      <c r="T142" s="104"/>
      <c r="U142" s="131"/>
      <c r="V142" s="132"/>
    </row>
    <row r="143" ht="20.1" customHeight="1" spans="1:21">
      <c r="A143" s="71">
        <v>138</v>
      </c>
      <c r="B143" s="116" t="s">
        <v>506</v>
      </c>
      <c r="C143" s="117" t="s">
        <v>507</v>
      </c>
      <c r="D143" s="117">
        <v>13708631876</v>
      </c>
      <c r="E143" s="74" t="s">
        <v>59</v>
      </c>
      <c r="F143" s="144" t="str">
        <f>VLOOKUP(B143,[9]全部报警!$A$2:$D$85,2,FALSE)</f>
        <v>2019-07-05 18:13:20</v>
      </c>
      <c r="G143" s="155" t="str">
        <f>VLOOKUP(B143,[10]行驶报表统计数据!$A$2:$B$69,2,FALSE)</f>
        <v>37.89</v>
      </c>
      <c r="H143" s="76" t="str">
        <f>VLOOKUP(B143,[9]全部报警!$A$2:$D$85,4,FALSE)</f>
        <v>云南省西双版纳傣族自治州景洪市勐养镇G8511昆磨高速思小高速公路路政管理大队勐养中队南342米</v>
      </c>
      <c r="I143" s="76"/>
      <c r="J143" s="128"/>
      <c r="K143" s="128"/>
      <c r="L143" s="84" t="s">
        <v>33</v>
      </c>
      <c r="M143" s="83"/>
      <c r="N143" s="83"/>
      <c r="O143" s="83"/>
      <c r="P143" s="83"/>
      <c r="Q143" s="101" t="s">
        <v>56</v>
      </c>
      <c r="R143" s="102"/>
      <c r="S143" s="103"/>
      <c r="T143" s="104"/>
      <c r="U143" s="131"/>
    </row>
    <row r="144" ht="20.1" customHeight="1" spans="1:21">
      <c r="A144" s="71">
        <v>139</v>
      </c>
      <c r="B144" s="116" t="s">
        <v>508</v>
      </c>
      <c r="C144" s="77" t="s">
        <v>509</v>
      </c>
      <c r="D144" s="77">
        <v>13466255899</v>
      </c>
      <c r="E144" s="74" t="s">
        <v>59</v>
      </c>
      <c r="F144" s="144" t="s">
        <v>1383</v>
      </c>
      <c r="G144" s="155">
        <v>0</v>
      </c>
      <c r="H144" s="154" t="s">
        <v>1384</v>
      </c>
      <c r="I144" s="76"/>
      <c r="J144" s="128"/>
      <c r="K144" s="128"/>
      <c r="L144" s="84" t="s">
        <v>33</v>
      </c>
      <c r="M144" s="83"/>
      <c r="N144" s="83"/>
      <c r="O144" s="83"/>
      <c r="P144" s="83"/>
      <c r="Q144" s="101" t="s">
        <v>56</v>
      </c>
      <c r="R144" s="102"/>
      <c r="S144" s="103"/>
      <c r="T144" s="104"/>
      <c r="U144" s="131"/>
    </row>
    <row r="145" ht="20.1" customHeight="1" spans="1:21">
      <c r="A145" s="71">
        <v>140</v>
      </c>
      <c r="B145" s="118" t="s">
        <v>512</v>
      </c>
      <c r="C145" s="117" t="s">
        <v>513</v>
      </c>
      <c r="D145" s="117">
        <v>13529682287</v>
      </c>
      <c r="E145" s="74" t="s">
        <v>59</v>
      </c>
      <c r="F145" s="144" t="s">
        <v>1385</v>
      </c>
      <c r="G145" s="155">
        <v>0</v>
      </c>
      <c r="H145" s="154" t="s">
        <v>1386</v>
      </c>
      <c r="I145" s="76"/>
      <c r="J145" s="128"/>
      <c r="K145" s="128"/>
      <c r="L145" s="84" t="s">
        <v>33</v>
      </c>
      <c r="M145" s="83"/>
      <c r="N145" s="83"/>
      <c r="O145" s="83"/>
      <c r="P145" s="83"/>
      <c r="Q145" s="101" t="s">
        <v>56</v>
      </c>
      <c r="R145" s="102"/>
      <c r="S145" s="103"/>
      <c r="T145" s="104"/>
      <c r="U145" s="131"/>
    </row>
    <row r="146" ht="20.1" customHeight="1" spans="1:21">
      <c r="A146" s="71">
        <v>141</v>
      </c>
      <c r="B146" s="116" t="s">
        <v>516</v>
      </c>
      <c r="C146" s="78" t="s">
        <v>517</v>
      </c>
      <c r="D146" s="78" t="s">
        <v>518</v>
      </c>
      <c r="E146" s="74" t="s">
        <v>59</v>
      </c>
      <c r="F146" s="144" t="s">
        <v>1387</v>
      </c>
      <c r="G146" s="155">
        <v>0</v>
      </c>
      <c r="H146" s="154" t="s">
        <v>1388</v>
      </c>
      <c r="I146" s="76"/>
      <c r="J146" s="128"/>
      <c r="K146" s="128"/>
      <c r="L146" s="84" t="s">
        <v>33</v>
      </c>
      <c r="M146" s="83"/>
      <c r="N146" s="83"/>
      <c r="O146" s="83"/>
      <c r="P146" s="83"/>
      <c r="Q146" s="101" t="s">
        <v>56</v>
      </c>
      <c r="R146" s="102"/>
      <c r="S146" s="103"/>
      <c r="T146" s="104"/>
      <c r="U146" s="131"/>
    </row>
    <row r="147" ht="20.1" customHeight="1" spans="1:21">
      <c r="A147" s="71">
        <v>142</v>
      </c>
      <c r="B147" s="116" t="s">
        <v>521</v>
      </c>
      <c r="C147" s="78" t="s">
        <v>522</v>
      </c>
      <c r="D147" s="78" t="s">
        <v>523</v>
      </c>
      <c r="E147" s="74" t="s">
        <v>59</v>
      </c>
      <c r="F147" s="144" t="str">
        <f>VLOOKUP(B147,[9]全部报警!$A$2:$D$85,2,FALSE)</f>
        <v>2019-07-05 20:12:18</v>
      </c>
      <c r="G147" s="155" t="str">
        <f>VLOOKUP(B147,[10]行驶报表统计数据!$A$2:$B$69,2,FALSE)</f>
        <v>11.67</v>
      </c>
      <c r="H147" s="76" t="str">
        <f>VLOOKUP(B147,[9]全部报警!$A$2:$D$85,4,FALSE)</f>
        <v>云南省红河哈尼族彝族自治州元阳县南沙镇102县道中共元阳县公安局纪律检查委员会东162米</v>
      </c>
      <c r="I147" s="76"/>
      <c r="J147" s="128"/>
      <c r="K147" s="128"/>
      <c r="L147" s="84" t="s">
        <v>33</v>
      </c>
      <c r="M147" s="83"/>
      <c r="N147" s="83"/>
      <c r="O147" s="83"/>
      <c r="P147" s="83"/>
      <c r="Q147" s="101" t="s">
        <v>56</v>
      </c>
      <c r="R147" s="102"/>
      <c r="S147" s="103"/>
      <c r="T147" s="104"/>
      <c r="U147" s="131"/>
    </row>
    <row r="148" ht="20.1" customHeight="1" spans="1:21">
      <c r="A148" s="71">
        <v>143</v>
      </c>
      <c r="B148" s="116" t="s">
        <v>524</v>
      </c>
      <c r="C148" s="117" t="s">
        <v>525</v>
      </c>
      <c r="D148" s="117">
        <v>13887308798</v>
      </c>
      <c r="E148" s="74" t="s">
        <v>59</v>
      </c>
      <c r="F148" s="144" t="str">
        <f>VLOOKUP(B148,[9]全部报警!$A$2:$D$85,2,FALSE)</f>
        <v>2019-07-05 16:47:54</v>
      </c>
      <c r="G148" s="155" t="str">
        <f>VLOOKUP(B148,[10]行驶报表统计数据!$A$2:$B$69,2,FALSE)</f>
        <v>40.26</v>
      </c>
      <c r="H148" s="76" t="str">
        <f>VLOOKUP(B148,[9]全部报警!$A$2:$D$85,4,FALSE)</f>
        <v>云南省红河哈尼族彝族自治州个旧市大屯镇红河工业园区6号路红河州军粮供应管理服务中心北235米</v>
      </c>
      <c r="I148" s="76"/>
      <c r="J148" s="128"/>
      <c r="K148" s="128"/>
      <c r="L148" s="84" t="s">
        <v>28</v>
      </c>
      <c r="M148" s="83"/>
      <c r="N148" s="83" t="s">
        <v>62</v>
      </c>
      <c r="O148" s="83"/>
      <c r="P148" s="83"/>
      <c r="Q148" s="101" t="s">
        <v>34</v>
      </c>
      <c r="R148" s="102"/>
      <c r="S148" s="103">
        <v>43651</v>
      </c>
      <c r="T148" s="104" t="s">
        <v>279</v>
      </c>
      <c r="U148" s="131"/>
    </row>
    <row r="149" ht="20.1" customHeight="1" spans="1:21">
      <c r="A149" s="71">
        <v>144</v>
      </c>
      <c r="B149" s="119" t="s">
        <v>526</v>
      </c>
      <c r="C149" s="77" t="s">
        <v>527</v>
      </c>
      <c r="D149" s="77">
        <v>13759499761</v>
      </c>
      <c r="E149" s="74" t="s">
        <v>59</v>
      </c>
      <c r="F149" s="144" t="str">
        <f>VLOOKUP(B149,[9]全部报警!$A$2:$D$85,2,FALSE)</f>
        <v>2019-07-05 19:18:23</v>
      </c>
      <c r="G149" s="155">
        <v>0</v>
      </c>
      <c r="H149" s="76" t="str">
        <f>VLOOKUP(B149,[9]全部报警!$A$2:$D$85,4,FALSE)</f>
        <v>云南省昆明市宜良县北古城镇G5601昆明绕城高速马鞍山东北225米</v>
      </c>
      <c r="I149" s="76"/>
      <c r="J149" s="128"/>
      <c r="K149" s="128"/>
      <c r="L149" s="84" t="s">
        <v>33</v>
      </c>
      <c r="M149" s="83"/>
      <c r="N149" s="83"/>
      <c r="O149" s="83"/>
      <c r="P149" s="83"/>
      <c r="Q149" s="101" t="s">
        <v>56</v>
      </c>
      <c r="R149" s="102"/>
      <c r="S149" s="103"/>
      <c r="T149" s="104"/>
      <c r="U149" s="131"/>
    </row>
    <row r="150" ht="20.1" customHeight="1" spans="1:21">
      <c r="A150" s="71">
        <v>145</v>
      </c>
      <c r="B150" s="119" t="s">
        <v>528</v>
      </c>
      <c r="C150" s="117" t="s">
        <v>529</v>
      </c>
      <c r="D150" s="117">
        <v>13312660049</v>
      </c>
      <c r="E150" s="74" t="s">
        <v>59</v>
      </c>
      <c r="F150" s="144" t="str">
        <f>VLOOKUP(B150,[9]全部报警!$A$2:$D$85,2,FALSE)</f>
        <v>2019-07-05 14:26:11</v>
      </c>
      <c r="G150" s="155" t="str">
        <f>VLOOKUP(B150,[10]行驶报表统计数据!$A$2:$B$69,2,FALSE)</f>
        <v>21.14</v>
      </c>
      <c r="H150" s="76" t="str">
        <f>VLOOKUP(B150,[9]全部报警!$A$2:$D$85,4,FALSE)</f>
        <v>云南省红河哈尼族彝族自治州红河县迤萨镇环城北路8号元红公路红河县二中东352米</v>
      </c>
      <c r="I150" s="76"/>
      <c r="J150" s="128"/>
      <c r="K150" s="128"/>
      <c r="L150" s="84" t="s">
        <v>33</v>
      </c>
      <c r="M150" s="83"/>
      <c r="N150" s="83"/>
      <c r="O150" s="83"/>
      <c r="P150" s="83"/>
      <c r="Q150" s="101" t="s">
        <v>56</v>
      </c>
      <c r="R150" s="102"/>
      <c r="S150" s="103"/>
      <c r="T150" s="104"/>
      <c r="U150" s="131"/>
    </row>
    <row r="151" ht="20.1" customHeight="1" spans="1:21">
      <c r="A151" s="71">
        <v>146</v>
      </c>
      <c r="B151" s="119" t="s">
        <v>530</v>
      </c>
      <c r="C151" s="78" t="s">
        <v>531</v>
      </c>
      <c r="D151" s="78" t="s">
        <v>532</v>
      </c>
      <c r="E151" s="74" t="s">
        <v>59</v>
      </c>
      <c r="F151" s="144" t="s">
        <v>1389</v>
      </c>
      <c r="G151" s="155">
        <v>0</v>
      </c>
      <c r="H151" s="154" t="s">
        <v>1390</v>
      </c>
      <c r="I151" s="76"/>
      <c r="J151" s="128"/>
      <c r="K151" s="128"/>
      <c r="L151" s="84" t="s">
        <v>33</v>
      </c>
      <c r="M151" s="83"/>
      <c r="N151" s="83"/>
      <c r="O151" s="83"/>
      <c r="P151" s="83"/>
      <c r="Q151" s="101" t="s">
        <v>56</v>
      </c>
      <c r="R151" s="102"/>
      <c r="S151" s="103"/>
      <c r="T151" s="104"/>
      <c r="U151" s="131"/>
    </row>
    <row r="152" ht="20.1" customHeight="1" spans="1:21">
      <c r="A152" s="71">
        <v>147</v>
      </c>
      <c r="B152" s="119" t="s">
        <v>535</v>
      </c>
      <c r="C152" s="117" t="s">
        <v>536</v>
      </c>
      <c r="D152" s="117">
        <v>13987331167</v>
      </c>
      <c r="E152" s="74" t="s">
        <v>59</v>
      </c>
      <c r="F152" s="144" t="s">
        <v>1391</v>
      </c>
      <c r="G152" s="155">
        <v>0</v>
      </c>
      <c r="H152" s="154" t="s">
        <v>1392</v>
      </c>
      <c r="I152" s="76"/>
      <c r="J152" s="128"/>
      <c r="K152" s="128"/>
      <c r="L152" s="84" t="s">
        <v>33</v>
      </c>
      <c r="M152" s="83"/>
      <c r="N152" s="83"/>
      <c r="O152" s="83"/>
      <c r="P152" s="83"/>
      <c r="Q152" s="101" t="s">
        <v>56</v>
      </c>
      <c r="R152" s="102"/>
      <c r="S152" s="103"/>
      <c r="T152" s="104"/>
      <c r="U152" s="131"/>
    </row>
    <row r="153" ht="20.1" customHeight="1" spans="1:21">
      <c r="A153" s="71">
        <v>148</v>
      </c>
      <c r="B153" s="119" t="s">
        <v>539</v>
      </c>
      <c r="C153" s="77" t="s">
        <v>540</v>
      </c>
      <c r="D153" s="77">
        <v>15987328067</v>
      </c>
      <c r="E153" s="74" t="s">
        <v>59</v>
      </c>
      <c r="F153" s="144" t="s">
        <v>1393</v>
      </c>
      <c r="G153" s="155">
        <v>0</v>
      </c>
      <c r="H153" s="154" t="s">
        <v>1394</v>
      </c>
      <c r="I153" s="76"/>
      <c r="J153" s="128"/>
      <c r="K153" s="128"/>
      <c r="L153" s="84" t="s">
        <v>33</v>
      </c>
      <c r="M153" s="83"/>
      <c r="N153" s="83"/>
      <c r="O153" s="83"/>
      <c r="P153" s="83"/>
      <c r="Q153" s="101" t="s">
        <v>56</v>
      </c>
      <c r="R153" s="102"/>
      <c r="S153" s="103"/>
      <c r="T153" s="104"/>
      <c r="U153" s="131"/>
    </row>
    <row r="154" ht="20.1" customHeight="1" spans="1:21">
      <c r="A154" s="71">
        <v>149</v>
      </c>
      <c r="B154" s="119" t="s">
        <v>541</v>
      </c>
      <c r="C154" s="117" t="s">
        <v>542</v>
      </c>
      <c r="D154" s="117">
        <v>13628733311</v>
      </c>
      <c r="E154" s="74" t="s">
        <v>59</v>
      </c>
      <c r="F154" s="144" t="str">
        <f>VLOOKUP(B154,[9]全部报警!$A$2:$D$85,2,FALSE)</f>
        <v>2019-07-05 21:19:17</v>
      </c>
      <c r="G154" s="155" t="str">
        <f>VLOOKUP(B154,[10]行驶报表统计数据!$A$2:$B$69,2,FALSE)</f>
        <v>20.80</v>
      </c>
      <c r="H154" s="76" t="str">
        <f>VLOOKUP(B154,[9]全部报警!$A$2:$D$85,4,FALSE)</f>
        <v>云南省玉溪市通海县河西镇319省道红林饭店(131乡道)东16米</v>
      </c>
      <c r="I154" s="76"/>
      <c r="J154" s="128"/>
      <c r="K154" s="128"/>
      <c r="L154" s="84" t="s">
        <v>33</v>
      </c>
      <c r="M154" s="83"/>
      <c r="N154" s="83"/>
      <c r="O154" s="83"/>
      <c r="P154" s="83"/>
      <c r="Q154" s="101" t="s">
        <v>56</v>
      </c>
      <c r="R154" s="102"/>
      <c r="S154" s="103"/>
      <c r="T154" s="104"/>
      <c r="U154" s="131"/>
    </row>
    <row r="155" ht="20.1" customHeight="1" spans="1:21">
      <c r="A155" s="71">
        <v>150</v>
      </c>
      <c r="B155" s="119" t="s">
        <v>543</v>
      </c>
      <c r="C155" s="78" t="s">
        <v>544</v>
      </c>
      <c r="D155" s="78" t="s">
        <v>545</v>
      </c>
      <c r="E155" s="74" t="s">
        <v>59</v>
      </c>
      <c r="F155" s="144"/>
      <c r="G155" s="155">
        <v>0</v>
      </c>
      <c r="H155" s="76"/>
      <c r="I155" s="83" t="s">
        <v>62</v>
      </c>
      <c r="J155" s="128"/>
      <c r="K155" s="128"/>
      <c r="L155" s="84" t="s">
        <v>33</v>
      </c>
      <c r="M155" s="83"/>
      <c r="N155" s="83"/>
      <c r="O155" s="83"/>
      <c r="P155" s="83"/>
      <c r="Q155" s="101" t="s">
        <v>29</v>
      </c>
      <c r="R155" s="102"/>
      <c r="S155" s="103">
        <v>43651</v>
      </c>
      <c r="T155" s="104" t="s">
        <v>279</v>
      </c>
      <c r="U155" s="131"/>
    </row>
    <row r="156" ht="20.1" customHeight="1" spans="1:21">
      <c r="A156" s="71">
        <v>151</v>
      </c>
      <c r="B156" s="119" t="s">
        <v>546</v>
      </c>
      <c r="C156" s="120" t="s">
        <v>547</v>
      </c>
      <c r="D156" s="120">
        <v>13987361051</v>
      </c>
      <c r="E156" s="74" t="s">
        <v>59</v>
      </c>
      <c r="F156" s="144" t="str">
        <f>VLOOKUP(B156,[9]全部报警!$A$2:$D$85,2,FALSE)</f>
        <v>2019-07-05 18:58:43</v>
      </c>
      <c r="G156" s="155" t="str">
        <f>VLOOKUP(B156,[10]行驶报表统计数据!$A$2:$B$69,2,FALSE)</f>
        <v>14.13</v>
      </c>
      <c r="H156" s="76" t="str">
        <f>VLOOKUP(B156,[9]全部报警!$A$2:$D$85,4,FALSE)</f>
        <v>云南省红河哈尼族彝族自治州元阳县马街乡102县道放羊寨西北1423米</v>
      </c>
      <c r="I156" s="76"/>
      <c r="J156" s="128"/>
      <c r="K156" s="128"/>
      <c r="L156" s="84" t="s">
        <v>33</v>
      </c>
      <c r="M156" s="83"/>
      <c r="N156" s="83"/>
      <c r="O156" s="83"/>
      <c r="P156" s="83"/>
      <c r="Q156" s="101" t="s">
        <v>56</v>
      </c>
      <c r="R156" s="102"/>
      <c r="S156" s="103"/>
      <c r="T156" s="104"/>
      <c r="U156" s="131"/>
    </row>
    <row r="157" ht="20.1" customHeight="1" spans="1:21">
      <c r="A157" s="71">
        <v>152</v>
      </c>
      <c r="B157" s="119" t="s">
        <v>548</v>
      </c>
      <c r="C157" s="117" t="s">
        <v>549</v>
      </c>
      <c r="D157" s="117">
        <v>13987332052</v>
      </c>
      <c r="E157" s="74" t="s">
        <v>59</v>
      </c>
      <c r="F157" s="144" t="str">
        <f>VLOOKUP(B157,[9]全部报警!$A$2:$D$85,2,FALSE)</f>
        <v>2019-07-05 21:51:50</v>
      </c>
      <c r="G157" s="155" t="str">
        <f>VLOOKUP(B157,[10]行驶报表统计数据!$A$2:$B$69,2,FALSE)</f>
        <v>13.09</v>
      </c>
      <c r="H157" s="76" t="str">
        <f>VLOOKUP(B157,[9]全部报警!$A$2:$D$85,4,FALSE)</f>
        <v>云南省昆明市晋宁区二街镇古二段二街客运站东南69米</v>
      </c>
      <c r="I157" s="76"/>
      <c r="J157" s="128"/>
      <c r="K157" s="128"/>
      <c r="L157" s="84" t="s">
        <v>33</v>
      </c>
      <c r="M157" s="83"/>
      <c r="N157" s="83"/>
      <c r="O157" s="83"/>
      <c r="P157" s="83"/>
      <c r="Q157" s="101" t="s">
        <v>56</v>
      </c>
      <c r="R157" s="102"/>
      <c r="S157" s="103"/>
      <c r="T157" s="104"/>
      <c r="U157" s="131"/>
    </row>
    <row r="158" ht="20.1" customHeight="1" spans="1:21">
      <c r="A158" s="71">
        <v>153</v>
      </c>
      <c r="B158" s="78" t="s">
        <v>550</v>
      </c>
      <c r="C158" s="78" t="s">
        <v>551</v>
      </c>
      <c r="D158" s="78" t="s">
        <v>552</v>
      </c>
      <c r="E158" s="74" t="s">
        <v>59</v>
      </c>
      <c r="F158" s="144" t="s">
        <v>1395</v>
      </c>
      <c r="G158" s="155">
        <v>0</v>
      </c>
      <c r="H158" s="154" t="s">
        <v>1396</v>
      </c>
      <c r="I158" s="76"/>
      <c r="J158" s="128"/>
      <c r="K158" s="128"/>
      <c r="L158" s="84" t="s">
        <v>33</v>
      </c>
      <c r="M158" s="83"/>
      <c r="N158" s="83"/>
      <c r="O158" s="83"/>
      <c r="P158" s="83"/>
      <c r="Q158" s="101" t="s">
        <v>56</v>
      </c>
      <c r="R158" s="102"/>
      <c r="S158" s="103"/>
      <c r="T158" s="104"/>
      <c r="U158" s="131"/>
    </row>
    <row r="159" ht="20.1" customHeight="1" spans="1:21">
      <c r="A159" s="71">
        <v>154</v>
      </c>
      <c r="B159" s="78" t="s">
        <v>555</v>
      </c>
      <c r="C159" s="78" t="s">
        <v>556</v>
      </c>
      <c r="D159" s="78" t="s">
        <v>557</v>
      </c>
      <c r="E159" s="74" t="s">
        <v>59</v>
      </c>
      <c r="F159" s="144" t="str">
        <f>VLOOKUP(B159,[9]全部报警!$A$2:$D$85,2,FALSE)</f>
        <v>2019-07-05 20:32:53</v>
      </c>
      <c r="G159" s="155" t="str">
        <f>VLOOKUP(B159,[10]行驶报表统计数据!$A$2:$B$69,2,FALSE)</f>
        <v>38.97</v>
      </c>
      <c r="H159" s="76" t="str">
        <f>VLOOKUP(B159,[9]全部报警!$A$2:$D$85,4,FALSE)</f>
        <v>云南省普洱市宁洱哈尼族彝族自治县磨黑镇G8511昆磨高速中国石化黄庄停车区加油站东北31米</v>
      </c>
      <c r="I159" s="76"/>
      <c r="J159" s="128"/>
      <c r="K159" s="128"/>
      <c r="L159" s="84" t="s">
        <v>33</v>
      </c>
      <c r="M159" s="83"/>
      <c r="N159" s="83"/>
      <c r="O159" s="83"/>
      <c r="P159" s="83"/>
      <c r="Q159" s="101" t="s">
        <v>56</v>
      </c>
      <c r="R159" s="102"/>
      <c r="S159" s="103"/>
      <c r="T159" s="104"/>
      <c r="U159" s="131"/>
    </row>
    <row r="160" ht="20.1" customHeight="1" spans="1:21">
      <c r="A160" s="71">
        <v>155</v>
      </c>
      <c r="B160" s="121" t="s">
        <v>558</v>
      </c>
      <c r="C160" s="121" t="s">
        <v>559</v>
      </c>
      <c r="D160" s="121" t="s">
        <v>560</v>
      </c>
      <c r="E160" s="74" t="s">
        <v>59</v>
      </c>
      <c r="F160" s="144" t="s">
        <v>1397</v>
      </c>
      <c r="G160" s="155">
        <v>0</v>
      </c>
      <c r="H160" s="154" t="s">
        <v>1398</v>
      </c>
      <c r="I160" s="76"/>
      <c r="J160" s="128"/>
      <c r="K160" s="128"/>
      <c r="L160" s="84" t="s">
        <v>33</v>
      </c>
      <c r="M160" s="83"/>
      <c r="N160" s="83"/>
      <c r="O160" s="83"/>
      <c r="P160" s="83"/>
      <c r="Q160" s="101" t="s">
        <v>56</v>
      </c>
      <c r="R160" s="102"/>
      <c r="S160" s="103"/>
      <c r="T160" s="104"/>
      <c r="U160" s="131"/>
    </row>
    <row r="161" ht="20.1" customHeight="1" spans="1:21">
      <c r="A161" s="71">
        <v>156</v>
      </c>
      <c r="B161" s="78" t="s">
        <v>563</v>
      </c>
      <c r="C161" s="78" t="s">
        <v>564</v>
      </c>
      <c r="D161" s="78" t="s">
        <v>565</v>
      </c>
      <c r="E161" s="74" t="s">
        <v>59</v>
      </c>
      <c r="F161" s="144" t="s">
        <v>1399</v>
      </c>
      <c r="G161" s="155">
        <v>0</v>
      </c>
      <c r="H161" s="154" t="s">
        <v>1400</v>
      </c>
      <c r="I161" s="76"/>
      <c r="J161" s="128"/>
      <c r="K161" s="128"/>
      <c r="L161" s="84" t="s">
        <v>33</v>
      </c>
      <c r="M161" s="83"/>
      <c r="N161" s="83"/>
      <c r="O161" s="83"/>
      <c r="P161" s="83"/>
      <c r="Q161" s="101" t="s">
        <v>56</v>
      </c>
      <c r="R161" s="102"/>
      <c r="S161" s="103"/>
      <c r="T161" s="104"/>
      <c r="U161" s="131"/>
    </row>
    <row r="162" ht="20.1" customHeight="1" spans="1:21">
      <c r="A162" s="71">
        <v>157</v>
      </c>
      <c r="B162" s="78" t="s">
        <v>568</v>
      </c>
      <c r="C162" s="122" t="s">
        <v>569</v>
      </c>
      <c r="D162" s="122" t="s">
        <v>570</v>
      </c>
      <c r="E162" s="74" t="s">
        <v>59</v>
      </c>
      <c r="F162" s="144" t="s">
        <v>1401</v>
      </c>
      <c r="G162" s="155">
        <v>0</v>
      </c>
      <c r="H162" s="154" t="s">
        <v>1402</v>
      </c>
      <c r="I162" s="76"/>
      <c r="J162" s="128"/>
      <c r="K162" s="128"/>
      <c r="L162" s="84" t="s">
        <v>33</v>
      </c>
      <c r="M162" s="83"/>
      <c r="N162" s="83"/>
      <c r="O162" s="83"/>
      <c r="P162" s="83"/>
      <c r="Q162" s="101" t="s">
        <v>56</v>
      </c>
      <c r="R162" s="102"/>
      <c r="S162" s="103"/>
      <c r="T162" s="104"/>
      <c r="U162" s="131"/>
    </row>
    <row r="163" ht="20.1" customHeight="1" spans="1:21">
      <c r="A163" s="71">
        <v>158</v>
      </c>
      <c r="B163" s="78" t="s">
        <v>573</v>
      </c>
      <c r="C163" s="78" t="s">
        <v>99</v>
      </c>
      <c r="D163" s="78" t="s">
        <v>574</v>
      </c>
      <c r="E163" s="74" t="s">
        <v>59</v>
      </c>
      <c r="F163" s="144" t="str">
        <f>VLOOKUP(B163,[9]全部报警!$A$2:$D$85,2,FALSE)</f>
        <v>2019-07-05 23:45:58</v>
      </c>
      <c r="G163" s="155" t="str">
        <f>VLOOKUP(B163,[10]行驶报表统计数据!$A$2:$B$69,2,FALSE)</f>
        <v>19.16</v>
      </c>
      <c r="H163" s="76" t="str">
        <f>VLOOKUP(B163,[9]全部报警!$A$2:$D$85,4,FALSE)</f>
        <v>云南省玉溪市红塔区北城街道北城收费站(晋红高速出口)西420米</v>
      </c>
      <c r="I163" s="76"/>
      <c r="J163" s="128"/>
      <c r="K163" s="128"/>
      <c r="L163" s="84" t="s">
        <v>33</v>
      </c>
      <c r="M163" s="83"/>
      <c r="N163" s="83"/>
      <c r="O163" s="83"/>
      <c r="P163" s="83"/>
      <c r="Q163" s="101" t="s">
        <v>56</v>
      </c>
      <c r="R163" s="102"/>
      <c r="S163" s="103"/>
      <c r="T163" s="104"/>
      <c r="U163" s="131"/>
    </row>
    <row r="164" ht="20.1" customHeight="1" spans="1:21">
      <c r="A164" s="71">
        <v>159</v>
      </c>
      <c r="B164" s="78" t="s">
        <v>577</v>
      </c>
      <c r="C164" s="78" t="s">
        <v>578</v>
      </c>
      <c r="D164" s="78" t="s">
        <v>579</v>
      </c>
      <c r="E164" s="74" t="s">
        <v>59</v>
      </c>
      <c r="F164" s="144" t="s">
        <v>1403</v>
      </c>
      <c r="G164" s="155">
        <v>0</v>
      </c>
      <c r="H164" s="154" t="s">
        <v>1404</v>
      </c>
      <c r="I164" s="76"/>
      <c r="J164" s="128"/>
      <c r="K164" s="128"/>
      <c r="L164" s="84" t="s">
        <v>33</v>
      </c>
      <c r="M164" s="83"/>
      <c r="N164" s="83"/>
      <c r="O164" s="83"/>
      <c r="P164" s="83"/>
      <c r="Q164" s="101" t="s">
        <v>56</v>
      </c>
      <c r="R164" s="102"/>
      <c r="S164" s="103"/>
      <c r="T164" s="104"/>
      <c r="U164" s="131"/>
    </row>
    <row r="165" ht="20.1" customHeight="1" spans="1:21">
      <c r="A165" s="71">
        <v>160</v>
      </c>
      <c r="B165" s="78" t="s">
        <v>582</v>
      </c>
      <c r="C165" s="78" t="s">
        <v>583</v>
      </c>
      <c r="D165" s="78" t="s">
        <v>584</v>
      </c>
      <c r="E165" s="74" t="s">
        <v>59</v>
      </c>
      <c r="F165" s="144" t="s">
        <v>1405</v>
      </c>
      <c r="G165" s="155">
        <v>0</v>
      </c>
      <c r="H165" s="154" t="s">
        <v>1406</v>
      </c>
      <c r="I165" s="76"/>
      <c r="J165" s="128"/>
      <c r="K165" s="128"/>
      <c r="L165" s="84" t="s">
        <v>33</v>
      </c>
      <c r="M165" s="83"/>
      <c r="N165" s="83"/>
      <c r="O165" s="83"/>
      <c r="P165" s="83"/>
      <c r="Q165" s="101" t="s">
        <v>56</v>
      </c>
      <c r="R165" s="102"/>
      <c r="S165" s="103"/>
      <c r="T165" s="104"/>
      <c r="U165" s="131"/>
    </row>
    <row r="166" ht="20.1" customHeight="1" spans="1:21">
      <c r="A166" s="71">
        <v>161</v>
      </c>
      <c r="B166" s="78" t="s">
        <v>587</v>
      </c>
      <c r="C166" s="78" t="s">
        <v>588</v>
      </c>
      <c r="D166" s="78" t="s">
        <v>589</v>
      </c>
      <c r="E166" s="74" t="s">
        <v>59</v>
      </c>
      <c r="F166" s="144" t="s">
        <v>1407</v>
      </c>
      <c r="G166" s="155">
        <v>0</v>
      </c>
      <c r="H166" s="154" t="s">
        <v>1408</v>
      </c>
      <c r="I166" s="76"/>
      <c r="J166" s="128"/>
      <c r="K166" s="128"/>
      <c r="L166" s="84" t="s">
        <v>33</v>
      </c>
      <c r="M166" s="83"/>
      <c r="N166" s="83"/>
      <c r="O166" s="83"/>
      <c r="P166" s="83"/>
      <c r="Q166" s="101" t="s">
        <v>56</v>
      </c>
      <c r="R166" s="102"/>
      <c r="S166" s="103"/>
      <c r="T166" s="104"/>
      <c r="U166" s="131"/>
    </row>
    <row r="167" ht="20.1" customHeight="1" spans="1:21">
      <c r="A167" s="71">
        <v>162</v>
      </c>
      <c r="B167" s="78" t="s">
        <v>592</v>
      </c>
      <c r="C167" s="78" t="s">
        <v>437</v>
      </c>
      <c r="D167" s="78" t="s">
        <v>438</v>
      </c>
      <c r="E167" s="74" t="s">
        <v>59</v>
      </c>
      <c r="F167" s="144" t="s">
        <v>1409</v>
      </c>
      <c r="G167" s="155">
        <v>0</v>
      </c>
      <c r="H167" s="154" t="s">
        <v>1410</v>
      </c>
      <c r="I167" s="76"/>
      <c r="J167" s="128"/>
      <c r="K167" s="128"/>
      <c r="L167" s="84" t="s">
        <v>33</v>
      </c>
      <c r="M167" s="83"/>
      <c r="N167" s="83"/>
      <c r="O167" s="83"/>
      <c r="P167" s="83"/>
      <c r="Q167" s="101" t="s">
        <v>56</v>
      </c>
      <c r="R167" s="102"/>
      <c r="S167" s="103"/>
      <c r="T167" s="104"/>
      <c r="U167" s="131"/>
    </row>
    <row r="168" ht="20.1" customHeight="1" spans="1:21">
      <c r="A168" s="71">
        <v>163</v>
      </c>
      <c r="B168" s="78" t="s">
        <v>595</v>
      </c>
      <c r="C168" s="78" t="s">
        <v>596</v>
      </c>
      <c r="D168" s="78" t="s">
        <v>597</v>
      </c>
      <c r="E168" s="74" t="s">
        <v>59</v>
      </c>
      <c r="F168" s="144" t="s">
        <v>1411</v>
      </c>
      <c r="G168" s="155">
        <v>0</v>
      </c>
      <c r="H168" s="154" t="s">
        <v>1412</v>
      </c>
      <c r="I168" s="76"/>
      <c r="J168" s="128"/>
      <c r="K168" s="128"/>
      <c r="L168" s="84" t="s">
        <v>33</v>
      </c>
      <c r="M168" s="83"/>
      <c r="N168" s="83"/>
      <c r="O168" s="83"/>
      <c r="P168" s="83"/>
      <c r="Q168" s="101" t="s">
        <v>56</v>
      </c>
      <c r="R168" s="102"/>
      <c r="S168" s="103"/>
      <c r="T168" s="104"/>
      <c r="U168" s="131"/>
    </row>
    <row r="169" ht="20.1" customHeight="1" spans="1:21">
      <c r="A169" s="71">
        <v>164</v>
      </c>
      <c r="B169" s="78" t="s">
        <v>600</v>
      </c>
      <c r="C169" s="78" t="s">
        <v>601</v>
      </c>
      <c r="D169" s="78" t="s">
        <v>602</v>
      </c>
      <c r="E169" s="74" t="s">
        <v>59</v>
      </c>
      <c r="F169" s="144" t="str">
        <f>VLOOKUP(B169,[9]全部报警!$A$2:$D$85,2,FALSE)</f>
        <v>2019-07-05 23:05:18</v>
      </c>
      <c r="G169" s="155">
        <v>0</v>
      </c>
      <c r="H169" s="76" t="str">
        <f>VLOOKUP(B169,[9]全部报警!$A$2:$D$85,4,FALSE)</f>
        <v>云南省文山壮族苗族自治州广南县莲城镇那忠西122米</v>
      </c>
      <c r="I169" s="76"/>
      <c r="J169" s="128"/>
      <c r="K169" s="128"/>
      <c r="L169" s="84" t="s">
        <v>33</v>
      </c>
      <c r="M169" s="83"/>
      <c r="N169" s="83"/>
      <c r="O169" s="83"/>
      <c r="P169" s="83"/>
      <c r="Q169" s="101" t="s">
        <v>56</v>
      </c>
      <c r="R169" s="102"/>
      <c r="S169" s="103"/>
      <c r="T169" s="104"/>
      <c r="U169" s="131"/>
    </row>
    <row r="170" ht="20.1" customHeight="1" spans="1:21">
      <c r="A170" s="71">
        <v>165</v>
      </c>
      <c r="B170" s="73" t="s">
        <v>603</v>
      </c>
      <c r="C170" s="120" t="s">
        <v>604</v>
      </c>
      <c r="D170" s="117">
        <v>13988079515</v>
      </c>
      <c r="E170" s="74" t="s">
        <v>59</v>
      </c>
      <c r="F170" s="144" t="s">
        <v>1413</v>
      </c>
      <c r="G170" s="155">
        <v>0</v>
      </c>
      <c r="H170" s="154" t="s">
        <v>1414</v>
      </c>
      <c r="I170" s="76"/>
      <c r="J170" s="128"/>
      <c r="K170" s="128"/>
      <c r="L170" s="84" t="s">
        <v>33</v>
      </c>
      <c r="M170" s="83"/>
      <c r="N170" s="83"/>
      <c r="O170" s="83"/>
      <c r="P170" s="83"/>
      <c r="Q170" s="101" t="s">
        <v>56</v>
      </c>
      <c r="R170" s="102"/>
      <c r="S170" s="103"/>
      <c r="T170" s="104"/>
      <c r="U170" s="131"/>
    </row>
    <row r="171" ht="20.1" customHeight="1" spans="1:21">
      <c r="A171" s="71">
        <v>166</v>
      </c>
      <c r="B171" s="78" t="s">
        <v>605</v>
      </c>
      <c r="C171" s="122" t="s">
        <v>147</v>
      </c>
      <c r="D171" s="122" t="s">
        <v>606</v>
      </c>
      <c r="E171" s="74" t="s">
        <v>59</v>
      </c>
      <c r="F171" s="144" t="str">
        <f>VLOOKUP(B171,[9]全部报警!$A$2:$D$85,2,FALSE)</f>
        <v>2019-07-05 14:28:42</v>
      </c>
      <c r="G171" s="155" t="str">
        <f>VLOOKUP(B171,[10]行驶报表统计数据!$A$2:$B$69,2,FALSE)</f>
        <v>3.94</v>
      </c>
      <c r="H171" s="76" t="str">
        <f>VLOOKUP(B171,[9]全部报警!$A$2:$D$85,4,FALSE)</f>
        <v>云南省红河哈尼族彝族自治州河口瑶族自治县河口镇中国石化(北山停车区加油站)东南50米</v>
      </c>
      <c r="I171" s="76"/>
      <c r="J171" s="128"/>
      <c r="K171" s="128"/>
      <c r="L171" s="84" t="s">
        <v>33</v>
      </c>
      <c r="M171" s="83"/>
      <c r="N171" s="83"/>
      <c r="O171" s="83"/>
      <c r="P171" s="83"/>
      <c r="Q171" s="101" t="s">
        <v>56</v>
      </c>
      <c r="R171" s="102"/>
      <c r="S171" s="103"/>
      <c r="T171" s="104"/>
      <c r="U171" s="131"/>
    </row>
    <row r="172" ht="20.1" customHeight="1" spans="1:21">
      <c r="A172" s="71">
        <v>167</v>
      </c>
      <c r="B172" s="78" t="s">
        <v>607</v>
      </c>
      <c r="C172" s="78" t="s">
        <v>608</v>
      </c>
      <c r="D172" s="78" t="s">
        <v>609</v>
      </c>
      <c r="E172" s="74" t="s">
        <v>59</v>
      </c>
      <c r="F172" s="144" t="str">
        <f>VLOOKUP(B172,[9]全部报警!$A$2:$D$85,2,FALSE)</f>
        <v>2019-07-05 23:20:06</v>
      </c>
      <c r="G172" s="155" t="str">
        <f>VLOOKUP(B172,[10]行驶报表统计数据!$A$2:$B$69,2,FALSE)</f>
        <v>9.20</v>
      </c>
      <c r="H172" s="76" t="str">
        <f>VLOOKUP(B172,[9]全部报警!$A$2:$D$85,4,FALSE)</f>
        <v>云南省红河哈尼族彝族自治州元阳县小新街乡元蔓高速石膏矿大桥西1873米</v>
      </c>
      <c r="I172" s="76"/>
      <c r="J172" s="128"/>
      <c r="K172" s="128"/>
      <c r="L172" s="84" t="s">
        <v>33</v>
      </c>
      <c r="M172" s="83"/>
      <c r="N172" s="83"/>
      <c r="O172" s="83"/>
      <c r="P172" s="83"/>
      <c r="Q172" s="101" t="s">
        <v>56</v>
      </c>
      <c r="R172" s="102"/>
      <c r="S172" s="103"/>
      <c r="T172" s="104"/>
      <c r="U172" s="131"/>
    </row>
    <row r="173" ht="20.1" customHeight="1" spans="1:21">
      <c r="A173" s="71">
        <v>168</v>
      </c>
      <c r="B173" s="121" t="s">
        <v>610</v>
      </c>
      <c r="C173" s="77" t="s">
        <v>611</v>
      </c>
      <c r="D173" s="77">
        <v>13578098394</v>
      </c>
      <c r="E173" s="74" t="s">
        <v>59</v>
      </c>
      <c r="F173" s="144" t="str">
        <f>VLOOKUP(B173,[9]全部报警!$A$2:$D$85,2,FALSE)</f>
        <v>2019-07-05 22:25:31</v>
      </c>
      <c r="G173" s="155" t="str">
        <f>VLOOKUP(B173,[10]行驶报表统计数据!$A$2:$B$69,2,FALSE)</f>
        <v>12.97</v>
      </c>
      <c r="H173" s="76" t="str">
        <f>VLOOKUP(B173,[9]全部报警!$A$2:$D$85,4,FALSE)</f>
        <v>云南省昭通市彝良县洛泽河镇201省道彝良县洛泽河镇虎丘村民委员会南100米</v>
      </c>
      <c r="I173" s="76"/>
      <c r="J173" s="128"/>
      <c r="K173" s="128"/>
      <c r="L173" s="84" t="s">
        <v>33</v>
      </c>
      <c r="M173" s="83"/>
      <c r="N173" s="83"/>
      <c r="O173" s="83"/>
      <c r="P173" s="83"/>
      <c r="Q173" s="101" t="s">
        <v>56</v>
      </c>
      <c r="R173" s="102"/>
      <c r="S173" s="103"/>
      <c r="T173" s="104"/>
      <c r="U173" s="131"/>
    </row>
    <row r="174" ht="20.1" customHeight="1" spans="1:21">
      <c r="A174" s="71">
        <v>169</v>
      </c>
      <c r="B174" s="121" t="s">
        <v>612</v>
      </c>
      <c r="C174" s="78" t="s">
        <v>613</v>
      </c>
      <c r="D174" s="78" t="s">
        <v>614</v>
      </c>
      <c r="E174" s="74" t="s">
        <v>59</v>
      </c>
      <c r="F174" s="144" t="s">
        <v>1415</v>
      </c>
      <c r="G174" s="155">
        <v>0</v>
      </c>
      <c r="H174" s="154" t="s">
        <v>1416</v>
      </c>
      <c r="I174" s="76"/>
      <c r="J174" s="128"/>
      <c r="K174" s="128"/>
      <c r="L174" s="84" t="s">
        <v>33</v>
      </c>
      <c r="M174" s="83"/>
      <c r="N174" s="83"/>
      <c r="O174" s="83"/>
      <c r="P174" s="83"/>
      <c r="Q174" s="101" t="s">
        <v>56</v>
      </c>
      <c r="R174" s="102"/>
      <c r="S174" s="103"/>
      <c r="T174" s="104"/>
      <c r="U174" s="131"/>
    </row>
    <row r="175" ht="20.1" customHeight="1" spans="1:21">
      <c r="A175" s="71">
        <v>170</v>
      </c>
      <c r="B175" s="78" t="s">
        <v>617</v>
      </c>
      <c r="C175" s="123" t="s">
        <v>618</v>
      </c>
      <c r="D175" s="123">
        <v>13769411888</v>
      </c>
      <c r="E175" s="74" t="s">
        <v>59</v>
      </c>
      <c r="F175" s="144" t="str">
        <f>VLOOKUP(B175,[9]全部报警!$A$2:$D$85,2,FALSE)</f>
        <v>2019-07-05 11:21:20</v>
      </c>
      <c r="G175" s="155" t="str">
        <f>VLOOKUP(B175,[10]行驶报表统计数据!$A$2:$B$69,2,FALSE)</f>
        <v>3.93</v>
      </c>
      <c r="H175" s="76" t="str">
        <f>VLOOKUP(B175,[9]全部报警!$A$2:$D$85,4,FALSE)</f>
        <v>云南省红河哈尼族彝族自治州建水县临安镇青他线建水文笔塔西南906米</v>
      </c>
      <c r="I175" s="76"/>
      <c r="J175" s="128"/>
      <c r="K175" s="128"/>
      <c r="L175" s="84" t="s">
        <v>33</v>
      </c>
      <c r="M175" s="83"/>
      <c r="N175" s="83"/>
      <c r="O175" s="83"/>
      <c r="P175" s="83"/>
      <c r="Q175" s="101" t="s">
        <v>56</v>
      </c>
      <c r="R175" s="102"/>
      <c r="S175" s="103"/>
      <c r="T175" s="104"/>
      <c r="U175" s="131"/>
    </row>
    <row r="176" ht="20.1" customHeight="1" spans="1:21">
      <c r="A176" s="71">
        <v>171</v>
      </c>
      <c r="B176" s="78" t="s">
        <v>621</v>
      </c>
      <c r="C176" s="78" t="s">
        <v>622</v>
      </c>
      <c r="D176" s="78" t="s">
        <v>623</v>
      </c>
      <c r="E176" s="74" t="s">
        <v>59</v>
      </c>
      <c r="F176" s="144" t="str">
        <f>VLOOKUP(B176,[9]全部报警!$A$2:$D$85,2,FALSE)</f>
        <v>2019-07-05 23:39:17</v>
      </c>
      <c r="G176" s="155" t="str">
        <f>VLOOKUP(B176,[10]行驶报表统计数据!$A$2:$B$69,2,FALSE)</f>
        <v>33.03</v>
      </c>
      <c r="H176" s="76" t="str">
        <f>VLOOKUP(B176,[9]全部报警!$A$2:$D$85,4,FALSE)</f>
        <v>云南省红河哈尼族彝族自治州开远市乐白道街道环城东路开远市工程质量检测中心西北85米</v>
      </c>
      <c r="I176" s="76"/>
      <c r="J176" s="128"/>
      <c r="K176" s="128"/>
      <c r="L176" s="84" t="s">
        <v>33</v>
      </c>
      <c r="M176" s="83"/>
      <c r="N176" s="83"/>
      <c r="O176" s="83"/>
      <c r="P176" s="83"/>
      <c r="Q176" s="101" t="s">
        <v>56</v>
      </c>
      <c r="R176" s="102"/>
      <c r="S176" s="103"/>
      <c r="T176" s="104"/>
      <c r="U176" s="131"/>
    </row>
    <row r="177" ht="20.1" customHeight="1" spans="1:21">
      <c r="A177" s="71">
        <v>172</v>
      </c>
      <c r="B177" s="78" t="s">
        <v>624</v>
      </c>
      <c r="C177" s="78" t="s">
        <v>625</v>
      </c>
      <c r="D177" s="78" t="s">
        <v>626</v>
      </c>
      <c r="E177" s="74" t="s">
        <v>59</v>
      </c>
      <c r="F177" s="144" t="s">
        <v>1417</v>
      </c>
      <c r="G177" s="155">
        <v>0</v>
      </c>
      <c r="H177" s="154" t="s">
        <v>1418</v>
      </c>
      <c r="I177" s="76"/>
      <c r="J177" s="128"/>
      <c r="K177" s="128"/>
      <c r="L177" s="84" t="s">
        <v>33</v>
      </c>
      <c r="M177" s="83"/>
      <c r="N177" s="83"/>
      <c r="O177" s="83"/>
      <c r="P177" s="83"/>
      <c r="Q177" s="101" t="s">
        <v>56</v>
      </c>
      <c r="R177" s="102"/>
      <c r="S177" s="103"/>
      <c r="T177" s="104"/>
      <c r="U177" s="131"/>
    </row>
    <row r="178" ht="20.1" customHeight="1" spans="1:21">
      <c r="A178" s="71">
        <v>173</v>
      </c>
      <c r="B178" s="78" t="s">
        <v>629</v>
      </c>
      <c r="C178" s="78" t="s">
        <v>630</v>
      </c>
      <c r="D178" s="78" t="s">
        <v>631</v>
      </c>
      <c r="E178" s="74" t="s">
        <v>59</v>
      </c>
      <c r="F178" s="144" t="str">
        <f>VLOOKUP(B178,[9]全部报警!$A$2:$D$85,2,FALSE)</f>
        <v>2019-07-05 22:29:06</v>
      </c>
      <c r="G178" s="155" t="str">
        <f>VLOOKUP(B178,[10]行驶报表统计数据!$A$2:$B$69,2,FALSE)</f>
        <v>3.25</v>
      </c>
      <c r="H178" s="76" t="str">
        <f>VLOOKUP(B178,[9]全部报警!$A$2:$D$85,4,FALSE)</f>
        <v>云南省红河哈尼族彝族自治州河口瑶族自治县河口镇田房东山东1635米</v>
      </c>
      <c r="I178" s="76"/>
      <c r="J178" s="128"/>
      <c r="K178" s="128"/>
      <c r="L178" s="84" t="s">
        <v>33</v>
      </c>
      <c r="M178" s="83"/>
      <c r="N178" s="83"/>
      <c r="O178" s="83"/>
      <c r="P178" s="83"/>
      <c r="Q178" s="101" t="s">
        <v>56</v>
      </c>
      <c r="R178" s="102"/>
      <c r="S178" s="103"/>
      <c r="T178" s="104"/>
      <c r="U178" s="131"/>
    </row>
    <row r="179" ht="20.1" customHeight="1" spans="1:21">
      <c r="A179" s="71">
        <v>174</v>
      </c>
      <c r="B179" s="78" t="s">
        <v>632</v>
      </c>
      <c r="C179" s="78" t="s">
        <v>633</v>
      </c>
      <c r="D179" s="78" t="s">
        <v>634</v>
      </c>
      <c r="E179" s="74" t="s">
        <v>59</v>
      </c>
      <c r="F179" s="144" t="s">
        <v>1419</v>
      </c>
      <c r="G179" s="155">
        <v>0</v>
      </c>
      <c r="H179" s="154" t="s">
        <v>1420</v>
      </c>
      <c r="I179" s="76"/>
      <c r="J179" s="128"/>
      <c r="K179" s="128"/>
      <c r="L179" s="84" t="s">
        <v>33</v>
      </c>
      <c r="M179" s="83"/>
      <c r="N179" s="83"/>
      <c r="O179" s="83"/>
      <c r="P179" s="83"/>
      <c r="Q179" s="101" t="s">
        <v>56</v>
      </c>
      <c r="R179" s="102"/>
      <c r="S179" s="103"/>
      <c r="T179" s="104"/>
      <c r="U179" s="131"/>
    </row>
    <row r="180" ht="20.1" customHeight="1" spans="1:21">
      <c r="A180" s="71">
        <v>175</v>
      </c>
      <c r="B180" s="78" t="s">
        <v>637</v>
      </c>
      <c r="C180" s="78" t="s">
        <v>638</v>
      </c>
      <c r="D180" s="78" t="s">
        <v>639</v>
      </c>
      <c r="E180" s="74" t="s">
        <v>59</v>
      </c>
      <c r="F180" s="144" t="str">
        <f>VLOOKUP(B180,[9]全部报警!$A$2:$D$85,2,FALSE)</f>
        <v>2019-07-05 23:26:49</v>
      </c>
      <c r="G180" s="155" t="str">
        <f>VLOOKUP(B180,[10]行驶报表统计数据!$A$2:$B$69,2,FALSE)</f>
        <v>37.28</v>
      </c>
      <c r="H180" s="76" t="str">
        <f>VLOOKUP(B180,[9]全部报警!$A$2:$D$85,4,FALSE)</f>
        <v>云南省楚雄彝族自治州禄丰县彩云镇G56杭瑞高速大平地服务区小圆满餐厅</v>
      </c>
      <c r="I180" s="76"/>
      <c r="J180" s="128"/>
      <c r="K180" s="128"/>
      <c r="L180" s="84" t="s">
        <v>33</v>
      </c>
      <c r="M180" s="83"/>
      <c r="N180" s="83"/>
      <c r="O180" s="83"/>
      <c r="P180" s="83"/>
      <c r="Q180" s="101" t="s">
        <v>56</v>
      </c>
      <c r="R180" s="102"/>
      <c r="S180" s="103"/>
      <c r="T180" s="104"/>
      <c r="U180" s="131"/>
    </row>
    <row r="181" ht="20.1" customHeight="1" spans="1:21">
      <c r="A181" s="71">
        <v>176</v>
      </c>
      <c r="B181" s="78" t="s">
        <v>640</v>
      </c>
      <c r="C181" s="78" t="s">
        <v>641</v>
      </c>
      <c r="D181" s="78" t="s">
        <v>642</v>
      </c>
      <c r="E181" s="74" t="s">
        <v>59</v>
      </c>
      <c r="F181" s="144" t="str">
        <f>VLOOKUP(B181,[9]全部报警!$A$2:$D$85,2,FALSE)</f>
        <v>2019-07-05 20:57:33</v>
      </c>
      <c r="G181" s="155" t="str">
        <f>VLOOKUP(B181,[10]行驶报表统计数据!$A$2:$B$69,2,FALSE)</f>
        <v>18.60</v>
      </c>
      <c r="H181" s="76" t="str">
        <f>VLOOKUP(B181,[9]全部报警!$A$2:$D$85,4,FALSE)</f>
        <v>云南省红河哈尼族彝族自治州个旧市锡城镇水箐段水箐小学东56米</v>
      </c>
      <c r="I181" s="76"/>
      <c r="J181" s="128"/>
      <c r="K181" s="128"/>
      <c r="L181" s="84" t="s">
        <v>33</v>
      </c>
      <c r="M181" s="83"/>
      <c r="N181" s="83"/>
      <c r="O181" s="83"/>
      <c r="P181" s="83"/>
      <c r="Q181" s="101" t="s">
        <v>56</v>
      </c>
      <c r="R181" s="102"/>
      <c r="S181" s="103"/>
      <c r="T181" s="104"/>
      <c r="U181" s="131"/>
    </row>
    <row r="182" ht="20.1" customHeight="1" spans="1:21">
      <c r="A182" s="71">
        <v>177</v>
      </c>
      <c r="B182" s="78" t="s">
        <v>643</v>
      </c>
      <c r="C182" s="78" t="s">
        <v>644</v>
      </c>
      <c r="D182" s="78" t="s">
        <v>645</v>
      </c>
      <c r="E182" s="74" t="s">
        <v>59</v>
      </c>
      <c r="F182" s="144"/>
      <c r="G182" s="155">
        <v>0</v>
      </c>
      <c r="H182" s="76"/>
      <c r="I182" s="83" t="s">
        <v>62</v>
      </c>
      <c r="J182" s="128"/>
      <c r="K182" s="128"/>
      <c r="L182" s="84" t="s">
        <v>33</v>
      </c>
      <c r="M182" s="83"/>
      <c r="N182" s="83"/>
      <c r="O182" s="83"/>
      <c r="P182" s="83"/>
      <c r="Q182" s="101" t="s">
        <v>29</v>
      </c>
      <c r="R182" s="102"/>
      <c r="S182" s="103">
        <v>43651</v>
      </c>
      <c r="T182" s="104" t="s">
        <v>170</v>
      </c>
      <c r="U182" s="131"/>
    </row>
    <row r="183" ht="20.1" customHeight="1" spans="1:21">
      <c r="A183" s="71">
        <v>178</v>
      </c>
      <c r="B183" s="78" t="s">
        <v>648</v>
      </c>
      <c r="C183" s="78" t="s">
        <v>649</v>
      </c>
      <c r="D183" s="78" t="s">
        <v>650</v>
      </c>
      <c r="E183" s="74" t="s">
        <v>59</v>
      </c>
      <c r="F183" s="144" t="str">
        <f>VLOOKUP(B183,[9]全部报警!$A$2:$D$85,2,FALSE)</f>
        <v>2019-07-05 08:52:28</v>
      </c>
      <c r="G183" s="155" t="str">
        <f>VLOOKUP(B183,[10]行驶报表统计数据!$A$2:$B$69,2,FALSE)</f>
        <v>4.36</v>
      </c>
      <c r="H183" s="76" t="str">
        <f>VLOOKUP(B183,[9]全部报警!$A$2:$D$85,4,FALSE)</f>
        <v>云南省红河哈尼族彝族自治州金平苗族瑶族傣族自治县金河镇蒙自众友羊肉米线(金平总店)东15米</v>
      </c>
      <c r="I183" s="76"/>
      <c r="J183" s="128"/>
      <c r="K183" s="128"/>
      <c r="L183" s="84" t="s">
        <v>33</v>
      </c>
      <c r="M183" s="83"/>
      <c r="N183" s="83"/>
      <c r="O183" s="83"/>
      <c r="P183" s="83"/>
      <c r="Q183" s="101" t="s">
        <v>56</v>
      </c>
      <c r="R183" s="102"/>
      <c r="S183" s="103"/>
      <c r="T183" s="104"/>
      <c r="U183" s="131"/>
    </row>
    <row r="184" ht="20.1" customHeight="1" spans="1:21">
      <c r="A184" s="71">
        <v>179</v>
      </c>
      <c r="B184" s="78" t="s">
        <v>653</v>
      </c>
      <c r="C184" s="122" t="s">
        <v>654</v>
      </c>
      <c r="D184" s="122" t="s">
        <v>655</v>
      </c>
      <c r="E184" s="74" t="s">
        <v>59</v>
      </c>
      <c r="F184" s="144" t="str">
        <f>VLOOKUP(B184,[9]全部报警!$A$2:$D$85,2,FALSE)</f>
        <v>2019-07-05 23:48:06</v>
      </c>
      <c r="G184" s="155">
        <v>0</v>
      </c>
      <c r="H184" s="76" t="str">
        <f>VLOOKUP(B184,[9]全部报警!$A$2:$D$85,4,FALSE)</f>
        <v>云南省红河哈尼族彝族自治州元阳县上新城乡元蔓高速芒铁西429米</v>
      </c>
      <c r="I184" s="76"/>
      <c r="J184" s="128"/>
      <c r="K184" s="128"/>
      <c r="L184" s="84" t="s">
        <v>33</v>
      </c>
      <c r="M184" s="83"/>
      <c r="N184" s="83"/>
      <c r="O184" s="83"/>
      <c r="P184" s="83"/>
      <c r="Q184" s="101" t="s">
        <v>56</v>
      </c>
      <c r="R184" s="102"/>
      <c r="S184" s="103"/>
      <c r="T184" s="104"/>
      <c r="U184" s="131"/>
    </row>
    <row r="185" ht="20.1" customHeight="1" spans="1:21">
      <c r="A185" s="71">
        <v>180</v>
      </c>
      <c r="B185" s="78" t="s">
        <v>656</v>
      </c>
      <c r="C185" s="78" t="s">
        <v>657</v>
      </c>
      <c r="D185" s="78" t="s">
        <v>658</v>
      </c>
      <c r="E185" s="74" t="s">
        <v>59</v>
      </c>
      <c r="F185" s="144" t="s">
        <v>1421</v>
      </c>
      <c r="G185" s="155">
        <v>0</v>
      </c>
      <c r="H185" s="154" t="s">
        <v>1422</v>
      </c>
      <c r="I185" s="76"/>
      <c r="J185" s="128"/>
      <c r="K185" s="128"/>
      <c r="L185" s="84" t="s">
        <v>33</v>
      </c>
      <c r="M185" s="83"/>
      <c r="N185" s="83"/>
      <c r="O185" s="83"/>
      <c r="P185" s="83"/>
      <c r="Q185" s="101" t="s">
        <v>56</v>
      </c>
      <c r="R185" s="102"/>
      <c r="S185" s="103"/>
      <c r="T185" s="104"/>
      <c r="U185" s="131"/>
    </row>
    <row r="186" ht="20.1" customHeight="1" spans="1:21">
      <c r="A186" s="71">
        <v>181</v>
      </c>
      <c r="B186" s="78" t="s">
        <v>661</v>
      </c>
      <c r="C186" s="78" t="s">
        <v>662</v>
      </c>
      <c r="D186" s="78" t="s">
        <v>663</v>
      </c>
      <c r="E186" s="74" t="s">
        <v>59</v>
      </c>
      <c r="F186" s="144" t="str">
        <f>VLOOKUP(B186,[9]全部报警!$A$2:$D$85,2,FALSE)</f>
        <v>2019-07-05 22:37:38</v>
      </c>
      <c r="G186" s="155" t="str">
        <f>VLOOKUP(B186,[10]行驶报表统计数据!$A$2:$B$69,2,FALSE)</f>
        <v>23.79</v>
      </c>
      <c r="H186" s="76" t="str">
        <f>VLOOKUP(B186,[9]全部报警!$A$2:$D$85,4,FALSE)</f>
        <v>云南省文山壮族苗族自治州文山市平坝镇344县道平坝客运站东北71米</v>
      </c>
      <c r="I186" s="76"/>
      <c r="J186" s="128"/>
      <c r="K186" s="128"/>
      <c r="L186" s="84" t="s">
        <v>33</v>
      </c>
      <c r="M186" s="83"/>
      <c r="N186" s="83"/>
      <c r="O186" s="83"/>
      <c r="P186" s="83"/>
      <c r="Q186" s="101" t="s">
        <v>56</v>
      </c>
      <c r="R186" s="102"/>
      <c r="S186" s="103"/>
      <c r="T186" s="104"/>
      <c r="U186" s="131"/>
    </row>
    <row r="187" ht="20.1" customHeight="1" spans="1:21">
      <c r="A187" s="71">
        <v>182</v>
      </c>
      <c r="B187" s="78" t="s">
        <v>664</v>
      </c>
      <c r="C187" s="78" t="s">
        <v>665</v>
      </c>
      <c r="D187" s="78" t="s">
        <v>666</v>
      </c>
      <c r="E187" s="74" t="s">
        <v>59</v>
      </c>
      <c r="F187" s="144" t="s">
        <v>1423</v>
      </c>
      <c r="G187" s="155">
        <v>0</v>
      </c>
      <c r="H187" s="154" t="s">
        <v>1424</v>
      </c>
      <c r="I187" s="76"/>
      <c r="J187" s="128"/>
      <c r="K187" s="128"/>
      <c r="L187" s="84" t="s">
        <v>33</v>
      </c>
      <c r="M187" s="83"/>
      <c r="N187" s="83"/>
      <c r="O187" s="83"/>
      <c r="P187" s="83"/>
      <c r="Q187" s="101" t="s">
        <v>56</v>
      </c>
      <c r="R187" s="102"/>
      <c r="S187" s="103"/>
      <c r="T187" s="104"/>
      <c r="U187" s="131"/>
    </row>
    <row r="188" ht="20.1" customHeight="1" spans="1:21">
      <c r="A188" s="71">
        <v>183</v>
      </c>
      <c r="B188" s="124" t="s">
        <v>669</v>
      </c>
      <c r="C188" s="125" t="s">
        <v>670</v>
      </c>
      <c r="D188" s="125">
        <v>15987348242</v>
      </c>
      <c r="E188" s="74" t="s">
        <v>59</v>
      </c>
      <c r="F188" s="144" t="s">
        <v>1425</v>
      </c>
      <c r="G188" s="155">
        <v>0</v>
      </c>
      <c r="H188" s="154" t="s">
        <v>1426</v>
      </c>
      <c r="I188" s="76"/>
      <c r="J188" s="128"/>
      <c r="K188" s="128"/>
      <c r="L188" s="84" t="s">
        <v>33</v>
      </c>
      <c r="M188" s="83"/>
      <c r="N188" s="83"/>
      <c r="O188" s="83"/>
      <c r="P188" s="83"/>
      <c r="Q188" s="101" t="s">
        <v>56</v>
      </c>
      <c r="R188" s="102"/>
      <c r="S188" s="103"/>
      <c r="T188" s="104"/>
      <c r="U188" s="131"/>
    </row>
    <row r="189" ht="20.1" customHeight="1" spans="1:21">
      <c r="A189" s="71">
        <v>184</v>
      </c>
      <c r="B189" s="124" t="s">
        <v>671</v>
      </c>
      <c r="C189" s="125" t="s">
        <v>672</v>
      </c>
      <c r="D189" s="125">
        <v>15154987321</v>
      </c>
      <c r="E189" s="74" t="s">
        <v>59</v>
      </c>
      <c r="F189" s="144" t="s">
        <v>1427</v>
      </c>
      <c r="G189" s="155">
        <v>0</v>
      </c>
      <c r="H189" s="154" t="s">
        <v>1428</v>
      </c>
      <c r="I189" s="76"/>
      <c r="J189" s="128"/>
      <c r="K189" s="128"/>
      <c r="L189" s="84" t="s">
        <v>33</v>
      </c>
      <c r="M189" s="83"/>
      <c r="N189" s="83"/>
      <c r="O189" s="83"/>
      <c r="P189" s="83"/>
      <c r="Q189" s="101" t="s">
        <v>56</v>
      </c>
      <c r="R189" s="102"/>
      <c r="S189" s="103"/>
      <c r="T189" s="104"/>
      <c r="U189" s="131"/>
    </row>
    <row r="190" ht="20.1" customHeight="1" spans="1:21">
      <c r="A190" s="71">
        <v>185</v>
      </c>
      <c r="B190" s="124" t="s">
        <v>675</v>
      </c>
      <c r="C190" s="125" t="s">
        <v>676</v>
      </c>
      <c r="D190" s="125">
        <v>13769425218</v>
      </c>
      <c r="E190" s="74" t="s">
        <v>59</v>
      </c>
      <c r="F190" s="144" t="str">
        <f>VLOOKUP(B190,[9]全部报警!$A$2:$D$85,2,FALSE)</f>
        <v>2019-07-05 20:25:52</v>
      </c>
      <c r="G190" s="155" t="str">
        <f>VLOOKUP(B190,[10]行驶报表统计数据!$A$2:$B$69,2,FALSE)</f>
        <v>29.29</v>
      </c>
      <c r="H190" s="76" t="str">
        <f>VLOOKUP(B190,[9]全部报警!$A$2:$D$85,4,FALSE)</f>
        <v>云南省文山壮族苗族自治州文山市平坝镇平坝加油站西北31米</v>
      </c>
      <c r="I190" s="76"/>
      <c r="J190" s="128"/>
      <c r="K190" s="128"/>
      <c r="L190" s="84" t="s">
        <v>33</v>
      </c>
      <c r="M190" s="83"/>
      <c r="N190" s="83"/>
      <c r="O190" s="83"/>
      <c r="P190" s="83"/>
      <c r="Q190" s="101" t="s">
        <v>56</v>
      </c>
      <c r="R190" s="102"/>
      <c r="S190" s="103"/>
      <c r="T190" s="104"/>
      <c r="U190" s="131"/>
    </row>
    <row r="191" ht="20.1" customHeight="1" spans="1:21">
      <c r="A191" s="71">
        <v>186</v>
      </c>
      <c r="B191" s="124" t="s">
        <v>677</v>
      </c>
      <c r="C191" s="125" t="s">
        <v>678</v>
      </c>
      <c r="D191" s="125">
        <v>13769414321</v>
      </c>
      <c r="E191" s="74" t="s">
        <v>59</v>
      </c>
      <c r="F191" s="144" t="str">
        <f>VLOOKUP(B191,[9]全部报警!$A$2:$D$85,2,FALSE)</f>
        <v>2019-07-05 20:40:45</v>
      </c>
      <c r="G191" s="155" t="str">
        <f>VLOOKUP(B191,[10]行驶报表统计数据!$A$2:$B$69,2,FALSE)</f>
        <v>26.92</v>
      </c>
      <c r="H191" s="76" t="str">
        <f>VLOOKUP(B191,[9]全部报警!$A$2:$D$85,4,FALSE)</f>
        <v>云南省红河哈尼族彝族自治州个旧市保和乡102县道傣食轩餐饮东北36米</v>
      </c>
      <c r="I191" s="76"/>
      <c r="J191" s="128"/>
      <c r="K191" s="128"/>
      <c r="L191" s="84" t="s">
        <v>33</v>
      </c>
      <c r="M191" s="83"/>
      <c r="N191" s="83"/>
      <c r="O191" s="83"/>
      <c r="P191" s="83"/>
      <c r="Q191" s="101" t="s">
        <v>56</v>
      </c>
      <c r="R191" s="102"/>
      <c r="S191" s="103"/>
      <c r="T191" s="104"/>
      <c r="U191" s="131"/>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47 I95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55 I182 V65501 JR65501 TN65501 ADJ65501 ANF65501 AXB65501 BGX65501 BQT65501 CAP65501 CKL65501 CUH65501 DED65501 DNZ65501 DXV65501 EHR65501 ERN65501 FBJ65501 FLF65501 FVB65501 GEX65501 GOT65501 GYP65501 HIL65501 HSH65501 ICD65501 ILZ65501 IVV65501 JFR65501 JPN65501 JZJ65501 KJF65501 KTB65501 LCX65501 LMT65501 LWP65501 MGL65501 MQH65501 NAD65501 NJZ65501 NTV65501 ODR65501 ONN65501 OXJ65501 PHF65501 PRB65501 QAX65501 QKT65501 QUP65501 REL65501 ROH65501 RYD65501 SHZ65501 SRV65501 TBR65501 TLN65501 TVJ65501 UFF65501 UPB65501 UYX65501 VIT65501 VSP65501 WCL65501 WMH65501 WWD65501 V131037 JR131037 TN131037 ADJ131037 ANF131037 AXB131037 BGX131037 BQT131037 CAP131037 CKL131037 CUH131037 DED131037 DNZ131037 DXV131037 EHR131037 ERN131037 FBJ131037 FLF131037 FVB131037 GEX131037 GOT131037 GYP131037 HIL131037 HSH131037 ICD131037 ILZ131037 IVV131037 JFR131037 JPN131037 JZJ131037 KJF131037 KTB131037 LCX131037 LMT131037 LWP131037 MGL131037 MQH131037 NAD131037 NJZ131037 NTV131037 ODR131037 ONN131037 OXJ131037 PHF131037 PRB131037 QAX131037 QKT131037 QUP131037 REL131037 ROH131037 RYD131037 SHZ131037 SRV131037 TBR131037 TLN131037 TVJ131037 UFF131037 UPB131037 UYX131037 VIT131037 VSP131037 WCL131037 WMH131037 WWD131037 V196573 JR196573 TN196573 ADJ196573 ANF196573 AXB196573 BGX196573 BQT196573 CAP196573 CKL196573 CUH196573 DED196573 DNZ196573 DXV196573 EHR196573 ERN196573 FBJ196573 FLF196573 FVB196573 GEX196573 GOT196573 GYP196573 HIL196573 HSH196573 ICD196573 ILZ196573 IVV196573 JFR196573 JPN196573 JZJ196573 KJF196573 KTB196573 LCX196573 LMT196573 LWP196573 MGL196573 MQH196573 NAD196573 NJZ196573 NTV196573 ODR196573 ONN196573 OXJ196573 PHF196573 PRB196573 QAX196573 QKT196573 QUP196573 REL196573 ROH196573 RYD196573 SHZ196573 SRV196573 TBR196573 TLN196573 TVJ196573 UFF196573 UPB196573 UYX196573 VIT196573 VSP196573 WCL196573 WMH196573 WWD196573 V262109 JR262109 TN262109 ADJ262109 ANF262109 AXB262109 BGX262109 BQT262109 CAP262109 CKL262109 CUH262109 DED262109 DNZ262109 DXV262109 EHR262109 ERN262109 FBJ262109 FLF262109 FVB262109 GEX262109 GOT262109 GYP262109 HIL262109 HSH262109 ICD262109 ILZ262109 IVV262109 JFR262109 JPN262109 JZJ262109 KJF262109 KTB262109 LCX262109 LMT262109 LWP262109 MGL262109 MQH262109 NAD262109 NJZ262109 NTV262109 ODR262109 ONN262109 OXJ262109 PHF262109 PRB262109 QAX262109 QKT262109 QUP262109 REL262109 ROH262109 RYD262109 SHZ262109 SRV262109 TBR262109 TLN262109 TVJ262109 UFF262109 UPB262109 UYX262109 VIT262109 VSP262109 WCL262109 WMH262109 WWD262109 V327645 JR327645 TN327645 ADJ327645 ANF327645 AXB327645 BGX327645 BQT327645 CAP327645 CKL327645 CUH327645 DED327645 DNZ327645 DXV327645 EHR327645 ERN327645 FBJ327645 FLF327645 FVB327645 GEX327645 GOT327645 GYP327645 HIL327645 HSH327645 ICD327645 ILZ327645 IVV327645 JFR327645 JPN327645 JZJ327645 KJF327645 KTB327645 LCX327645 LMT327645 LWP327645 MGL327645 MQH327645 NAD327645 NJZ327645 NTV327645 ODR327645 ONN327645 OXJ327645 PHF327645 PRB327645 QAX327645 QKT327645 QUP327645 REL327645 ROH327645 RYD327645 SHZ327645 SRV327645 TBR327645 TLN327645 TVJ327645 UFF327645 UPB327645 UYX327645 VIT327645 VSP327645 WCL327645 WMH327645 WWD327645 V393181 JR393181 TN393181 ADJ393181 ANF393181 AXB393181 BGX393181 BQT393181 CAP393181 CKL393181 CUH393181 DED393181 DNZ393181 DXV393181 EHR393181 ERN393181 FBJ393181 FLF393181 FVB393181 GEX393181 GOT393181 GYP393181 HIL393181 HSH393181 ICD393181 ILZ393181 IVV393181 JFR393181 JPN393181 JZJ393181 KJF393181 KTB393181 LCX393181 LMT393181 LWP393181 MGL393181 MQH393181 NAD393181 NJZ393181 NTV393181 ODR393181 ONN393181 OXJ393181 PHF393181 PRB393181 QAX393181 QKT393181 QUP393181 REL393181 ROH393181 RYD393181 SHZ393181 SRV393181 TBR393181 TLN393181 TVJ393181 UFF393181 UPB393181 UYX393181 VIT393181 VSP393181 WCL393181 WMH393181 WWD393181 V458717 JR458717 TN458717 ADJ458717 ANF458717 AXB458717 BGX458717 BQT458717 CAP458717 CKL458717 CUH458717 DED458717 DNZ458717 DXV458717 EHR458717 ERN458717 FBJ458717 FLF458717 FVB458717 GEX458717 GOT458717 GYP458717 HIL458717 HSH458717 ICD458717 ILZ458717 IVV458717 JFR458717 JPN458717 JZJ458717 KJF458717 KTB458717 LCX458717 LMT458717 LWP458717 MGL458717 MQH458717 NAD458717 NJZ458717 NTV458717 ODR458717 ONN458717 OXJ458717 PHF458717 PRB458717 QAX458717 QKT458717 QUP458717 REL458717 ROH458717 RYD458717 SHZ458717 SRV458717 TBR458717 TLN458717 TVJ458717 UFF458717 UPB458717 UYX458717 VIT458717 VSP458717 WCL458717 WMH458717 WWD458717 V524253 JR524253 TN524253 ADJ524253 ANF524253 AXB524253 BGX524253 BQT524253 CAP524253 CKL524253 CUH524253 DED524253 DNZ524253 DXV524253 EHR524253 ERN524253 FBJ524253 FLF524253 FVB524253 GEX524253 GOT524253 GYP524253 HIL524253 HSH524253 ICD524253 ILZ524253 IVV524253 JFR524253 JPN524253 JZJ524253 KJF524253 KTB524253 LCX524253 LMT524253 LWP524253 MGL524253 MQH524253 NAD524253 NJZ524253 NTV524253 ODR524253 ONN524253 OXJ524253 PHF524253 PRB524253 QAX524253 QKT524253 QUP524253 REL524253 ROH524253 RYD524253 SHZ524253 SRV524253 TBR524253 TLN524253 TVJ524253 UFF524253 UPB524253 UYX524253 VIT524253 VSP524253 WCL524253 WMH524253 WWD524253 V589789 JR589789 TN589789 ADJ589789 ANF589789 AXB589789 BGX589789 BQT589789 CAP589789 CKL589789 CUH589789 DED589789 DNZ589789 DXV589789 EHR589789 ERN589789 FBJ589789 FLF589789 FVB589789 GEX589789 GOT589789 GYP589789 HIL589789 HSH589789 ICD589789 ILZ589789 IVV589789 JFR589789 JPN589789 JZJ589789 KJF589789 KTB589789 LCX589789 LMT589789 LWP589789 MGL589789 MQH589789 NAD589789 NJZ589789 NTV589789 ODR589789 ONN589789 OXJ589789 PHF589789 PRB589789 QAX589789 QKT589789 QUP589789 REL589789 ROH589789 RYD589789 SHZ589789 SRV589789 TBR589789 TLN589789 TVJ589789 UFF589789 UPB589789 UYX589789 VIT589789 VSP589789 WCL589789 WMH589789 WWD589789 V655325 JR655325 TN655325 ADJ655325 ANF655325 AXB655325 BGX655325 BQT655325 CAP655325 CKL655325 CUH655325 DED655325 DNZ655325 DXV655325 EHR655325 ERN655325 FBJ655325 FLF655325 FVB655325 GEX655325 GOT655325 GYP655325 HIL655325 HSH655325 ICD655325 ILZ655325 IVV655325 JFR655325 JPN655325 JZJ655325 KJF655325 KTB655325 LCX655325 LMT655325 LWP655325 MGL655325 MQH655325 NAD655325 NJZ655325 NTV655325 ODR655325 ONN655325 OXJ655325 PHF655325 PRB655325 QAX655325 QKT655325 QUP655325 REL655325 ROH655325 RYD655325 SHZ655325 SRV655325 TBR655325 TLN655325 TVJ655325 UFF655325 UPB655325 UYX655325 VIT655325 VSP655325 WCL655325 WMH655325 WWD655325 V720861 JR720861 TN720861 ADJ720861 ANF720861 AXB720861 BGX720861 BQT720861 CAP720861 CKL720861 CUH720861 DED720861 DNZ720861 DXV720861 EHR720861 ERN720861 FBJ720861 FLF720861 FVB720861 GEX720861 GOT720861 GYP720861 HIL720861 HSH720861 ICD720861 ILZ720861 IVV720861 JFR720861 JPN720861 JZJ720861 KJF720861 KTB720861 LCX720861 LMT720861 LWP720861 MGL720861 MQH720861 NAD720861 NJZ720861 NTV720861 ODR720861 ONN720861 OXJ720861 PHF720861 PRB720861 QAX720861 QKT720861 QUP720861 REL720861 ROH720861 RYD720861 SHZ720861 SRV720861 TBR720861 TLN720861 TVJ720861 UFF720861 UPB720861 UYX720861 VIT720861 VSP720861 WCL720861 WMH720861 WWD720861 V786397 JR786397 TN786397 ADJ786397 ANF786397 AXB786397 BGX786397 BQT786397 CAP786397 CKL786397 CUH786397 DED786397 DNZ786397 DXV786397 EHR786397 ERN786397 FBJ786397 FLF786397 FVB786397 GEX786397 GOT786397 GYP786397 HIL786397 HSH786397 ICD786397 ILZ786397 IVV786397 JFR786397 JPN786397 JZJ786397 KJF786397 KTB786397 LCX786397 LMT786397 LWP786397 MGL786397 MQH786397 NAD786397 NJZ786397 NTV786397 ODR786397 ONN786397 OXJ786397 PHF786397 PRB786397 QAX786397 QKT786397 QUP786397 REL786397 ROH786397 RYD786397 SHZ786397 SRV786397 TBR786397 TLN786397 TVJ786397 UFF786397 UPB786397 UYX786397 VIT786397 VSP786397 WCL786397 WMH786397 WWD786397 V851933 JR851933 TN851933 ADJ851933 ANF851933 AXB851933 BGX851933 BQT851933 CAP851933 CKL851933 CUH851933 DED851933 DNZ851933 DXV851933 EHR851933 ERN851933 FBJ851933 FLF851933 FVB851933 GEX851933 GOT851933 GYP851933 HIL851933 HSH851933 ICD851933 ILZ851933 IVV851933 JFR851933 JPN851933 JZJ851933 KJF851933 KTB851933 LCX851933 LMT851933 LWP851933 MGL851933 MQH851933 NAD851933 NJZ851933 NTV851933 ODR851933 ONN851933 OXJ851933 PHF851933 PRB851933 QAX851933 QKT851933 QUP851933 REL851933 ROH851933 RYD851933 SHZ851933 SRV851933 TBR851933 TLN851933 TVJ851933 UFF851933 UPB851933 UYX851933 VIT851933 VSP851933 WCL851933 WMH851933 WWD851933 V917469 JR917469 TN917469 ADJ917469 ANF917469 AXB917469 BGX917469 BQT917469 CAP917469 CKL917469 CUH917469 DED917469 DNZ917469 DXV917469 EHR917469 ERN917469 FBJ917469 FLF917469 FVB917469 GEX917469 GOT917469 GYP917469 HIL917469 HSH917469 ICD917469 ILZ917469 IVV917469 JFR917469 JPN917469 JZJ917469 KJF917469 KTB917469 LCX917469 LMT917469 LWP917469 MGL917469 MQH917469 NAD917469 NJZ917469 NTV917469 ODR917469 ONN917469 OXJ917469 PHF917469 PRB917469 QAX917469 QKT917469 QUP917469 REL917469 ROH917469 RYD917469 SHZ917469 SRV917469 TBR917469 TLN917469 TVJ917469 UFF917469 UPB917469 UYX917469 VIT917469 VSP917469 WCL917469 WMH917469 WWD917469 V983005 JR983005 TN983005 ADJ983005 ANF983005 AXB983005 BGX983005 BQT983005 CAP983005 CKL983005 CUH983005 DED983005 DNZ983005 DXV983005 EHR983005 ERN983005 FBJ983005 FLF983005 FVB983005 GEX983005 GOT983005 GYP983005 HIL983005 HSH983005 ICD983005 ILZ983005 IVV983005 JFR983005 JPN983005 JZJ983005 KJF983005 KTB983005 LCX983005 LMT983005 LWP983005 MGL983005 MQH983005 NAD983005 NJZ983005 NTV983005 ODR983005 ONN983005 OXJ983005 PHF983005 PRB983005 QAX983005 QKT983005 QUP983005 REL983005 ROH983005 RYD983005 SHZ983005 SRV983005 TBR983005 TLN983005 TVJ983005 UFF983005 UPB983005 UYX983005 VIT983005 VSP983005 WCL983005 WMH983005 WWD983005 M917469:P917559 JI917469:JL917559 TE917469:TH917559 ADA917469:ADD917559 AMW917469:AMZ917559 AWS917469:AWV917559 BGO917469:BGR917559 BQK917469:BQN917559 CAG917469:CAJ917559 CKC917469:CKF917559 CTY917469:CUB917559 DDU917469:DDX917559 DNQ917469:DNT917559 DXM917469:DXP917559 EHI917469:EHL917559 ERE917469:ERH917559 FBA917469:FBD917559 FKW917469:FKZ917559 FUS917469:FUV917559 GEO917469:GER917559 GOK917469:GON917559 GYG917469:GYJ917559 HIC917469:HIF917559 HRY917469:HSB917559 IBU917469:IBX917559 ILQ917469:ILT917559 IVM917469:IVP917559 JFI917469:JFL917559 JPE917469:JPH917559 JZA917469:JZD917559 KIW917469:KIZ917559 KSS917469:KSV917559 LCO917469:LCR917559 LMK917469:LMN917559 LWG917469:LWJ917559 MGC917469:MGF917559 MPY917469:MQB917559 MZU917469:MZX917559 NJQ917469:NJT917559 NTM917469:NTP917559 ODI917469:ODL917559 ONE917469:ONH917559 OXA917469:OXD917559 PGW917469:PGZ917559 PQS917469:PQV917559 QAO917469:QAR917559 QKK917469:QKN917559 QUG917469:QUJ917559 REC917469:REF917559 RNY917469:ROB917559 RXU917469:RXX917559 SHQ917469:SHT917559 SRM917469:SRP917559 TBI917469:TBL917559 TLE917469:TLH917559 TVA917469:TVD917559 UEW917469:UEZ917559 UOS917469:UOV917559 UYO917469:UYR917559 VIK917469:VIN917559 VSG917469:VSJ917559 WCC917469:WCF917559 WLY917469:WMB917559 WVU917469:WVX917559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5:P983095 JI983005:JL983095 TE983005:TH983095 ADA983005:ADD983095 AMW983005:AMZ983095 AWS983005:AWV983095 BGO983005:BGR983095 BQK983005:BQN983095 CAG983005:CAJ983095 CKC983005:CKF983095 CTY983005:CUB983095 DDU983005:DDX983095 DNQ983005:DNT983095 DXM983005:DXP983095 EHI983005:EHL983095 ERE983005:ERH983095 FBA983005:FBD983095 FKW983005:FKZ983095 FUS983005:FUV983095 GEO983005:GER983095 GOK983005:GON983095 GYG983005:GYJ983095 HIC983005:HIF983095 HRY983005:HSB983095 IBU983005:IBX983095 ILQ983005:ILT983095 IVM983005:IVP983095 JFI983005:JFL983095 JPE983005:JPH983095 JZA983005:JZD983095 KIW983005:KIZ983095 KSS983005:KSV983095 LCO983005:LCR983095 LMK983005:LMN983095 LWG983005:LWJ983095 MGC983005:MGF983095 MPY983005:MQB983095 MZU983005:MZX983095 NJQ983005:NJT983095 NTM983005:NTP983095 ODI983005:ODL983095 ONE983005:ONH983095 OXA983005:OXD983095 PGW983005:PGZ983095 PQS983005:PQV983095 QAO983005:QAR983095 QKK983005:QKN983095 QUG983005:QUJ983095 REC983005:REF983095 RNY983005:ROB983095 RXU983005:RXX983095 SHQ983005:SHT983095 SRM983005:SRP983095 TBI983005:TBL983095 TLE983005:TLH983095 TVA983005:TVD983095 UEW983005:UEZ983095 UOS983005:UOV983095 UYO983005:UYR983095 VIK983005:VIN983095 VSG983005:VSJ983095 WCC983005:WCF983095 WLY983005:WMB983095 WVU983005:WVX983095 M65501:P65591 JI65501:JL65591 TE65501:TH65591 ADA65501:ADD65591 AMW65501:AMZ65591 AWS65501:AWV65591 BGO65501:BGR65591 BQK65501:BQN65591 CAG65501:CAJ65591 CKC65501:CKF65591 CTY65501:CUB65591 DDU65501:DDX65591 DNQ65501:DNT65591 DXM65501:DXP65591 EHI65501:EHL65591 ERE65501:ERH65591 FBA65501:FBD65591 FKW65501:FKZ65591 FUS65501:FUV65591 GEO65501:GER65591 GOK65501:GON65591 GYG65501:GYJ65591 HIC65501:HIF65591 HRY65501:HSB65591 IBU65501:IBX65591 ILQ65501:ILT65591 IVM65501:IVP65591 JFI65501:JFL65591 JPE65501:JPH65591 JZA65501:JZD65591 KIW65501:KIZ65591 KSS65501:KSV65591 LCO65501:LCR65591 LMK65501:LMN65591 LWG65501:LWJ65591 MGC65501:MGF65591 MPY65501:MQB65591 MZU65501:MZX65591 NJQ65501:NJT65591 NTM65501:NTP65591 ODI65501:ODL65591 ONE65501:ONH65591 OXA65501:OXD65591 PGW65501:PGZ65591 PQS65501:PQV65591 QAO65501:QAR65591 QKK65501:QKN65591 QUG65501:QUJ65591 REC65501:REF65591 RNY65501:ROB65591 RXU65501:RXX65591 SHQ65501:SHT65591 SRM65501:SRP65591 TBI65501:TBL65591 TLE65501:TLH65591 TVA65501:TVD65591 UEW65501:UEZ65591 UOS65501:UOV65591 UYO65501:UYR65591 VIK65501:VIN65591 VSG65501:VSJ65591 WCC65501:WCF65591 WLY65501:WMB65591 WVU65501:WVX65591 M131037:P131127 JI131037:JL131127 TE131037:TH131127 ADA131037:ADD131127 AMW131037:AMZ131127 AWS131037:AWV131127 BGO131037:BGR131127 BQK131037:BQN131127 CAG131037:CAJ131127 CKC131037:CKF131127 CTY131037:CUB131127 DDU131037:DDX131127 DNQ131037:DNT131127 DXM131037:DXP131127 EHI131037:EHL131127 ERE131037:ERH131127 FBA131037:FBD131127 FKW131037:FKZ131127 FUS131037:FUV131127 GEO131037:GER131127 GOK131037:GON131127 GYG131037:GYJ131127 HIC131037:HIF131127 HRY131037:HSB131127 IBU131037:IBX131127 ILQ131037:ILT131127 IVM131037:IVP131127 JFI131037:JFL131127 JPE131037:JPH131127 JZA131037:JZD131127 KIW131037:KIZ131127 KSS131037:KSV131127 LCO131037:LCR131127 LMK131037:LMN131127 LWG131037:LWJ131127 MGC131037:MGF131127 MPY131037:MQB131127 MZU131037:MZX131127 NJQ131037:NJT131127 NTM131037:NTP131127 ODI131037:ODL131127 ONE131037:ONH131127 OXA131037:OXD131127 PGW131037:PGZ131127 PQS131037:PQV131127 QAO131037:QAR131127 QKK131037:QKN131127 QUG131037:QUJ131127 REC131037:REF131127 RNY131037:ROB131127 RXU131037:RXX131127 SHQ131037:SHT131127 SRM131037:SRP131127 TBI131037:TBL131127 TLE131037:TLH131127 TVA131037:TVD131127 UEW131037:UEZ131127 UOS131037:UOV131127 UYO131037:UYR131127 VIK131037:VIN131127 VSG131037:VSJ131127 WCC131037:WCF131127 WLY131037:WMB131127 WVU131037:WVX131127 M196573:P196663 JI196573:JL196663 TE196573:TH196663 ADA196573:ADD196663 AMW196573:AMZ196663 AWS196573:AWV196663 BGO196573:BGR196663 BQK196573:BQN196663 CAG196573:CAJ196663 CKC196573:CKF196663 CTY196573:CUB196663 DDU196573:DDX196663 DNQ196573:DNT196663 DXM196573:DXP196663 EHI196573:EHL196663 ERE196573:ERH196663 FBA196573:FBD196663 FKW196573:FKZ196663 FUS196573:FUV196663 GEO196573:GER196663 GOK196573:GON196663 GYG196573:GYJ196663 HIC196573:HIF196663 HRY196573:HSB196663 IBU196573:IBX196663 ILQ196573:ILT196663 IVM196573:IVP196663 JFI196573:JFL196663 JPE196573:JPH196663 JZA196573:JZD196663 KIW196573:KIZ196663 KSS196573:KSV196663 LCO196573:LCR196663 LMK196573:LMN196663 LWG196573:LWJ196663 MGC196573:MGF196663 MPY196573:MQB196663 MZU196573:MZX196663 NJQ196573:NJT196663 NTM196573:NTP196663 ODI196573:ODL196663 ONE196573:ONH196663 OXA196573:OXD196663 PGW196573:PGZ196663 PQS196573:PQV196663 QAO196573:QAR196663 QKK196573:QKN196663 QUG196573:QUJ196663 REC196573:REF196663 RNY196573:ROB196663 RXU196573:RXX196663 SHQ196573:SHT196663 SRM196573:SRP196663 TBI196573:TBL196663 TLE196573:TLH196663 TVA196573:TVD196663 UEW196573:UEZ196663 UOS196573:UOV196663 UYO196573:UYR196663 VIK196573:VIN196663 VSG196573:VSJ196663 WCC196573:WCF196663 WLY196573:WMB196663 WVU196573:WVX196663 M262109:P262199 JI262109:JL262199 TE262109:TH262199 ADA262109:ADD262199 AMW262109:AMZ262199 AWS262109:AWV262199 BGO262109:BGR262199 BQK262109:BQN262199 CAG262109:CAJ262199 CKC262109:CKF262199 CTY262109:CUB262199 DDU262109:DDX262199 DNQ262109:DNT262199 DXM262109:DXP262199 EHI262109:EHL262199 ERE262109:ERH262199 FBA262109:FBD262199 FKW262109:FKZ262199 FUS262109:FUV262199 GEO262109:GER262199 GOK262109:GON262199 GYG262109:GYJ262199 HIC262109:HIF262199 HRY262109:HSB262199 IBU262109:IBX262199 ILQ262109:ILT262199 IVM262109:IVP262199 JFI262109:JFL262199 JPE262109:JPH262199 JZA262109:JZD262199 KIW262109:KIZ262199 KSS262109:KSV262199 LCO262109:LCR262199 LMK262109:LMN262199 LWG262109:LWJ262199 MGC262109:MGF262199 MPY262109:MQB262199 MZU262109:MZX262199 NJQ262109:NJT262199 NTM262109:NTP262199 ODI262109:ODL262199 ONE262109:ONH262199 OXA262109:OXD262199 PGW262109:PGZ262199 PQS262109:PQV262199 QAO262109:QAR262199 QKK262109:QKN262199 QUG262109:QUJ262199 REC262109:REF262199 RNY262109:ROB262199 RXU262109:RXX262199 SHQ262109:SHT262199 SRM262109:SRP262199 TBI262109:TBL262199 TLE262109:TLH262199 TVA262109:TVD262199 UEW262109:UEZ262199 UOS262109:UOV262199 UYO262109:UYR262199 VIK262109:VIN262199 VSG262109:VSJ262199 WCC262109:WCF262199 WLY262109:WMB262199 WVU262109:WVX262199 M327645:P327735 JI327645:JL327735 TE327645:TH327735 ADA327645:ADD327735 AMW327645:AMZ327735 AWS327645:AWV327735 BGO327645:BGR327735 BQK327645:BQN327735 CAG327645:CAJ327735 CKC327645:CKF327735 CTY327645:CUB327735 DDU327645:DDX327735 DNQ327645:DNT327735 DXM327645:DXP327735 EHI327645:EHL327735 ERE327645:ERH327735 FBA327645:FBD327735 FKW327645:FKZ327735 FUS327645:FUV327735 GEO327645:GER327735 GOK327645:GON327735 GYG327645:GYJ327735 HIC327645:HIF327735 HRY327645:HSB327735 IBU327645:IBX327735 ILQ327645:ILT327735 IVM327645:IVP327735 JFI327645:JFL327735 JPE327645:JPH327735 JZA327645:JZD327735 KIW327645:KIZ327735 KSS327645:KSV327735 LCO327645:LCR327735 LMK327645:LMN327735 LWG327645:LWJ327735 MGC327645:MGF327735 MPY327645:MQB327735 MZU327645:MZX327735 NJQ327645:NJT327735 NTM327645:NTP327735 ODI327645:ODL327735 ONE327645:ONH327735 OXA327645:OXD327735 PGW327645:PGZ327735 PQS327645:PQV327735 QAO327645:QAR327735 QKK327645:QKN327735 QUG327645:QUJ327735 REC327645:REF327735 RNY327645:ROB327735 RXU327645:RXX327735 SHQ327645:SHT327735 SRM327645:SRP327735 TBI327645:TBL327735 TLE327645:TLH327735 TVA327645:TVD327735 UEW327645:UEZ327735 UOS327645:UOV327735 UYO327645:UYR327735 VIK327645:VIN327735 VSG327645:VSJ327735 WCC327645:WCF327735 WLY327645:WMB327735 WVU327645:WVX327735 M393181:P393271 JI393181:JL393271 TE393181:TH393271 ADA393181:ADD393271 AMW393181:AMZ393271 AWS393181:AWV393271 BGO393181:BGR393271 BQK393181:BQN393271 CAG393181:CAJ393271 CKC393181:CKF393271 CTY393181:CUB393271 DDU393181:DDX393271 DNQ393181:DNT393271 DXM393181:DXP393271 EHI393181:EHL393271 ERE393181:ERH393271 FBA393181:FBD393271 FKW393181:FKZ393271 FUS393181:FUV393271 GEO393181:GER393271 GOK393181:GON393271 GYG393181:GYJ393271 HIC393181:HIF393271 HRY393181:HSB393271 IBU393181:IBX393271 ILQ393181:ILT393271 IVM393181:IVP393271 JFI393181:JFL393271 JPE393181:JPH393271 JZA393181:JZD393271 KIW393181:KIZ393271 KSS393181:KSV393271 LCO393181:LCR393271 LMK393181:LMN393271 LWG393181:LWJ393271 MGC393181:MGF393271 MPY393181:MQB393271 MZU393181:MZX393271 NJQ393181:NJT393271 NTM393181:NTP393271 ODI393181:ODL393271 ONE393181:ONH393271 OXA393181:OXD393271 PGW393181:PGZ393271 PQS393181:PQV393271 QAO393181:QAR393271 QKK393181:QKN393271 QUG393181:QUJ393271 REC393181:REF393271 RNY393181:ROB393271 RXU393181:RXX393271 SHQ393181:SHT393271 SRM393181:SRP393271 TBI393181:TBL393271 TLE393181:TLH393271 TVA393181:TVD393271 UEW393181:UEZ393271 UOS393181:UOV393271 UYO393181:UYR393271 VIK393181:VIN393271 VSG393181:VSJ393271 WCC393181:WCF393271 WLY393181:WMB393271 WVU393181:WVX393271 M458717:P458807 JI458717:JL458807 TE458717:TH458807 ADA458717:ADD458807 AMW458717:AMZ458807 AWS458717:AWV458807 BGO458717:BGR458807 BQK458717:BQN458807 CAG458717:CAJ458807 CKC458717:CKF458807 CTY458717:CUB458807 DDU458717:DDX458807 DNQ458717:DNT458807 DXM458717:DXP458807 EHI458717:EHL458807 ERE458717:ERH458807 FBA458717:FBD458807 FKW458717:FKZ458807 FUS458717:FUV458807 GEO458717:GER458807 GOK458717:GON458807 GYG458717:GYJ458807 HIC458717:HIF458807 HRY458717:HSB458807 IBU458717:IBX458807 ILQ458717:ILT458807 IVM458717:IVP458807 JFI458717:JFL458807 JPE458717:JPH458807 JZA458717:JZD458807 KIW458717:KIZ458807 KSS458717:KSV458807 LCO458717:LCR458807 LMK458717:LMN458807 LWG458717:LWJ458807 MGC458717:MGF458807 MPY458717:MQB458807 MZU458717:MZX458807 NJQ458717:NJT458807 NTM458717:NTP458807 ODI458717:ODL458807 ONE458717:ONH458807 OXA458717:OXD458807 PGW458717:PGZ458807 PQS458717:PQV458807 QAO458717:QAR458807 QKK458717:QKN458807 QUG458717:QUJ458807 REC458717:REF458807 RNY458717:ROB458807 RXU458717:RXX458807 SHQ458717:SHT458807 SRM458717:SRP458807 TBI458717:TBL458807 TLE458717:TLH458807 TVA458717:TVD458807 UEW458717:UEZ458807 UOS458717:UOV458807 UYO458717:UYR458807 VIK458717:VIN458807 VSG458717:VSJ458807 WCC458717:WCF458807 WLY458717:WMB458807 WVU458717:WVX458807 M524253:P524343 JI524253:JL524343 TE524253:TH524343 ADA524253:ADD524343 AMW524253:AMZ524343 AWS524253:AWV524343 BGO524253:BGR524343 BQK524253:BQN524343 CAG524253:CAJ524343 CKC524253:CKF524343 CTY524253:CUB524343 DDU524253:DDX524343 DNQ524253:DNT524343 DXM524253:DXP524343 EHI524253:EHL524343 ERE524253:ERH524343 FBA524253:FBD524343 FKW524253:FKZ524343 FUS524253:FUV524343 GEO524253:GER524343 GOK524253:GON524343 GYG524253:GYJ524343 HIC524253:HIF524343 HRY524253:HSB524343 IBU524253:IBX524343 ILQ524253:ILT524343 IVM524253:IVP524343 JFI524253:JFL524343 JPE524253:JPH524343 JZA524253:JZD524343 KIW524253:KIZ524343 KSS524253:KSV524343 LCO524253:LCR524343 LMK524253:LMN524343 LWG524253:LWJ524343 MGC524253:MGF524343 MPY524253:MQB524343 MZU524253:MZX524343 NJQ524253:NJT524343 NTM524253:NTP524343 ODI524253:ODL524343 ONE524253:ONH524343 OXA524253:OXD524343 PGW524253:PGZ524343 PQS524253:PQV524343 QAO524253:QAR524343 QKK524253:QKN524343 QUG524253:QUJ524343 REC524253:REF524343 RNY524253:ROB524343 RXU524253:RXX524343 SHQ524253:SHT524343 SRM524253:SRP524343 TBI524253:TBL524343 TLE524253:TLH524343 TVA524253:TVD524343 UEW524253:UEZ524343 UOS524253:UOV524343 UYO524253:UYR524343 VIK524253:VIN524343 VSG524253:VSJ524343 WCC524253:WCF524343 WLY524253:WMB524343 WVU524253:WVX524343 M589789:P589879 JI589789:JL589879 TE589789:TH589879 ADA589789:ADD589879 AMW589789:AMZ589879 AWS589789:AWV589879 BGO589789:BGR589879 BQK589789:BQN589879 CAG589789:CAJ589879 CKC589789:CKF589879 CTY589789:CUB589879 DDU589789:DDX589879 DNQ589789:DNT589879 DXM589789:DXP589879 EHI589789:EHL589879 ERE589789:ERH589879 FBA589789:FBD589879 FKW589789:FKZ589879 FUS589789:FUV589879 GEO589789:GER589879 GOK589789:GON589879 GYG589789:GYJ589879 HIC589789:HIF589879 HRY589789:HSB589879 IBU589789:IBX589879 ILQ589789:ILT589879 IVM589789:IVP589879 JFI589789:JFL589879 JPE589789:JPH589879 JZA589789:JZD589879 KIW589789:KIZ589879 KSS589789:KSV589879 LCO589789:LCR589879 LMK589789:LMN589879 LWG589789:LWJ589879 MGC589789:MGF589879 MPY589789:MQB589879 MZU589789:MZX589879 NJQ589789:NJT589879 NTM589789:NTP589879 ODI589789:ODL589879 ONE589789:ONH589879 OXA589789:OXD589879 PGW589789:PGZ589879 PQS589789:PQV589879 QAO589789:QAR589879 QKK589789:QKN589879 QUG589789:QUJ589879 REC589789:REF589879 RNY589789:ROB589879 RXU589789:RXX589879 SHQ589789:SHT589879 SRM589789:SRP589879 TBI589789:TBL589879 TLE589789:TLH589879 TVA589789:TVD589879 UEW589789:UEZ589879 UOS589789:UOV589879 UYO589789:UYR589879 VIK589789:VIN589879 VSG589789:VSJ589879 WCC589789:WCF589879 WLY589789:WMB589879 WVU589789:WVX589879 M655325:P655415 JI655325:JL655415 TE655325:TH655415 ADA655325:ADD655415 AMW655325:AMZ655415 AWS655325:AWV655415 BGO655325:BGR655415 BQK655325:BQN655415 CAG655325:CAJ655415 CKC655325:CKF655415 CTY655325:CUB655415 DDU655325:DDX655415 DNQ655325:DNT655415 DXM655325:DXP655415 EHI655325:EHL655415 ERE655325:ERH655415 FBA655325:FBD655415 FKW655325:FKZ655415 FUS655325:FUV655415 GEO655325:GER655415 GOK655325:GON655415 GYG655325:GYJ655415 HIC655325:HIF655415 HRY655325:HSB655415 IBU655325:IBX655415 ILQ655325:ILT655415 IVM655325:IVP655415 JFI655325:JFL655415 JPE655325:JPH655415 JZA655325:JZD655415 KIW655325:KIZ655415 KSS655325:KSV655415 LCO655325:LCR655415 LMK655325:LMN655415 LWG655325:LWJ655415 MGC655325:MGF655415 MPY655325:MQB655415 MZU655325:MZX655415 NJQ655325:NJT655415 NTM655325:NTP655415 ODI655325:ODL655415 ONE655325:ONH655415 OXA655325:OXD655415 PGW655325:PGZ655415 PQS655325:PQV655415 QAO655325:QAR655415 QKK655325:QKN655415 QUG655325:QUJ655415 REC655325:REF655415 RNY655325:ROB655415 RXU655325:RXX655415 SHQ655325:SHT655415 SRM655325:SRP655415 TBI655325:TBL655415 TLE655325:TLH655415 TVA655325:TVD655415 UEW655325:UEZ655415 UOS655325:UOV655415 UYO655325:UYR655415 VIK655325:VIN655415 VSG655325:VSJ655415 WCC655325:WCF655415 WLY655325:WMB655415 WVU655325:WVX655415 M720861:P720951 JI720861:JL720951 TE720861:TH720951 ADA720861:ADD720951 AMW720861:AMZ720951 AWS720861:AWV720951 BGO720861:BGR720951 BQK720861:BQN720951 CAG720861:CAJ720951 CKC720861:CKF720951 CTY720861:CUB720951 DDU720861:DDX720951 DNQ720861:DNT720951 DXM720861:DXP720951 EHI720861:EHL720951 ERE720861:ERH720951 FBA720861:FBD720951 FKW720861:FKZ720951 FUS720861:FUV720951 GEO720861:GER720951 GOK720861:GON720951 GYG720861:GYJ720951 HIC720861:HIF720951 HRY720861:HSB720951 IBU720861:IBX720951 ILQ720861:ILT720951 IVM720861:IVP720951 JFI720861:JFL720951 JPE720861:JPH720951 JZA720861:JZD720951 KIW720861:KIZ720951 KSS720861:KSV720951 LCO720861:LCR720951 LMK720861:LMN720951 LWG720861:LWJ720951 MGC720861:MGF720951 MPY720861:MQB720951 MZU720861:MZX720951 NJQ720861:NJT720951 NTM720861:NTP720951 ODI720861:ODL720951 ONE720861:ONH720951 OXA720861:OXD720951 PGW720861:PGZ720951 PQS720861:PQV720951 QAO720861:QAR720951 QKK720861:QKN720951 QUG720861:QUJ720951 REC720861:REF720951 RNY720861:ROB720951 RXU720861:RXX720951 SHQ720861:SHT720951 SRM720861:SRP720951 TBI720861:TBL720951 TLE720861:TLH720951 TVA720861:TVD720951 UEW720861:UEZ720951 UOS720861:UOV720951 UYO720861:UYR720951 VIK720861:VIN720951 VSG720861:VSJ720951 WCC720861:WCF720951 WLY720861:WMB720951 WVU720861:WVX720951 M786397:P786487 JI786397:JL786487 TE786397:TH786487 ADA786397:ADD786487 AMW786397:AMZ786487 AWS786397:AWV786487 BGO786397:BGR786487 BQK786397:BQN786487 CAG786397:CAJ786487 CKC786397:CKF786487 CTY786397:CUB786487 DDU786397:DDX786487 DNQ786397:DNT786487 DXM786397:DXP786487 EHI786397:EHL786487 ERE786397:ERH786487 FBA786397:FBD786487 FKW786397:FKZ786487 FUS786397:FUV786487 GEO786397:GER786487 GOK786397:GON786487 GYG786397:GYJ786487 HIC786397:HIF786487 HRY786397:HSB786487 IBU786397:IBX786487 ILQ786397:ILT786487 IVM786397:IVP786487 JFI786397:JFL786487 JPE786397:JPH786487 JZA786397:JZD786487 KIW786397:KIZ786487 KSS786397:KSV786487 LCO786397:LCR786487 LMK786397:LMN786487 LWG786397:LWJ786487 MGC786397:MGF786487 MPY786397:MQB786487 MZU786397:MZX786487 NJQ786397:NJT786487 NTM786397:NTP786487 ODI786397:ODL786487 ONE786397:ONH786487 OXA786397:OXD786487 PGW786397:PGZ786487 PQS786397:PQV786487 QAO786397:QAR786487 QKK786397:QKN786487 QUG786397:QUJ786487 REC786397:REF786487 RNY786397:ROB786487 RXU786397:RXX786487 SHQ786397:SHT786487 SRM786397:SRP786487 TBI786397:TBL786487 TLE786397:TLH786487 TVA786397:TVD786487 UEW786397:UEZ786487 UOS786397:UOV786487 UYO786397:UYR786487 VIK786397:VIN786487 VSG786397:VSJ786487 WCC786397:WCF786487 WLY786397:WMB786487 WVU786397:WVX786487 M851933:P852023 JI851933:JL852023 TE851933:TH852023 ADA851933:ADD852023 AMW851933:AMZ852023 AWS851933:AWV852023 BGO851933:BGR852023 BQK851933:BQN852023 CAG851933:CAJ852023 CKC851933:CKF852023 CTY851933:CUB852023 DDU851933:DDX852023 DNQ851933:DNT852023 DXM851933:DXP852023 EHI851933:EHL852023 ERE851933:ERH852023 FBA851933:FBD852023 FKW851933:FKZ852023 FUS851933:FUV852023 GEO851933:GER852023 GOK851933:GON852023 GYG851933:GYJ852023 HIC851933:HIF852023 HRY851933:HSB852023 IBU851933:IBX852023 ILQ851933:ILT852023 IVM851933:IVP852023 JFI851933:JFL852023 JPE851933:JPH852023 JZA851933:JZD852023 KIW851933:KIZ852023 KSS851933:KSV852023 LCO851933:LCR852023 LMK851933:LMN852023 LWG851933:LWJ852023 MGC851933:MGF852023 MPY851933:MQB852023 MZU851933:MZX852023 NJQ851933:NJT852023 NTM851933:NTP852023 ODI851933:ODL852023 ONE851933:ONH852023 OXA851933:OXD852023 PGW851933:PGZ852023 PQS851933:PQV852023 QAO851933:QAR852023 QKK851933:QKN852023 QUG851933:QUJ852023 REC851933:REF852023 RNY851933:ROB852023 RXU851933:RXX852023 SHQ851933:SHT852023 SRM851933:SRP852023 TBI851933:TBL852023 TLE851933:TLH852023 TVA851933:TVD852023 UEW851933:UEZ852023 UOS851933:UOV852023 UYO851933:UYR852023 VIK851933:VIN852023 VSG851933:VSJ852023 WCC851933:WCF852023 WLY851933:WMB852023 WVU851933:WVX852023 M6:P191">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1:L65592 L131037:L131128 L196573:L196664 L262109:L262200 L327645:L327736 L393181:L393272 L458717:L458808 L524253:L524344 L589789:L589880 L655325:L655416 L720861:L720952 L786397:L786488 L851933:L852024 L917469:L917560 L983005:L983096 JH6:JH89 JH65501:JH65592 JH131037:JH131128 JH196573:JH196664 JH262109:JH262200 JH327645:JH327736 JH393181:JH393272 JH458717:JH458808 JH524253:JH524344 JH589789:JH589880 JH655325:JH655416 JH720861:JH720952 JH786397:JH786488 JH851933:JH852024 JH917469:JH917560 JH983005:JH983096 TD6:TD89 TD65501:TD65592 TD131037:TD131128 TD196573:TD196664 TD262109:TD262200 TD327645:TD327736 TD393181:TD393272 TD458717:TD458808 TD524253:TD524344 TD589789:TD589880 TD655325:TD655416 TD720861:TD720952 TD786397:TD786488 TD851933:TD852024 TD917469:TD917560 TD983005:TD983096 ACZ6:ACZ89 ACZ65501:ACZ65592 ACZ131037:ACZ131128 ACZ196573:ACZ196664 ACZ262109:ACZ262200 ACZ327645:ACZ327736 ACZ393181:ACZ393272 ACZ458717:ACZ458808 ACZ524253:ACZ524344 ACZ589789:ACZ589880 ACZ655325:ACZ655416 ACZ720861:ACZ720952 ACZ786397:ACZ786488 ACZ851933:ACZ852024 ACZ917469:ACZ917560 ACZ983005:ACZ983096 AMV6:AMV89 AMV65501:AMV65592 AMV131037:AMV131128 AMV196573:AMV196664 AMV262109:AMV262200 AMV327645:AMV327736 AMV393181:AMV393272 AMV458717:AMV458808 AMV524253:AMV524344 AMV589789:AMV589880 AMV655325:AMV655416 AMV720861:AMV720952 AMV786397:AMV786488 AMV851933:AMV852024 AMV917469:AMV917560 AMV983005:AMV983096 AWR6:AWR89 AWR65501:AWR65592 AWR131037:AWR131128 AWR196573:AWR196664 AWR262109:AWR262200 AWR327645:AWR327736 AWR393181:AWR393272 AWR458717:AWR458808 AWR524253:AWR524344 AWR589789:AWR589880 AWR655325:AWR655416 AWR720861:AWR720952 AWR786397:AWR786488 AWR851933:AWR852024 AWR917469:AWR917560 AWR983005:AWR983096 BGN6:BGN89 BGN65501:BGN65592 BGN131037:BGN131128 BGN196573:BGN196664 BGN262109:BGN262200 BGN327645:BGN327736 BGN393181:BGN393272 BGN458717:BGN458808 BGN524253:BGN524344 BGN589789:BGN589880 BGN655325:BGN655416 BGN720861:BGN720952 BGN786397:BGN786488 BGN851933:BGN852024 BGN917469:BGN917560 BGN983005:BGN983096 BQJ6:BQJ89 BQJ65501:BQJ65592 BQJ131037:BQJ131128 BQJ196573:BQJ196664 BQJ262109:BQJ262200 BQJ327645:BQJ327736 BQJ393181:BQJ393272 BQJ458717:BQJ458808 BQJ524253:BQJ524344 BQJ589789:BQJ589880 BQJ655325:BQJ655416 BQJ720861:BQJ720952 BQJ786397:BQJ786488 BQJ851933:BQJ852024 BQJ917469:BQJ917560 BQJ983005:BQJ983096 CAF6:CAF89 CAF65501:CAF65592 CAF131037:CAF131128 CAF196573:CAF196664 CAF262109:CAF262200 CAF327645:CAF327736 CAF393181:CAF393272 CAF458717:CAF458808 CAF524253:CAF524344 CAF589789:CAF589880 CAF655325:CAF655416 CAF720861:CAF720952 CAF786397:CAF786488 CAF851933:CAF852024 CAF917469:CAF917560 CAF983005:CAF983096 CKB6:CKB89 CKB65501:CKB65592 CKB131037:CKB131128 CKB196573:CKB196664 CKB262109:CKB262200 CKB327645:CKB327736 CKB393181:CKB393272 CKB458717:CKB458808 CKB524253:CKB524344 CKB589789:CKB589880 CKB655325:CKB655416 CKB720861:CKB720952 CKB786397:CKB786488 CKB851933:CKB852024 CKB917469:CKB917560 CKB983005:CKB983096 CTX6:CTX89 CTX65501:CTX65592 CTX131037:CTX131128 CTX196573:CTX196664 CTX262109:CTX262200 CTX327645:CTX327736 CTX393181:CTX393272 CTX458717:CTX458808 CTX524253:CTX524344 CTX589789:CTX589880 CTX655325:CTX655416 CTX720861:CTX720952 CTX786397:CTX786488 CTX851933:CTX852024 CTX917469:CTX917560 CTX983005:CTX983096 DDT6:DDT89 DDT65501:DDT65592 DDT131037:DDT131128 DDT196573:DDT196664 DDT262109:DDT262200 DDT327645:DDT327736 DDT393181:DDT393272 DDT458717:DDT458808 DDT524253:DDT524344 DDT589789:DDT589880 DDT655325:DDT655416 DDT720861:DDT720952 DDT786397:DDT786488 DDT851933:DDT852024 DDT917469:DDT917560 DDT983005:DDT983096 DNP6:DNP89 DNP65501:DNP65592 DNP131037:DNP131128 DNP196573:DNP196664 DNP262109:DNP262200 DNP327645:DNP327736 DNP393181:DNP393272 DNP458717:DNP458808 DNP524253:DNP524344 DNP589789:DNP589880 DNP655325:DNP655416 DNP720861:DNP720952 DNP786397:DNP786488 DNP851933:DNP852024 DNP917469:DNP917560 DNP983005:DNP983096 DXL6:DXL89 DXL65501:DXL65592 DXL131037:DXL131128 DXL196573:DXL196664 DXL262109:DXL262200 DXL327645:DXL327736 DXL393181:DXL393272 DXL458717:DXL458808 DXL524253:DXL524344 DXL589789:DXL589880 DXL655325:DXL655416 DXL720861:DXL720952 DXL786397:DXL786488 DXL851933:DXL852024 DXL917469:DXL917560 DXL983005:DXL983096 EHH6:EHH89 EHH65501:EHH65592 EHH131037:EHH131128 EHH196573:EHH196664 EHH262109:EHH262200 EHH327645:EHH327736 EHH393181:EHH393272 EHH458717:EHH458808 EHH524253:EHH524344 EHH589789:EHH589880 EHH655325:EHH655416 EHH720861:EHH720952 EHH786397:EHH786488 EHH851933:EHH852024 EHH917469:EHH917560 EHH983005:EHH983096 ERD6:ERD89 ERD65501:ERD65592 ERD131037:ERD131128 ERD196573:ERD196664 ERD262109:ERD262200 ERD327645:ERD327736 ERD393181:ERD393272 ERD458717:ERD458808 ERD524253:ERD524344 ERD589789:ERD589880 ERD655325:ERD655416 ERD720861:ERD720952 ERD786397:ERD786488 ERD851933:ERD852024 ERD917469:ERD917560 ERD983005:ERD983096 FAZ6:FAZ89 FAZ65501:FAZ65592 FAZ131037:FAZ131128 FAZ196573:FAZ196664 FAZ262109:FAZ262200 FAZ327645:FAZ327736 FAZ393181:FAZ393272 FAZ458717:FAZ458808 FAZ524253:FAZ524344 FAZ589789:FAZ589880 FAZ655325:FAZ655416 FAZ720861:FAZ720952 FAZ786397:FAZ786488 FAZ851933:FAZ852024 FAZ917469:FAZ917560 FAZ983005:FAZ983096 FKV6:FKV89 FKV65501:FKV65592 FKV131037:FKV131128 FKV196573:FKV196664 FKV262109:FKV262200 FKV327645:FKV327736 FKV393181:FKV393272 FKV458717:FKV458808 FKV524253:FKV524344 FKV589789:FKV589880 FKV655325:FKV655416 FKV720861:FKV720952 FKV786397:FKV786488 FKV851933:FKV852024 FKV917469:FKV917560 FKV983005:FKV983096 FUR6:FUR89 FUR65501:FUR65592 FUR131037:FUR131128 FUR196573:FUR196664 FUR262109:FUR262200 FUR327645:FUR327736 FUR393181:FUR393272 FUR458717:FUR458808 FUR524253:FUR524344 FUR589789:FUR589880 FUR655325:FUR655416 FUR720861:FUR720952 FUR786397:FUR786488 FUR851933:FUR852024 FUR917469:FUR917560 FUR983005:FUR983096 GEN6:GEN89 GEN65501:GEN65592 GEN131037:GEN131128 GEN196573:GEN196664 GEN262109:GEN262200 GEN327645:GEN327736 GEN393181:GEN393272 GEN458717:GEN458808 GEN524253:GEN524344 GEN589789:GEN589880 GEN655325:GEN655416 GEN720861:GEN720952 GEN786397:GEN786488 GEN851933:GEN852024 GEN917469:GEN917560 GEN983005:GEN983096 GOJ6:GOJ89 GOJ65501:GOJ65592 GOJ131037:GOJ131128 GOJ196573:GOJ196664 GOJ262109:GOJ262200 GOJ327645:GOJ327736 GOJ393181:GOJ393272 GOJ458717:GOJ458808 GOJ524253:GOJ524344 GOJ589789:GOJ589880 GOJ655325:GOJ655416 GOJ720861:GOJ720952 GOJ786397:GOJ786488 GOJ851933:GOJ852024 GOJ917469:GOJ917560 GOJ983005:GOJ983096 GYF6:GYF89 GYF65501:GYF65592 GYF131037:GYF131128 GYF196573:GYF196664 GYF262109:GYF262200 GYF327645:GYF327736 GYF393181:GYF393272 GYF458717:GYF458808 GYF524253:GYF524344 GYF589789:GYF589880 GYF655325:GYF655416 GYF720861:GYF720952 GYF786397:GYF786488 GYF851933:GYF852024 GYF917469:GYF917560 GYF983005:GYF983096 HIB6:HIB89 HIB65501:HIB65592 HIB131037:HIB131128 HIB196573:HIB196664 HIB262109:HIB262200 HIB327645:HIB327736 HIB393181:HIB393272 HIB458717:HIB458808 HIB524253:HIB524344 HIB589789:HIB589880 HIB655325:HIB655416 HIB720861:HIB720952 HIB786397:HIB786488 HIB851933:HIB852024 HIB917469:HIB917560 HIB983005:HIB983096 HRX6:HRX89 HRX65501:HRX65592 HRX131037:HRX131128 HRX196573:HRX196664 HRX262109:HRX262200 HRX327645:HRX327736 HRX393181:HRX393272 HRX458717:HRX458808 HRX524253:HRX524344 HRX589789:HRX589880 HRX655325:HRX655416 HRX720861:HRX720952 HRX786397:HRX786488 HRX851933:HRX852024 HRX917469:HRX917560 HRX983005:HRX983096 IBT6:IBT89 IBT65501:IBT65592 IBT131037:IBT131128 IBT196573:IBT196664 IBT262109:IBT262200 IBT327645:IBT327736 IBT393181:IBT393272 IBT458717:IBT458808 IBT524253:IBT524344 IBT589789:IBT589880 IBT655325:IBT655416 IBT720861:IBT720952 IBT786397:IBT786488 IBT851933:IBT852024 IBT917469:IBT917560 IBT983005:IBT983096 ILP6:ILP89 ILP65501:ILP65592 ILP131037:ILP131128 ILP196573:ILP196664 ILP262109:ILP262200 ILP327645:ILP327736 ILP393181:ILP393272 ILP458717:ILP458808 ILP524253:ILP524344 ILP589789:ILP589880 ILP655325:ILP655416 ILP720861:ILP720952 ILP786397:ILP786488 ILP851933:ILP852024 ILP917469:ILP917560 ILP983005:ILP983096 IVL6:IVL89 IVL65501:IVL65592 IVL131037:IVL131128 IVL196573:IVL196664 IVL262109:IVL262200 IVL327645:IVL327736 IVL393181:IVL393272 IVL458717:IVL458808 IVL524253:IVL524344 IVL589789:IVL589880 IVL655325:IVL655416 IVL720861:IVL720952 IVL786397:IVL786488 IVL851933:IVL852024 IVL917469:IVL917560 IVL983005:IVL983096 JFH6:JFH89 JFH65501:JFH65592 JFH131037:JFH131128 JFH196573:JFH196664 JFH262109:JFH262200 JFH327645:JFH327736 JFH393181:JFH393272 JFH458717:JFH458808 JFH524253:JFH524344 JFH589789:JFH589880 JFH655325:JFH655416 JFH720861:JFH720952 JFH786397:JFH786488 JFH851933:JFH852024 JFH917469:JFH917560 JFH983005:JFH983096 JPD6:JPD89 JPD65501:JPD65592 JPD131037:JPD131128 JPD196573:JPD196664 JPD262109:JPD262200 JPD327645:JPD327736 JPD393181:JPD393272 JPD458717:JPD458808 JPD524253:JPD524344 JPD589789:JPD589880 JPD655325:JPD655416 JPD720861:JPD720952 JPD786397:JPD786488 JPD851933:JPD852024 JPD917469:JPD917560 JPD983005:JPD983096 JYZ6:JYZ89 JYZ65501:JYZ65592 JYZ131037:JYZ131128 JYZ196573:JYZ196664 JYZ262109:JYZ262200 JYZ327645:JYZ327736 JYZ393181:JYZ393272 JYZ458717:JYZ458808 JYZ524253:JYZ524344 JYZ589789:JYZ589880 JYZ655325:JYZ655416 JYZ720861:JYZ720952 JYZ786397:JYZ786488 JYZ851933:JYZ852024 JYZ917469:JYZ917560 JYZ983005:JYZ983096 KIV6:KIV89 KIV65501:KIV65592 KIV131037:KIV131128 KIV196573:KIV196664 KIV262109:KIV262200 KIV327645:KIV327736 KIV393181:KIV393272 KIV458717:KIV458808 KIV524253:KIV524344 KIV589789:KIV589880 KIV655325:KIV655416 KIV720861:KIV720952 KIV786397:KIV786488 KIV851933:KIV852024 KIV917469:KIV917560 KIV983005:KIV983096 KSR6:KSR89 KSR65501:KSR65592 KSR131037:KSR131128 KSR196573:KSR196664 KSR262109:KSR262200 KSR327645:KSR327736 KSR393181:KSR393272 KSR458717:KSR458808 KSR524253:KSR524344 KSR589789:KSR589880 KSR655325:KSR655416 KSR720861:KSR720952 KSR786397:KSR786488 KSR851933:KSR852024 KSR917469:KSR917560 KSR983005:KSR983096 LCN6:LCN89 LCN65501:LCN65592 LCN131037:LCN131128 LCN196573:LCN196664 LCN262109:LCN262200 LCN327645:LCN327736 LCN393181:LCN393272 LCN458717:LCN458808 LCN524253:LCN524344 LCN589789:LCN589880 LCN655325:LCN655416 LCN720861:LCN720952 LCN786397:LCN786488 LCN851933:LCN852024 LCN917469:LCN917560 LCN983005:LCN983096 LMJ6:LMJ89 LMJ65501:LMJ65592 LMJ131037:LMJ131128 LMJ196573:LMJ196664 LMJ262109:LMJ262200 LMJ327645:LMJ327736 LMJ393181:LMJ393272 LMJ458717:LMJ458808 LMJ524253:LMJ524344 LMJ589789:LMJ589880 LMJ655325:LMJ655416 LMJ720861:LMJ720952 LMJ786397:LMJ786488 LMJ851933:LMJ852024 LMJ917469:LMJ917560 LMJ983005:LMJ983096 LWF6:LWF89 LWF65501:LWF65592 LWF131037:LWF131128 LWF196573:LWF196664 LWF262109:LWF262200 LWF327645:LWF327736 LWF393181:LWF393272 LWF458717:LWF458808 LWF524253:LWF524344 LWF589789:LWF589880 LWF655325:LWF655416 LWF720861:LWF720952 LWF786397:LWF786488 LWF851933:LWF852024 LWF917469:LWF917560 LWF983005:LWF983096 MGB6:MGB89 MGB65501:MGB65592 MGB131037:MGB131128 MGB196573:MGB196664 MGB262109:MGB262200 MGB327645:MGB327736 MGB393181:MGB393272 MGB458717:MGB458808 MGB524253:MGB524344 MGB589789:MGB589880 MGB655325:MGB655416 MGB720861:MGB720952 MGB786397:MGB786488 MGB851933:MGB852024 MGB917469:MGB917560 MGB983005:MGB983096 MPX6:MPX89 MPX65501:MPX65592 MPX131037:MPX131128 MPX196573:MPX196664 MPX262109:MPX262200 MPX327645:MPX327736 MPX393181:MPX393272 MPX458717:MPX458808 MPX524253:MPX524344 MPX589789:MPX589880 MPX655325:MPX655416 MPX720861:MPX720952 MPX786397:MPX786488 MPX851933:MPX852024 MPX917469:MPX917560 MPX983005:MPX983096 MZT6:MZT89 MZT65501:MZT65592 MZT131037:MZT131128 MZT196573:MZT196664 MZT262109:MZT262200 MZT327645:MZT327736 MZT393181:MZT393272 MZT458717:MZT458808 MZT524253:MZT524344 MZT589789:MZT589880 MZT655325:MZT655416 MZT720861:MZT720952 MZT786397:MZT786488 MZT851933:MZT852024 MZT917469:MZT917560 MZT983005:MZT983096 NJP6:NJP89 NJP65501:NJP65592 NJP131037:NJP131128 NJP196573:NJP196664 NJP262109:NJP262200 NJP327645:NJP327736 NJP393181:NJP393272 NJP458717:NJP458808 NJP524253:NJP524344 NJP589789:NJP589880 NJP655325:NJP655416 NJP720861:NJP720952 NJP786397:NJP786488 NJP851933:NJP852024 NJP917469:NJP917560 NJP983005:NJP983096 NTL6:NTL89 NTL65501:NTL65592 NTL131037:NTL131128 NTL196573:NTL196664 NTL262109:NTL262200 NTL327645:NTL327736 NTL393181:NTL393272 NTL458717:NTL458808 NTL524253:NTL524344 NTL589789:NTL589880 NTL655325:NTL655416 NTL720861:NTL720952 NTL786397:NTL786488 NTL851933:NTL852024 NTL917469:NTL917560 NTL983005:NTL983096 ODH6:ODH89 ODH65501:ODH65592 ODH131037:ODH131128 ODH196573:ODH196664 ODH262109:ODH262200 ODH327645:ODH327736 ODH393181:ODH393272 ODH458717:ODH458808 ODH524253:ODH524344 ODH589789:ODH589880 ODH655325:ODH655416 ODH720861:ODH720952 ODH786397:ODH786488 ODH851933:ODH852024 ODH917469:ODH917560 ODH983005:ODH983096 OND6:OND89 OND65501:OND65592 OND131037:OND131128 OND196573:OND196664 OND262109:OND262200 OND327645:OND327736 OND393181:OND393272 OND458717:OND458808 OND524253:OND524344 OND589789:OND589880 OND655325:OND655416 OND720861:OND720952 OND786397:OND786488 OND851933:OND852024 OND917469:OND917560 OND983005:OND983096 OWZ6:OWZ89 OWZ65501:OWZ65592 OWZ131037:OWZ131128 OWZ196573:OWZ196664 OWZ262109:OWZ262200 OWZ327645:OWZ327736 OWZ393181:OWZ393272 OWZ458717:OWZ458808 OWZ524253:OWZ524344 OWZ589789:OWZ589880 OWZ655325:OWZ655416 OWZ720861:OWZ720952 OWZ786397:OWZ786488 OWZ851933:OWZ852024 OWZ917469:OWZ917560 OWZ983005:OWZ983096 PGV6:PGV89 PGV65501:PGV65592 PGV131037:PGV131128 PGV196573:PGV196664 PGV262109:PGV262200 PGV327645:PGV327736 PGV393181:PGV393272 PGV458717:PGV458808 PGV524253:PGV524344 PGV589789:PGV589880 PGV655325:PGV655416 PGV720861:PGV720952 PGV786397:PGV786488 PGV851933:PGV852024 PGV917469:PGV917560 PGV983005:PGV983096 PQR6:PQR89 PQR65501:PQR65592 PQR131037:PQR131128 PQR196573:PQR196664 PQR262109:PQR262200 PQR327645:PQR327736 PQR393181:PQR393272 PQR458717:PQR458808 PQR524253:PQR524344 PQR589789:PQR589880 PQR655325:PQR655416 PQR720861:PQR720952 PQR786397:PQR786488 PQR851933:PQR852024 PQR917469:PQR917560 PQR983005:PQR983096 QAN6:QAN89 QAN65501:QAN65592 QAN131037:QAN131128 QAN196573:QAN196664 QAN262109:QAN262200 QAN327645:QAN327736 QAN393181:QAN393272 QAN458717:QAN458808 QAN524253:QAN524344 QAN589789:QAN589880 QAN655325:QAN655416 QAN720861:QAN720952 QAN786397:QAN786488 QAN851933:QAN852024 QAN917469:QAN917560 QAN983005:QAN983096 QKJ6:QKJ89 QKJ65501:QKJ65592 QKJ131037:QKJ131128 QKJ196573:QKJ196664 QKJ262109:QKJ262200 QKJ327645:QKJ327736 QKJ393181:QKJ393272 QKJ458717:QKJ458808 QKJ524253:QKJ524344 QKJ589789:QKJ589880 QKJ655325:QKJ655416 QKJ720861:QKJ720952 QKJ786397:QKJ786488 QKJ851933:QKJ852024 QKJ917469:QKJ917560 QKJ983005:QKJ983096 QUF6:QUF89 QUF65501:QUF65592 QUF131037:QUF131128 QUF196573:QUF196664 QUF262109:QUF262200 QUF327645:QUF327736 QUF393181:QUF393272 QUF458717:QUF458808 QUF524253:QUF524344 QUF589789:QUF589880 QUF655325:QUF655416 QUF720861:QUF720952 QUF786397:QUF786488 QUF851933:QUF852024 QUF917469:QUF917560 QUF983005:QUF983096 REB6:REB89 REB65501:REB65592 REB131037:REB131128 REB196573:REB196664 REB262109:REB262200 REB327645:REB327736 REB393181:REB393272 REB458717:REB458808 REB524253:REB524344 REB589789:REB589880 REB655325:REB655416 REB720861:REB720952 REB786397:REB786488 REB851933:REB852024 REB917469:REB917560 REB983005:REB983096 RNX6:RNX89 RNX65501:RNX65592 RNX131037:RNX131128 RNX196573:RNX196664 RNX262109:RNX262200 RNX327645:RNX327736 RNX393181:RNX393272 RNX458717:RNX458808 RNX524253:RNX524344 RNX589789:RNX589880 RNX655325:RNX655416 RNX720861:RNX720952 RNX786397:RNX786488 RNX851933:RNX852024 RNX917469:RNX917560 RNX983005:RNX983096 RXT6:RXT89 RXT65501:RXT65592 RXT131037:RXT131128 RXT196573:RXT196664 RXT262109:RXT262200 RXT327645:RXT327736 RXT393181:RXT393272 RXT458717:RXT458808 RXT524253:RXT524344 RXT589789:RXT589880 RXT655325:RXT655416 RXT720861:RXT720952 RXT786397:RXT786488 RXT851933:RXT852024 RXT917469:RXT917560 RXT983005:RXT983096 SHP6:SHP89 SHP65501:SHP65592 SHP131037:SHP131128 SHP196573:SHP196664 SHP262109:SHP262200 SHP327645:SHP327736 SHP393181:SHP393272 SHP458717:SHP458808 SHP524253:SHP524344 SHP589789:SHP589880 SHP655325:SHP655416 SHP720861:SHP720952 SHP786397:SHP786488 SHP851933:SHP852024 SHP917469:SHP917560 SHP983005:SHP983096 SRL6:SRL89 SRL65501:SRL65592 SRL131037:SRL131128 SRL196573:SRL196664 SRL262109:SRL262200 SRL327645:SRL327736 SRL393181:SRL393272 SRL458717:SRL458808 SRL524253:SRL524344 SRL589789:SRL589880 SRL655325:SRL655416 SRL720861:SRL720952 SRL786397:SRL786488 SRL851933:SRL852024 SRL917469:SRL917560 SRL983005:SRL983096 TBH6:TBH89 TBH65501:TBH65592 TBH131037:TBH131128 TBH196573:TBH196664 TBH262109:TBH262200 TBH327645:TBH327736 TBH393181:TBH393272 TBH458717:TBH458808 TBH524253:TBH524344 TBH589789:TBH589880 TBH655325:TBH655416 TBH720861:TBH720952 TBH786397:TBH786488 TBH851933:TBH852024 TBH917469:TBH917560 TBH983005:TBH983096 TLD6:TLD89 TLD65501:TLD65592 TLD131037:TLD131128 TLD196573:TLD196664 TLD262109:TLD262200 TLD327645:TLD327736 TLD393181:TLD393272 TLD458717:TLD458808 TLD524253:TLD524344 TLD589789:TLD589880 TLD655325:TLD655416 TLD720861:TLD720952 TLD786397:TLD786488 TLD851933:TLD852024 TLD917469:TLD917560 TLD983005:TLD983096 TUZ6:TUZ89 TUZ65501:TUZ65592 TUZ131037:TUZ131128 TUZ196573:TUZ196664 TUZ262109:TUZ262200 TUZ327645:TUZ327736 TUZ393181:TUZ393272 TUZ458717:TUZ458808 TUZ524253:TUZ524344 TUZ589789:TUZ589880 TUZ655325:TUZ655416 TUZ720861:TUZ720952 TUZ786397:TUZ786488 TUZ851933:TUZ852024 TUZ917469:TUZ917560 TUZ983005:TUZ983096 UEV6:UEV89 UEV65501:UEV65592 UEV131037:UEV131128 UEV196573:UEV196664 UEV262109:UEV262200 UEV327645:UEV327736 UEV393181:UEV393272 UEV458717:UEV458808 UEV524253:UEV524344 UEV589789:UEV589880 UEV655325:UEV655416 UEV720861:UEV720952 UEV786397:UEV786488 UEV851933:UEV852024 UEV917469:UEV917560 UEV983005:UEV983096 UOR6:UOR89 UOR65501:UOR65592 UOR131037:UOR131128 UOR196573:UOR196664 UOR262109:UOR262200 UOR327645:UOR327736 UOR393181:UOR393272 UOR458717:UOR458808 UOR524253:UOR524344 UOR589789:UOR589880 UOR655325:UOR655416 UOR720861:UOR720952 UOR786397:UOR786488 UOR851933:UOR852024 UOR917469:UOR917560 UOR983005:UOR983096 UYN6:UYN89 UYN65501:UYN65592 UYN131037:UYN131128 UYN196573:UYN196664 UYN262109:UYN262200 UYN327645:UYN327736 UYN393181:UYN393272 UYN458717:UYN458808 UYN524253:UYN524344 UYN589789:UYN589880 UYN655325:UYN655416 UYN720861:UYN720952 UYN786397:UYN786488 UYN851933:UYN852024 UYN917469:UYN917560 UYN983005:UYN983096 VIJ6:VIJ89 VIJ65501:VIJ65592 VIJ131037:VIJ131128 VIJ196573:VIJ196664 VIJ262109:VIJ262200 VIJ327645:VIJ327736 VIJ393181:VIJ393272 VIJ458717:VIJ458808 VIJ524253:VIJ524344 VIJ589789:VIJ589880 VIJ655325:VIJ655416 VIJ720861:VIJ720952 VIJ786397:VIJ786488 VIJ851933:VIJ852024 VIJ917469:VIJ917560 VIJ983005:VIJ983096 VSF6:VSF89 VSF65501:VSF65592 VSF131037:VSF131128 VSF196573:VSF196664 VSF262109:VSF262200 VSF327645:VSF327736 VSF393181:VSF393272 VSF458717:VSF458808 VSF524253:VSF524344 VSF589789:VSF589880 VSF655325:VSF655416 VSF720861:VSF720952 VSF786397:VSF786488 VSF851933:VSF852024 VSF917469:VSF917560 VSF983005:VSF983096 WCB6:WCB89 WCB65501:WCB65592 WCB131037:WCB131128 WCB196573:WCB196664 WCB262109:WCB262200 WCB327645:WCB327736 WCB393181:WCB393272 WCB458717:WCB458808 WCB524253:WCB524344 WCB589789:WCB589880 WCB655325:WCB655416 WCB720861:WCB720952 WCB786397:WCB786488 WCB851933:WCB852024 WCB917469:WCB917560 WCB983005:WCB983096 WLX6:WLX89 WLX65501:WLX65592 WLX131037:WLX131128 WLX196573:WLX196664 WLX262109:WLX262200 WLX327645:WLX327736 WLX393181:WLX393272 WLX458717:WLX458808 WLX524253:WLX524344 WLX589789:WLX589880 WLX655325:WLX655416 WLX720861:WLX720952 WLX786397:WLX786488 WLX851933:WLX852024 WLX917469:WLX917560 WLX983005:WLX983096 WVT6:WVT89 WVT65501:WVT65592 WVT131037:WVT131128 WVT196573:WVT196664 WVT262109:WVT262200 WVT327645:WVT327736 WVT393181:WVT393272 WVT458717:WVT458808 WVT524253:WVT524344 WVT589789:WVT589880 WVT655325:WVT655416 WVT720861:WVT720952 WVT786397:WVT786488 WVT851933:WVT852024 WVT917469:WVT917560 WVT983005:WVT983096">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917469:R917560 JM917469:JN917560 TI917469:TJ917560 ADE917469:ADF917560 ANA917469:ANB917560 AWW917469:AWX917560 BGS917469:BGT917560 BQO917469:BQP917560 CAK917469:CAL917560 CKG917469:CKH917560 CUC917469:CUD917560 DDY917469:DDZ917560 DNU917469:DNV917560 DXQ917469:DXR917560 EHM917469:EHN917560 ERI917469:ERJ917560 FBE917469:FBF917560 FLA917469:FLB917560 FUW917469:FUX917560 GES917469:GET917560 GOO917469:GOP917560 GYK917469:GYL917560 HIG917469:HIH917560 HSC917469:HSD917560 IBY917469:IBZ917560 ILU917469:ILV917560 IVQ917469:IVR917560 JFM917469:JFN917560 JPI917469:JPJ917560 JZE917469:JZF917560 KJA917469:KJB917560 KSW917469:KSX917560 LCS917469:LCT917560 LMO917469:LMP917560 LWK917469:LWL917560 MGG917469:MGH917560 MQC917469:MQD917560 MZY917469:MZZ917560 NJU917469:NJV917560 NTQ917469:NTR917560 ODM917469:ODN917560 ONI917469:ONJ917560 OXE917469:OXF917560 PHA917469:PHB917560 PQW917469:PQX917560 QAS917469:QAT917560 QKO917469:QKP917560 QUK917469:QUL917560 REG917469:REH917560 ROC917469:ROD917560 RXY917469:RXZ917560 SHU917469:SHV917560 SRQ917469:SRR917560 TBM917469:TBN917560 TLI917469:TLJ917560 TVE917469:TVF917560 UFA917469:UFB917560 UOW917469:UOX917560 UYS917469:UYT917560 VIO917469:VIP917560 VSK917469:VSL917560 WCG917469:WCH917560 WMC917469:WMD917560 WVY917469:WVZ917560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5:R983096 JM983005:JN983096 TI983005:TJ983096 ADE983005:ADF983096 ANA983005:ANB983096 AWW983005:AWX983096 BGS983005:BGT983096 BQO983005:BQP983096 CAK983005:CAL983096 CKG983005:CKH983096 CUC983005:CUD983096 DDY983005:DDZ983096 DNU983005:DNV983096 DXQ983005:DXR983096 EHM983005:EHN983096 ERI983005:ERJ983096 FBE983005:FBF983096 FLA983005:FLB983096 FUW983005:FUX983096 GES983005:GET983096 GOO983005:GOP983096 GYK983005:GYL983096 HIG983005:HIH983096 HSC983005:HSD983096 IBY983005:IBZ983096 ILU983005:ILV983096 IVQ983005:IVR983096 JFM983005:JFN983096 JPI983005:JPJ983096 JZE983005:JZF983096 KJA983005:KJB983096 KSW983005:KSX983096 LCS983005:LCT983096 LMO983005:LMP983096 LWK983005:LWL983096 MGG983005:MGH983096 MQC983005:MQD983096 MZY983005:MZZ983096 NJU983005:NJV983096 NTQ983005:NTR983096 ODM983005:ODN983096 ONI983005:ONJ983096 OXE983005:OXF983096 PHA983005:PHB983096 PQW983005:PQX983096 QAS983005:QAT983096 QKO983005:QKP983096 QUK983005:QUL983096 REG983005:REH983096 ROC983005:ROD983096 RXY983005:RXZ983096 SHU983005:SHV983096 SRQ983005:SRR983096 TBM983005:TBN983096 TLI983005:TLJ983096 TVE983005:TVF983096 UFA983005:UFB983096 UOW983005:UOX983096 UYS983005:UYT983096 VIO983005:VIP983096 VSK983005:VSL983096 WCG983005:WCH983096 WMC983005:WMD983096 WVY983005:WVZ983096 Q65501:R65592 JM65501:JN65592 TI65501:TJ65592 ADE65501:ADF65592 ANA65501:ANB65592 AWW65501:AWX65592 BGS65501:BGT65592 BQO65501:BQP65592 CAK65501:CAL65592 CKG65501:CKH65592 CUC65501:CUD65592 DDY65501:DDZ65592 DNU65501:DNV65592 DXQ65501:DXR65592 EHM65501:EHN65592 ERI65501:ERJ65592 FBE65501:FBF65592 FLA65501:FLB65592 FUW65501:FUX65592 GES65501:GET65592 GOO65501:GOP65592 GYK65501:GYL65592 HIG65501:HIH65592 HSC65501:HSD65592 IBY65501:IBZ65592 ILU65501:ILV65592 IVQ65501:IVR65592 JFM65501:JFN65592 JPI65501:JPJ65592 JZE65501:JZF65592 KJA65501:KJB65592 KSW65501:KSX65592 LCS65501:LCT65592 LMO65501:LMP65592 LWK65501:LWL65592 MGG65501:MGH65592 MQC65501:MQD65592 MZY65501:MZZ65592 NJU65501:NJV65592 NTQ65501:NTR65592 ODM65501:ODN65592 ONI65501:ONJ65592 OXE65501:OXF65592 PHA65501:PHB65592 PQW65501:PQX65592 QAS65501:QAT65592 QKO65501:QKP65592 QUK65501:QUL65592 REG65501:REH65592 ROC65501:ROD65592 RXY65501:RXZ65592 SHU65501:SHV65592 SRQ65501:SRR65592 TBM65501:TBN65592 TLI65501:TLJ65592 TVE65501:TVF65592 UFA65501:UFB65592 UOW65501:UOX65592 UYS65501:UYT65592 VIO65501:VIP65592 VSK65501:VSL65592 WCG65501:WCH65592 WMC65501:WMD65592 WVY65501:WVZ65592 Q131037:R131128 JM131037:JN131128 TI131037:TJ131128 ADE131037:ADF131128 ANA131037:ANB131128 AWW131037:AWX131128 BGS131037:BGT131128 BQO131037:BQP131128 CAK131037:CAL131128 CKG131037:CKH131128 CUC131037:CUD131128 DDY131037:DDZ131128 DNU131037:DNV131128 DXQ131037:DXR131128 EHM131037:EHN131128 ERI131037:ERJ131128 FBE131037:FBF131128 FLA131037:FLB131128 FUW131037:FUX131128 GES131037:GET131128 GOO131037:GOP131128 GYK131037:GYL131128 HIG131037:HIH131128 HSC131037:HSD131128 IBY131037:IBZ131128 ILU131037:ILV131128 IVQ131037:IVR131128 JFM131037:JFN131128 JPI131037:JPJ131128 JZE131037:JZF131128 KJA131037:KJB131128 KSW131037:KSX131128 LCS131037:LCT131128 LMO131037:LMP131128 LWK131037:LWL131128 MGG131037:MGH131128 MQC131037:MQD131128 MZY131037:MZZ131128 NJU131037:NJV131128 NTQ131037:NTR131128 ODM131037:ODN131128 ONI131037:ONJ131128 OXE131037:OXF131128 PHA131037:PHB131128 PQW131037:PQX131128 QAS131037:QAT131128 QKO131037:QKP131128 QUK131037:QUL131128 REG131037:REH131128 ROC131037:ROD131128 RXY131037:RXZ131128 SHU131037:SHV131128 SRQ131037:SRR131128 TBM131037:TBN131128 TLI131037:TLJ131128 TVE131037:TVF131128 UFA131037:UFB131128 UOW131037:UOX131128 UYS131037:UYT131128 VIO131037:VIP131128 VSK131037:VSL131128 WCG131037:WCH131128 WMC131037:WMD131128 WVY131037:WVZ131128 Q196573:R196664 JM196573:JN196664 TI196573:TJ196664 ADE196573:ADF196664 ANA196573:ANB196664 AWW196573:AWX196664 BGS196573:BGT196664 BQO196573:BQP196664 CAK196573:CAL196664 CKG196573:CKH196664 CUC196573:CUD196664 DDY196573:DDZ196664 DNU196573:DNV196664 DXQ196573:DXR196664 EHM196573:EHN196664 ERI196573:ERJ196664 FBE196573:FBF196664 FLA196573:FLB196664 FUW196573:FUX196664 GES196573:GET196664 GOO196573:GOP196664 GYK196573:GYL196664 HIG196573:HIH196664 HSC196573:HSD196664 IBY196573:IBZ196664 ILU196573:ILV196664 IVQ196573:IVR196664 JFM196573:JFN196664 JPI196573:JPJ196664 JZE196573:JZF196664 KJA196573:KJB196664 KSW196573:KSX196664 LCS196573:LCT196664 LMO196573:LMP196664 LWK196573:LWL196664 MGG196573:MGH196664 MQC196573:MQD196664 MZY196573:MZZ196664 NJU196573:NJV196664 NTQ196573:NTR196664 ODM196573:ODN196664 ONI196573:ONJ196664 OXE196573:OXF196664 PHA196573:PHB196664 PQW196573:PQX196664 QAS196573:QAT196664 QKO196573:QKP196664 QUK196573:QUL196664 REG196573:REH196664 ROC196573:ROD196664 RXY196573:RXZ196664 SHU196573:SHV196664 SRQ196573:SRR196664 TBM196573:TBN196664 TLI196573:TLJ196664 TVE196573:TVF196664 UFA196573:UFB196664 UOW196573:UOX196664 UYS196573:UYT196664 VIO196573:VIP196664 VSK196573:VSL196664 WCG196573:WCH196664 WMC196573:WMD196664 WVY196573:WVZ196664 Q262109:R262200 JM262109:JN262200 TI262109:TJ262200 ADE262109:ADF262200 ANA262109:ANB262200 AWW262109:AWX262200 BGS262109:BGT262200 BQO262109:BQP262200 CAK262109:CAL262200 CKG262109:CKH262200 CUC262109:CUD262200 DDY262109:DDZ262200 DNU262109:DNV262200 DXQ262109:DXR262200 EHM262109:EHN262200 ERI262109:ERJ262200 FBE262109:FBF262200 FLA262109:FLB262200 FUW262109:FUX262200 GES262109:GET262200 GOO262109:GOP262200 GYK262109:GYL262200 HIG262109:HIH262200 HSC262109:HSD262200 IBY262109:IBZ262200 ILU262109:ILV262200 IVQ262109:IVR262200 JFM262109:JFN262200 JPI262109:JPJ262200 JZE262109:JZF262200 KJA262109:KJB262200 KSW262109:KSX262200 LCS262109:LCT262200 LMO262109:LMP262200 LWK262109:LWL262200 MGG262109:MGH262200 MQC262109:MQD262200 MZY262109:MZZ262200 NJU262109:NJV262200 NTQ262109:NTR262200 ODM262109:ODN262200 ONI262109:ONJ262200 OXE262109:OXF262200 PHA262109:PHB262200 PQW262109:PQX262200 QAS262109:QAT262200 QKO262109:QKP262200 QUK262109:QUL262200 REG262109:REH262200 ROC262109:ROD262200 RXY262109:RXZ262200 SHU262109:SHV262200 SRQ262109:SRR262200 TBM262109:TBN262200 TLI262109:TLJ262200 TVE262109:TVF262200 UFA262109:UFB262200 UOW262109:UOX262200 UYS262109:UYT262200 VIO262109:VIP262200 VSK262109:VSL262200 WCG262109:WCH262200 WMC262109:WMD262200 WVY262109:WVZ262200 Q327645:R327736 JM327645:JN327736 TI327645:TJ327736 ADE327645:ADF327736 ANA327645:ANB327736 AWW327645:AWX327736 BGS327645:BGT327736 BQO327645:BQP327736 CAK327645:CAL327736 CKG327645:CKH327736 CUC327645:CUD327736 DDY327645:DDZ327736 DNU327645:DNV327736 DXQ327645:DXR327736 EHM327645:EHN327736 ERI327645:ERJ327736 FBE327645:FBF327736 FLA327645:FLB327736 FUW327645:FUX327736 GES327645:GET327736 GOO327645:GOP327736 GYK327645:GYL327736 HIG327645:HIH327736 HSC327645:HSD327736 IBY327645:IBZ327736 ILU327645:ILV327736 IVQ327645:IVR327736 JFM327645:JFN327736 JPI327645:JPJ327736 JZE327645:JZF327736 KJA327645:KJB327736 KSW327645:KSX327736 LCS327645:LCT327736 LMO327645:LMP327736 LWK327645:LWL327736 MGG327645:MGH327736 MQC327645:MQD327736 MZY327645:MZZ327736 NJU327645:NJV327736 NTQ327645:NTR327736 ODM327645:ODN327736 ONI327645:ONJ327736 OXE327645:OXF327736 PHA327645:PHB327736 PQW327645:PQX327736 QAS327645:QAT327736 QKO327645:QKP327736 QUK327645:QUL327736 REG327645:REH327736 ROC327645:ROD327736 RXY327645:RXZ327736 SHU327645:SHV327736 SRQ327645:SRR327736 TBM327645:TBN327736 TLI327645:TLJ327736 TVE327645:TVF327736 UFA327645:UFB327736 UOW327645:UOX327736 UYS327645:UYT327736 VIO327645:VIP327736 VSK327645:VSL327736 WCG327645:WCH327736 WMC327645:WMD327736 WVY327645:WVZ327736 Q393181:R393272 JM393181:JN393272 TI393181:TJ393272 ADE393181:ADF393272 ANA393181:ANB393272 AWW393181:AWX393272 BGS393181:BGT393272 BQO393181:BQP393272 CAK393181:CAL393272 CKG393181:CKH393272 CUC393181:CUD393272 DDY393181:DDZ393272 DNU393181:DNV393272 DXQ393181:DXR393272 EHM393181:EHN393272 ERI393181:ERJ393272 FBE393181:FBF393272 FLA393181:FLB393272 FUW393181:FUX393272 GES393181:GET393272 GOO393181:GOP393272 GYK393181:GYL393272 HIG393181:HIH393272 HSC393181:HSD393272 IBY393181:IBZ393272 ILU393181:ILV393272 IVQ393181:IVR393272 JFM393181:JFN393272 JPI393181:JPJ393272 JZE393181:JZF393272 KJA393181:KJB393272 KSW393181:KSX393272 LCS393181:LCT393272 LMO393181:LMP393272 LWK393181:LWL393272 MGG393181:MGH393272 MQC393181:MQD393272 MZY393181:MZZ393272 NJU393181:NJV393272 NTQ393181:NTR393272 ODM393181:ODN393272 ONI393181:ONJ393272 OXE393181:OXF393272 PHA393181:PHB393272 PQW393181:PQX393272 QAS393181:QAT393272 QKO393181:QKP393272 QUK393181:QUL393272 REG393181:REH393272 ROC393181:ROD393272 RXY393181:RXZ393272 SHU393181:SHV393272 SRQ393181:SRR393272 TBM393181:TBN393272 TLI393181:TLJ393272 TVE393181:TVF393272 UFA393181:UFB393272 UOW393181:UOX393272 UYS393181:UYT393272 VIO393181:VIP393272 VSK393181:VSL393272 WCG393181:WCH393272 WMC393181:WMD393272 WVY393181:WVZ393272 Q458717:R458808 JM458717:JN458808 TI458717:TJ458808 ADE458717:ADF458808 ANA458717:ANB458808 AWW458717:AWX458808 BGS458717:BGT458808 BQO458717:BQP458808 CAK458717:CAL458808 CKG458717:CKH458808 CUC458717:CUD458808 DDY458717:DDZ458808 DNU458717:DNV458808 DXQ458717:DXR458808 EHM458717:EHN458808 ERI458717:ERJ458808 FBE458717:FBF458808 FLA458717:FLB458808 FUW458717:FUX458808 GES458717:GET458808 GOO458717:GOP458808 GYK458717:GYL458808 HIG458717:HIH458808 HSC458717:HSD458808 IBY458717:IBZ458808 ILU458717:ILV458808 IVQ458717:IVR458808 JFM458717:JFN458808 JPI458717:JPJ458808 JZE458717:JZF458808 KJA458717:KJB458808 KSW458717:KSX458808 LCS458717:LCT458808 LMO458717:LMP458808 LWK458717:LWL458808 MGG458717:MGH458808 MQC458717:MQD458808 MZY458717:MZZ458808 NJU458717:NJV458808 NTQ458717:NTR458808 ODM458717:ODN458808 ONI458717:ONJ458808 OXE458717:OXF458808 PHA458717:PHB458808 PQW458717:PQX458808 QAS458717:QAT458808 QKO458717:QKP458808 QUK458717:QUL458808 REG458717:REH458808 ROC458717:ROD458808 RXY458717:RXZ458808 SHU458717:SHV458808 SRQ458717:SRR458808 TBM458717:TBN458808 TLI458717:TLJ458808 TVE458717:TVF458808 UFA458717:UFB458808 UOW458717:UOX458808 UYS458717:UYT458808 VIO458717:VIP458808 VSK458717:VSL458808 WCG458717:WCH458808 WMC458717:WMD458808 WVY458717:WVZ458808 Q524253:R524344 JM524253:JN524344 TI524253:TJ524344 ADE524253:ADF524344 ANA524253:ANB524344 AWW524253:AWX524344 BGS524253:BGT524344 BQO524253:BQP524344 CAK524253:CAL524344 CKG524253:CKH524344 CUC524253:CUD524344 DDY524253:DDZ524344 DNU524253:DNV524344 DXQ524253:DXR524344 EHM524253:EHN524344 ERI524253:ERJ524344 FBE524253:FBF524344 FLA524253:FLB524344 FUW524253:FUX524344 GES524253:GET524344 GOO524253:GOP524344 GYK524253:GYL524344 HIG524253:HIH524344 HSC524253:HSD524344 IBY524253:IBZ524344 ILU524253:ILV524344 IVQ524253:IVR524344 JFM524253:JFN524344 JPI524253:JPJ524344 JZE524253:JZF524344 KJA524253:KJB524344 KSW524253:KSX524344 LCS524253:LCT524344 LMO524253:LMP524344 LWK524253:LWL524344 MGG524253:MGH524344 MQC524253:MQD524344 MZY524253:MZZ524344 NJU524253:NJV524344 NTQ524253:NTR524344 ODM524253:ODN524344 ONI524253:ONJ524344 OXE524253:OXF524344 PHA524253:PHB524344 PQW524253:PQX524344 QAS524253:QAT524344 QKO524253:QKP524344 QUK524253:QUL524344 REG524253:REH524344 ROC524253:ROD524344 RXY524253:RXZ524344 SHU524253:SHV524344 SRQ524253:SRR524344 TBM524253:TBN524344 TLI524253:TLJ524344 TVE524253:TVF524344 UFA524253:UFB524344 UOW524253:UOX524344 UYS524253:UYT524344 VIO524253:VIP524344 VSK524253:VSL524344 WCG524253:WCH524344 WMC524253:WMD524344 WVY524253:WVZ524344 Q589789:R589880 JM589789:JN589880 TI589789:TJ589880 ADE589789:ADF589880 ANA589789:ANB589880 AWW589789:AWX589880 BGS589789:BGT589880 BQO589789:BQP589880 CAK589789:CAL589880 CKG589789:CKH589880 CUC589789:CUD589880 DDY589789:DDZ589880 DNU589789:DNV589880 DXQ589789:DXR589880 EHM589789:EHN589880 ERI589789:ERJ589880 FBE589789:FBF589880 FLA589789:FLB589880 FUW589789:FUX589880 GES589789:GET589880 GOO589789:GOP589880 GYK589789:GYL589880 HIG589789:HIH589880 HSC589789:HSD589880 IBY589789:IBZ589880 ILU589789:ILV589880 IVQ589789:IVR589880 JFM589789:JFN589880 JPI589789:JPJ589880 JZE589789:JZF589880 KJA589789:KJB589880 KSW589789:KSX589880 LCS589789:LCT589880 LMO589789:LMP589880 LWK589789:LWL589880 MGG589789:MGH589880 MQC589789:MQD589880 MZY589789:MZZ589880 NJU589789:NJV589880 NTQ589789:NTR589880 ODM589789:ODN589880 ONI589789:ONJ589880 OXE589789:OXF589880 PHA589789:PHB589880 PQW589789:PQX589880 QAS589789:QAT589880 QKO589789:QKP589880 QUK589789:QUL589880 REG589789:REH589880 ROC589789:ROD589880 RXY589789:RXZ589880 SHU589789:SHV589880 SRQ589789:SRR589880 TBM589789:TBN589880 TLI589789:TLJ589880 TVE589789:TVF589880 UFA589789:UFB589880 UOW589789:UOX589880 UYS589789:UYT589880 VIO589789:VIP589880 VSK589789:VSL589880 WCG589789:WCH589880 WMC589789:WMD589880 WVY589789:WVZ589880 Q655325:R655416 JM655325:JN655416 TI655325:TJ655416 ADE655325:ADF655416 ANA655325:ANB655416 AWW655325:AWX655416 BGS655325:BGT655416 BQO655325:BQP655416 CAK655325:CAL655416 CKG655325:CKH655416 CUC655325:CUD655416 DDY655325:DDZ655416 DNU655325:DNV655416 DXQ655325:DXR655416 EHM655325:EHN655416 ERI655325:ERJ655416 FBE655325:FBF655416 FLA655325:FLB655416 FUW655325:FUX655416 GES655325:GET655416 GOO655325:GOP655416 GYK655325:GYL655416 HIG655325:HIH655416 HSC655325:HSD655416 IBY655325:IBZ655416 ILU655325:ILV655416 IVQ655325:IVR655416 JFM655325:JFN655416 JPI655325:JPJ655416 JZE655325:JZF655416 KJA655325:KJB655416 KSW655325:KSX655416 LCS655325:LCT655416 LMO655325:LMP655416 LWK655325:LWL655416 MGG655325:MGH655416 MQC655325:MQD655416 MZY655325:MZZ655416 NJU655325:NJV655416 NTQ655325:NTR655416 ODM655325:ODN655416 ONI655325:ONJ655416 OXE655325:OXF655416 PHA655325:PHB655416 PQW655325:PQX655416 QAS655325:QAT655416 QKO655325:QKP655416 QUK655325:QUL655416 REG655325:REH655416 ROC655325:ROD655416 RXY655325:RXZ655416 SHU655325:SHV655416 SRQ655325:SRR655416 TBM655325:TBN655416 TLI655325:TLJ655416 TVE655325:TVF655416 UFA655325:UFB655416 UOW655325:UOX655416 UYS655325:UYT655416 VIO655325:VIP655416 VSK655325:VSL655416 WCG655325:WCH655416 WMC655325:WMD655416 WVY655325:WVZ655416 Q720861:R720952 JM720861:JN720952 TI720861:TJ720952 ADE720861:ADF720952 ANA720861:ANB720952 AWW720861:AWX720952 BGS720861:BGT720952 BQO720861:BQP720952 CAK720861:CAL720952 CKG720861:CKH720952 CUC720861:CUD720952 DDY720861:DDZ720952 DNU720861:DNV720952 DXQ720861:DXR720952 EHM720861:EHN720952 ERI720861:ERJ720952 FBE720861:FBF720952 FLA720861:FLB720952 FUW720861:FUX720952 GES720861:GET720952 GOO720861:GOP720952 GYK720861:GYL720952 HIG720861:HIH720952 HSC720861:HSD720952 IBY720861:IBZ720952 ILU720861:ILV720952 IVQ720861:IVR720952 JFM720861:JFN720952 JPI720861:JPJ720952 JZE720861:JZF720952 KJA720861:KJB720952 KSW720861:KSX720952 LCS720861:LCT720952 LMO720861:LMP720952 LWK720861:LWL720952 MGG720861:MGH720952 MQC720861:MQD720952 MZY720861:MZZ720952 NJU720861:NJV720952 NTQ720861:NTR720952 ODM720861:ODN720952 ONI720861:ONJ720952 OXE720861:OXF720952 PHA720861:PHB720952 PQW720861:PQX720952 QAS720861:QAT720952 QKO720861:QKP720952 QUK720861:QUL720952 REG720861:REH720952 ROC720861:ROD720952 RXY720861:RXZ720952 SHU720861:SHV720952 SRQ720861:SRR720952 TBM720861:TBN720952 TLI720861:TLJ720952 TVE720861:TVF720952 UFA720861:UFB720952 UOW720861:UOX720952 UYS720861:UYT720952 VIO720861:VIP720952 VSK720861:VSL720952 WCG720861:WCH720952 WMC720861:WMD720952 WVY720861:WVZ720952 Q786397:R786488 JM786397:JN786488 TI786397:TJ786488 ADE786397:ADF786488 ANA786397:ANB786488 AWW786397:AWX786488 BGS786397:BGT786488 BQO786397:BQP786488 CAK786397:CAL786488 CKG786397:CKH786488 CUC786397:CUD786488 DDY786397:DDZ786488 DNU786397:DNV786488 DXQ786397:DXR786488 EHM786397:EHN786488 ERI786397:ERJ786488 FBE786397:FBF786488 FLA786397:FLB786488 FUW786397:FUX786488 GES786397:GET786488 GOO786397:GOP786488 GYK786397:GYL786488 HIG786397:HIH786488 HSC786397:HSD786488 IBY786397:IBZ786488 ILU786397:ILV786488 IVQ786397:IVR786488 JFM786397:JFN786488 JPI786397:JPJ786488 JZE786397:JZF786488 KJA786397:KJB786488 KSW786397:KSX786488 LCS786397:LCT786488 LMO786397:LMP786488 LWK786397:LWL786488 MGG786397:MGH786488 MQC786397:MQD786488 MZY786397:MZZ786488 NJU786397:NJV786488 NTQ786397:NTR786488 ODM786397:ODN786488 ONI786397:ONJ786488 OXE786397:OXF786488 PHA786397:PHB786488 PQW786397:PQX786488 QAS786397:QAT786488 QKO786397:QKP786488 QUK786397:QUL786488 REG786397:REH786488 ROC786397:ROD786488 RXY786397:RXZ786488 SHU786397:SHV786488 SRQ786397:SRR786488 TBM786397:TBN786488 TLI786397:TLJ786488 TVE786397:TVF786488 UFA786397:UFB786488 UOW786397:UOX786488 UYS786397:UYT786488 VIO786397:VIP786488 VSK786397:VSL786488 WCG786397:WCH786488 WMC786397:WMD786488 WVY786397:WVZ786488 Q851933:R852024 JM851933:JN852024 TI851933:TJ852024 ADE851933:ADF852024 ANA851933:ANB852024 AWW851933:AWX852024 BGS851933:BGT852024 BQO851933:BQP852024 CAK851933:CAL852024 CKG851933:CKH852024 CUC851933:CUD852024 DDY851933:DDZ852024 DNU851933:DNV852024 DXQ851933:DXR852024 EHM851933:EHN852024 ERI851933:ERJ852024 FBE851933:FBF852024 FLA851933:FLB852024 FUW851933:FUX852024 GES851933:GET852024 GOO851933:GOP852024 GYK851933:GYL852024 HIG851933:HIH852024 HSC851933:HSD852024 IBY851933:IBZ852024 ILU851933:ILV852024 IVQ851933:IVR852024 JFM851933:JFN852024 JPI851933:JPJ852024 JZE851933:JZF852024 KJA851933:KJB852024 KSW851933:KSX852024 LCS851933:LCT852024 LMO851933:LMP852024 LWK851933:LWL852024 MGG851933:MGH852024 MQC851933:MQD852024 MZY851933:MZZ852024 NJU851933:NJV852024 NTQ851933:NTR852024 ODM851933:ODN852024 ONI851933:ONJ852024 OXE851933:OXF852024 PHA851933:PHB852024 PQW851933:PQX852024 QAS851933:QAT852024 QKO851933:QKP852024 QUK851933:QUL852024 REG851933:REH852024 ROC851933:ROD852024 RXY851933:RXZ852024 SHU851933:SHV852024 SRQ851933:SRR852024 TBM851933:TBN852024 TLI851933:TLJ852024 TVE851933:TVF852024 UFA851933:UFB852024 UOW851933:UOX852024 UYS851933:UYT852024 VIO851933:VIP852024 VSK851933:VSL852024 WCG851933:WCH852024 WMC851933:WMD852024 WVY851933:WVZ852024 Q6:R191">
      <formula1>$W$2:$W$7</formula1>
    </dataValidation>
  </dataValidations>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G1" workbookViewId="0">
      <selection activeCell="D6" sqref="D6"/>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4" style="44" customWidth="1"/>
    <col min="9" max="9" width="5.25" style="44" customWidth="1"/>
    <col min="10" max="10" width="5.125" style="44" customWidth="1"/>
    <col min="11" max="11" width="5.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7.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1429</v>
      </c>
      <c r="B2" s="49"/>
      <c r="C2" s="49"/>
      <c r="D2" s="49"/>
      <c r="E2" s="49"/>
      <c r="F2" s="50"/>
      <c r="G2" s="51" t="s">
        <v>26</v>
      </c>
      <c r="H2" s="52"/>
      <c r="I2" s="52"/>
      <c r="J2" s="52"/>
      <c r="K2" s="52"/>
      <c r="L2" s="52"/>
      <c r="M2" s="52"/>
      <c r="N2" s="52"/>
      <c r="O2" s="52"/>
      <c r="P2" s="52"/>
      <c r="Q2" s="87" t="s">
        <v>1430</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
        <v>1431</v>
      </c>
      <c r="G6" s="155">
        <v>0</v>
      </c>
      <c r="H6" s="154" t="s">
        <v>1432</v>
      </c>
      <c r="I6" s="153"/>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44" t="s">
        <v>1433</v>
      </c>
      <c r="G7" s="155">
        <v>0</v>
      </c>
      <c r="H7" s="154" t="s">
        <v>1434</v>
      </c>
      <c r="I7" s="153"/>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144" t="s">
        <v>1435</v>
      </c>
      <c r="G8" s="155">
        <v>0</v>
      </c>
      <c r="H8" s="154" t="s">
        <v>1436</v>
      </c>
      <c r="I8" s="153"/>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144" t="str">
        <f>VLOOKUP(B9,[11]全部报警!$A$2:$D$80,2,FALSE)</f>
        <v>2019-07-06 17:29:05</v>
      </c>
      <c r="G9" s="155" t="str">
        <f>VLOOKUP(B9,[12]行驶报表统计数据!$A$2:$B$64,2,FALSE)</f>
        <v>27.96</v>
      </c>
      <c r="H9" s="76" t="str">
        <f>VLOOKUP(B9,[11]全部报警!$A$2:$D$80,4,FALSE)</f>
        <v>云南省红河哈尼族彝族自治州蒙自市雨过铺镇红钢中路新光村委会东北394米</v>
      </c>
      <c r="I9" s="153"/>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144" t="s">
        <v>1437</v>
      </c>
      <c r="G10" s="155">
        <v>0</v>
      </c>
      <c r="H10" s="154" t="s">
        <v>1438</v>
      </c>
      <c r="I10" s="153"/>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144" t="s">
        <v>1439</v>
      </c>
      <c r="G11" s="155">
        <v>0</v>
      </c>
      <c r="H11" s="154" t="s">
        <v>1440</v>
      </c>
      <c r="I11" s="153"/>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144" t="s">
        <v>1441</v>
      </c>
      <c r="G12" s="155">
        <v>0</v>
      </c>
      <c r="H12" s="154" t="s">
        <v>1442</v>
      </c>
      <c r="I12" s="153"/>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144" t="str">
        <f>VLOOKUP(B13,[11]全部报警!$A$2:$D$80,2,FALSE)</f>
        <v>2019-07-06 14:18:05</v>
      </c>
      <c r="G13" s="155" t="str">
        <f>VLOOKUP(B13,[12]行驶报表统计数据!$A$2:$B$64,2,FALSE)</f>
        <v>20.23</v>
      </c>
      <c r="H13" s="76" t="str">
        <f>VLOOKUP(B13,[11]全部报警!$A$2:$D$80,4,FALSE)</f>
        <v>云南省昆明市安宁市禄脿街道320国道安丰营山菜园东85米</v>
      </c>
      <c r="I13" s="153"/>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44" t="s">
        <v>1443</v>
      </c>
      <c r="G14" s="155">
        <v>0</v>
      </c>
      <c r="H14" s="154" t="s">
        <v>1444</v>
      </c>
      <c r="I14" s="153"/>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44" t="str">
        <f>VLOOKUP(B15,[11]全部报警!$A$2:$D$80,2,FALSE)</f>
        <v>2019-07-06 16:38:37</v>
      </c>
      <c r="G15" s="155" t="str">
        <f>VLOOKUP(B15,[12]行驶报表统计数据!$A$2:$B$64,2,FALSE)</f>
        <v>28.04</v>
      </c>
      <c r="H15" s="76" t="str">
        <f>VLOOKUP(B15,[11]全部报警!$A$2:$D$80,4,FALSE)</f>
        <v>云南省红河哈尼族彝族自治州建水县临安镇G5615天猴高速中共建水公路分局建水所支部委员会西91米</v>
      </c>
      <c r="I15" s="153"/>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144" t="s">
        <v>1445</v>
      </c>
      <c r="G16" s="155">
        <v>0</v>
      </c>
      <c r="H16" s="154" t="s">
        <v>1446</v>
      </c>
      <c r="I16" s="153"/>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44" t="s">
        <v>1447</v>
      </c>
      <c r="G17" s="155">
        <v>0</v>
      </c>
      <c r="H17" s="154" t="s">
        <v>1448</v>
      </c>
      <c r="I17" s="153"/>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144" t="s">
        <v>1449</v>
      </c>
      <c r="G18" s="155">
        <v>0</v>
      </c>
      <c r="H18" s="154" t="s">
        <v>1450</v>
      </c>
      <c r="I18" s="153"/>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144" t="s">
        <v>1451</v>
      </c>
      <c r="G19" s="155">
        <v>0</v>
      </c>
      <c r="H19" s="154" t="s">
        <v>289</v>
      </c>
      <c r="I19" s="153"/>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144" t="str">
        <f>VLOOKUP(B20,[11]全部报警!$A$2:$D$80,2,FALSE)</f>
        <v>2019-07-06 22:49:26</v>
      </c>
      <c r="G20" s="155">
        <v>0</v>
      </c>
      <c r="H20" s="76" t="str">
        <f>VLOOKUP(B20,[11]全部报警!$A$2:$D$80,4,FALSE)</f>
        <v>云南省曲靖市陆良县板桥镇西响线长湖村委会南629米</v>
      </c>
      <c r="I20" s="153"/>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144" t="s">
        <v>1452</v>
      </c>
      <c r="G21" s="155">
        <v>0</v>
      </c>
      <c r="H21" s="154" t="s">
        <v>1453</v>
      </c>
      <c r="I21" s="153"/>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44" t="s">
        <v>1454</v>
      </c>
      <c r="G22" s="155">
        <v>0</v>
      </c>
      <c r="H22" s="154" t="s">
        <v>1455</v>
      </c>
      <c r="I22" s="153"/>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144" t="s">
        <v>1456</v>
      </c>
      <c r="G23" s="155">
        <v>0</v>
      </c>
      <c r="H23" s="154" t="s">
        <v>1457</v>
      </c>
      <c r="I23" s="153"/>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144" t="s">
        <v>1458</v>
      </c>
      <c r="G24" s="155">
        <v>0</v>
      </c>
      <c r="H24" s="154" t="s">
        <v>1459</v>
      </c>
      <c r="I24" s="153"/>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144" t="s">
        <v>1460</v>
      </c>
      <c r="G25" s="155">
        <v>42.7</v>
      </c>
      <c r="H25" s="154" t="s">
        <v>1461</v>
      </c>
      <c r="I25" s="153"/>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44" t="s">
        <v>1462</v>
      </c>
      <c r="G26" s="155">
        <v>0</v>
      </c>
      <c r="H26" s="154" t="s">
        <v>1463</v>
      </c>
      <c r="I26" s="153"/>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144" t="s">
        <v>1464</v>
      </c>
      <c r="G27" s="155">
        <v>0</v>
      </c>
      <c r="H27" s="154" t="s">
        <v>1465</v>
      </c>
      <c r="I27" s="153"/>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144" t="s">
        <v>1466</v>
      </c>
      <c r="G28" s="155">
        <v>0</v>
      </c>
      <c r="H28" s="154" t="s">
        <v>1467</v>
      </c>
      <c r="I28" s="153"/>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44" t="s">
        <v>1468</v>
      </c>
      <c r="G29" s="155">
        <v>0</v>
      </c>
      <c r="H29" s="154" t="s">
        <v>1469</v>
      </c>
      <c r="I29" s="153"/>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144" t="s">
        <v>1470</v>
      </c>
      <c r="G30" s="155">
        <v>0</v>
      </c>
      <c r="H30" s="154" t="s">
        <v>1021</v>
      </c>
      <c r="I30" s="153"/>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144" t="s">
        <v>1471</v>
      </c>
      <c r="G31" s="155">
        <v>0</v>
      </c>
      <c r="H31" s="154" t="s">
        <v>1472</v>
      </c>
      <c r="I31" s="153"/>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144" t="s">
        <v>1473</v>
      </c>
      <c r="G32" s="155">
        <v>0</v>
      </c>
      <c r="H32" s="154" t="s">
        <v>1474</v>
      </c>
      <c r="I32" s="153"/>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144" t="str">
        <f>VLOOKUP(B33,[11]全部报警!$A$2:$D$80,2,FALSE)</f>
        <v>2019-07-06 22:59:38</v>
      </c>
      <c r="G33" s="155" t="str">
        <f>VLOOKUP(B33,[12]行驶报表统计数据!$A$2:$B$64,2,FALSE)</f>
        <v>30.44</v>
      </c>
      <c r="H33" s="76" t="str">
        <f>VLOOKUP(B33,[11]全部报警!$A$2:$D$80,4,FALSE)</f>
        <v>云南省红河哈尼族彝族自治州建水县南庄镇214省道桥头北161米</v>
      </c>
      <c r="I33" s="153"/>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44" t="s">
        <v>1475</v>
      </c>
      <c r="G34" s="155">
        <v>0</v>
      </c>
      <c r="H34" s="154" t="s">
        <v>1476</v>
      </c>
      <c r="I34" s="153"/>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44" t="str">
        <f>VLOOKUP(B35,[11]全部报警!$A$2:$D$80,2,FALSE)</f>
        <v>2019-07-06 23:36:37</v>
      </c>
      <c r="G35" s="155" t="str">
        <f>VLOOKUP(B35,[12]行驶报表统计数据!$A$2:$B$64,2,FALSE)</f>
        <v>18.00</v>
      </c>
      <c r="H35" s="76" t="str">
        <f>VLOOKUP(B35,[11]全部报警!$A$2:$D$80,4,FALSE)</f>
        <v>云南省红河哈尼族彝族自治州元阳县马街乡马街乡政府段马街村西南62米</v>
      </c>
      <c r="I35" s="153"/>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144" t="str">
        <f>VLOOKUP(B36,[11]全部报警!$A$2:$D$80,2,FALSE)</f>
        <v>2019-07-06 17:04:22</v>
      </c>
      <c r="G36" s="155" t="str">
        <f>VLOOKUP(B36,[12]行驶报表统计数据!$A$2:$B$64,2,FALSE)</f>
        <v>41.21</v>
      </c>
      <c r="H36" s="76" t="str">
        <f>VLOOKUP(B36,[11]全部报警!$A$2:$D$80,4,FALSE)</f>
        <v>云南省红河哈尼族彝族自治州建水县南庄镇214省道建水县南庄镇水管站东南64米</v>
      </c>
      <c r="I36" s="153"/>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144" t="str">
        <f>VLOOKUP(B37,[11]全部报警!$A$2:$D$80,2,FALSE)</f>
        <v>2019-07-06 18:10:17</v>
      </c>
      <c r="G37" s="155" t="str">
        <f>VLOOKUP(B37,[12]行驶报表统计数据!$A$2:$B$64,2,FALSE)</f>
        <v>59.71</v>
      </c>
      <c r="H37" s="76" t="str">
        <f>VLOOKUP(B37,[11]全部报警!$A$2:$D$80,4,FALSE)</f>
        <v>云南省玉溪市红塔区研和街道319省道老坟山东327米</v>
      </c>
      <c r="I37" s="153"/>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144" t="str">
        <f>VLOOKUP(B38,[11]全部报警!$A$2:$D$80,2,FALSE)</f>
        <v>2019-07-06 05:46:07</v>
      </c>
      <c r="G38" s="155">
        <v>0</v>
      </c>
      <c r="H38" s="76" t="str">
        <f>VLOOKUP(B38,[11]全部报警!$A$2:$D$80,4,FALSE)</f>
        <v>云南省红河哈尼族彝族自治州开远市乐白道街道326国道红河开远晓龙机动车安全技术检测有限公司西228米</v>
      </c>
      <c r="I38" s="153"/>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144"/>
      <c r="G39" s="155">
        <v>0</v>
      </c>
      <c r="H39" s="76"/>
      <c r="I39" s="83" t="s">
        <v>62</v>
      </c>
      <c r="J39" s="85"/>
      <c r="K39" s="85"/>
      <c r="L39" s="84" t="s">
        <v>33</v>
      </c>
      <c r="M39" s="83"/>
      <c r="N39" s="83"/>
      <c r="O39" s="83"/>
      <c r="P39" s="83"/>
      <c r="Q39" s="101" t="s">
        <v>29</v>
      </c>
      <c r="R39" s="102"/>
      <c r="S39" s="171">
        <v>43652</v>
      </c>
      <c r="T39" s="104" t="s">
        <v>279</v>
      </c>
      <c r="U39" s="105"/>
    </row>
    <row r="40" s="40" customFormat="1" ht="17.65" customHeight="1" spans="1:21">
      <c r="A40" s="71">
        <v>35</v>
      </c>
      <c r="B40" s="72" t="s">
        <v>181</v>
      </c>
      <c r="C40" s="73" t="s">
        <v>182</v>
      </c>
      <c r="D40" s="73">
        <v>13618739599</v>
      </c>
      <c r="E40" s="74" t="s">
        <v>59</v>
      </c>
      <c r="F40" s="144" t="str">
        <f>VLOOKUP(B40,[11]全部报警!$A$2:$D$80,2,FALSE)</f>
        <v>2019-07-06 23:32:39</v>
      </c>
      <c r="G40" s="155">
        <v>78.7</v>
      </c>
      <c r="H40" s="76" t="str">
        <f>VLOOKUP(B40,[11]全部报警!$A$2:$D$80,4,FALSE)</f>
        <v>云南省红河哈尼族彝族自治州建水县曲江镇通建高速阿腊寨西391米</v>
      </c>
      <c r="I40" s="153"/>
      <c r="J40" s="85"/>
      <c r="K40" s="85"/>
      <c r="L40" s="84" t="s">
        <v>28</v>
      </c>
      <c r="M40" s="83" t="s">
        <v>62</v>
      </c>
      <c r="N40" s="83"/>
      <c r="O40" s="83"/>
      <c r="P40" s="83"/>
      <c r="Q40" s="101" t="s">
        <v>34</v>
      </c>
      <c r="R40" s="102"/>
      <c r="S40" s="171">
        <v>43652</v>
      </c>
      <c r="T40" s="104" t="s">
        <v>170</v>
      </c>
      <c r="U40" s="105"/>
    </row>
    <row r="41" s="40" customFormat="1" ht="17.65" customHeight="1" spans="1:21">
      <c r="A41" s="71">
        <v>36</v>
      </c>
      <c r="B41" s="72" t="s">
        <v>183</v>
      </c>
      <c r="C41" s="73" t="s">
        <v>184</v>
      </c>
      <c r="D41" s="73">
        <v>13170601299</v>
      </c>
      <c r="E41" s="74" t="s">
        <v>59</v>
      </c>
      <c r="F41" s="144" t="s">
        <v>1477</v>
      </c>
      <c r="G41" s="155">
        <v>0</v>
      </c>
      <c r="H41" s="154" t="s">
        <v>1478</v>
      </c>
      <c r="I41" s="153"/>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144" t="str">
        <f>VLOOKUP(B42,[11]全部报警!$A$2:$D$80,2,FALSE)</f>
        <v>2019-07-06 16:57:02</v>
      </c>
      <c r="G42" s="155" t="str">
        <f>VLOOKUP(B42,[12]行驶报表统计数据!$A$2:$B$64,2,FALSE)</f>
        <v>13.48</v>
      </c>
      <c r="H42" s="76" t="str">
        <f>VLOOKUP(B42,[11]全部报警!$A$2:$D$80,4,FALSE)</f>
        <v>滨河路金水河乡劳动保障局东335米</v>
      </c>
      <c r="I42" s="153"/>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144" t="s">
        <v>1479</v>
      </c>
      <c r="G43" s="155">
        <v>0</v>
      </c>
      <c r="H43" s="154" t="s">
        <v>1480</v>
      </c>
      <c r="I43" s="153"/>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144" t="s">
        <v>1481</v>
      </c>
      <c r="G44" s="155">
        <v>0</v>
      </c>
      <c r="H44" s="154" t="s">
        <v>1482</v>
      </c>
      <c r="I44" s="153"/>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144" t="s">
        <v>1483</v>
      </c>
      <c r="G45" s="155">
        <v>0</v>
      </c>
      <c r="H45" s="154" t="s">
        <v>1484</v>
      </c>
      <c r="I45" s="153"/>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144" t="str">
        <f>VLOOKUP(B46,[11]全部报警!$A$2:$D$80,2,FALSE)</f>
        <v>2019-07-06 23:30:24</v>
      </c>
      <c r="G46" s="155" t="str">
        <f>VLOOKUP(B46,[12]行驶报表统计数据!$A$2:$B$64,2,FALSE)</f>
        <v>15.88</v>
      </c>
      <c r="H46" s="76" t="str">
        <f>VLOOKUP(B46,[11]全部报警!$A$2:$D$80,4,FALSE)</f>
        <v>云南省昆明市呈贡区马金铺街道202省道四川饭店(马金铺街道办事处西)东南27米</v>
      </c>
      <c r="I46" s="153"/>
      <c r="J46" s="85"/>
      <c r="K46" s="85"/>
      <c r="L46" s="84" t="s">
        <v>33</v>
      </c>
      <c r="M46" s="83"/>
      <c r="N46" s="83"/>
      <c r="O46" s="83"/>
      <c r="P46" s="83"/>
      <c r="Q46" s="101" t="s">
        <v>56</v>
      </c>
      <c r="R46" s="102"/>
      <c r="S46" s="83"/>
      <c r="T46" s="104"/>
      <c r="U46" s="105"/>
    </row>
    <row r="47" s="40" customFormat="1" ht="17.65" customHeight="1" spans="1:21">
      <c r="A47" s="71">
        <v>42</v>
      </c>
      <c r="B47" s="72" t="s">
        <v>201</v>
      </c>
      <c r="C47" s="73" t="s">
        <v>202</v>
      </c>
      <c r="D47" s="73">
        <v>15925361344</v>
      </c>
      <c r="E47" s="74" t="s">
        <v>59</v>
      </c>
      <c r="F47" s="144" t="s">
        <v>1485</v>
      </c>
      <c r="G47" s="155">
        <v>0</v>
      </c>
      <c r="H47" s="154" t="s">
        <v>1486</v>
      </c>
      <c r="I47" s="153"/>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144" t="str">
        <f>VLOOKUP(B48,[11]全部报警!$A$2:$D$80,2,FALSE)</f>
        <v>2019-07-06 23:54:18</v>
      </c>
      <c r="G48" s="155" t="str">
        <f>VLOOKUP(B48,[12]行驶报表统计数据!$A$2:$B$64,2,FALSE)</f>
        <v>16.71</v>
      </c>
      <c r="H48" s="76" t="str">
        <f>VLOOKUP(B48,[11]全部报警!$A$2:$D$80,4,FALSE)</f>
        <v>云南省红河哈尼族彝族自治州金平苗族瑶族傣族自治县沙依坡乡蛮金公路那拉博南956米</v>
      </c>
      <c r="I48" s="153"/>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44" t="s">
        <v>1487</v>
      </c>
      <c r="G49" s="155">
        <v>0</v>
      </c>
      <c r="H49" s="154" t="s">
        <v>1488</v>
      </c>
      <c r="I49" s="153"/>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44" t="s">
        <v>1489</v>
      </c>
      <c r="G50" s="155">
        <v>0</v>
      </c>
      <c r="H50" s="154" t="s">
        <v>1490</v>
      </c>
      <c r="I50" s="153"/>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144" t="s">
        <v>1491</v>
      </c>
      <c r="G51" s="155">
        <v>0</v>
      </c>
      <c r="H51" s="154" t="s">
        <v>1492</v>
      </c>
      <c r="I51" s="153"/>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144" t="s">
        <v>1493</v>
      </c>
      <c r="G52" s="155">
        <v>0</v>
      </c>
      <c r="H52" s="154" t="s">
        <v>1494</v>
      </c>
      <c r="I52" s="153"/>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144" t="s">
        <v>1495</v>
      </c>
      <c r="G53" s="155">
        <v>0</v>
      </c>
      <c r="H53" s="154" t="s">
        <v>1496</v>
      </c>
      <c r="I53" s="153"/>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144" t="str">
        <f>VLOOKUP(B54,[11]全部报警!$A$2:$D$80,2,FALSE)</f>
        <v>2019-07-06 19:31:48</v>
      </c>
      <c r="G54" s="155">
        <v>0</v>
      </c>
      <c r="H54" s="76" t="str">
        <f>VLOOKUP(B54,[11]全部报警!$A$2:$D$80,4,FALSE)</f>
        <v>云南省文山壮族苗族自治州砚山县平远镇210省道自家人饭店(平车段)</v>
      </c>
      <c r="I54" s="153"/>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44" t="str">
        <f>VLOOKUP(B55,[11]全部报警!$A$2:$D$80,2,FALSE)</f>
        <v>2019-07-06 23:38:05</v>
      </c>
      <c r="G55" s="155">
        <v>0</v>
      </c>
      <c r="H55" s="76" t="str">
        <f>VLOOKUP(B55,[11]全部报警!$A$2:$D$80,4,FALSE)</f>
        <v>广东省佛山市南海区大沥镇穗盐西路11号佛山市安信物流中心A座北79米</v>
      </c>
      <c r="I55" s="153"/>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144" t="str">
        <f>VLOOKUP(B56,[11]全部报警!$A$2:$D$80,2,FALSE)</f>
        <v>2019-07-06 17:00:49</v>
      </c>
      <c r="G56" s="155">
        <v>0</v>
      </c>
      <c r="H56" s="76" t="str">
        <f>VLOOKUP(B56,[11]全部报警!$A$2:$D$80,4,FALSE)</f>
        <v>云南省红河哈尼族彝族自治州蒙自市雨过铺镇蒙蚂线新能源99劲动力雨过铺总代理销售中心西北129米</v>
      </c>
      <c r="I56" s="153"/>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44" t="s">
        <v>1497</v>
      </c>
      <c r="G57" s="155">
        <v>0</v>
      </c>
      <c r="H57" s="154" t="s">
        <v>1498</v>
      </c>
      <c r="I57" s="153"/>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144" t="s">
        <v>1499</v>
      </c>
      <c r="G58" s="155">
        <v>0</v>
      </c>
      <c r="H58" s="154" t="s">
        <v>1500</v>
      </c>
      <c r="I58" s="153"/>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144" t="s">
        <v>1501</v>
      </c>
      <c r="G59" s="155">
        <v>0</v>
      </c>
      <c r="H59" s="154" t="s">
        <v>1502</v>
      </c>
      <c r="I59" s="153"/>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144" t="s">
        <v>1503</v>
      </c>
      <c r="G60" s="155">
        <v>0</v>
      </c>
      <c r="H60" s="154" t="s">
        <v>1504</v>
      </c>
      <c r="I60" s="153"/>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144" t="s">
        <v>1505</v>
      </c>
      <c r="G61" s="155">
        <v>0</v>
      </c>
      <c r="H61" s="154" t="s">
        <v>1506</v>
      </c>
      <c r="I61" s="153"/>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44" t="s">
        <v>1507</v>
      </c>
      <c r="G62" s="155">
        <v>0</v>
      </c>
      <c r="H62" s="154" t="s">
        <v>1508</v>
      </c>
      <c r="I62" s="153"/>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44" t="s">
        <v>1509</v>
      </c>
      <c r="G63" s="155">
        <v>0</v>
      </c>
      <c r="H63" s="154" t="s">
        <v>1510</v>
      </c>
      <c r="I63" s="153"/>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44" t="s">
        <v>1511</v>
      </c>
      <c r="G64" s="155">
        <v>0</v>
      </c>
      <c r="H64" s="154" t="s">
        <v>1512</v>
      </c>
      <c r="I64" s="153"/>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44" t="s">
        <v>1513</v>
      </c>
      <c r="G65" s="155">
        <v>0</v>
      </c>
      <c r="H65" s="154" t="s">
        <v>1514</v>
      </c>
      <c r="I65" s="153"/>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144" t="s">
        <v>1515</v>
      </c>
      <c r="G66" s="155">
        <v>0</v>
      </c>
      <c r="H66" s="154" t="s">
        <v>1516</v>
      </c>
      <c r="I66" s="153"/>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144" t="str">
        <f>VLOOKUP(B67,[11]全部报警!$A$2:$D$80,2,FALSE)</f>
        <v>2019-07-06 23:45:29</v>
      </c>
      <c r="G67" s="155" t="str">
        <f>VLOOKUP(B67,[12]行驶报表统计数据!$A$2:$B$64,2,FALSE)</f>
        <v>28.56</v>
      </c>
      <c r="H67" s="76" t="str">
        <f>VLOOKUP(B67,[11]全部报警!$A$2:$D$80,4,FALSE)</f>
        <v>云南省怒江傈僳族自治州泸水市鲁掌镇228省道马掌河桥南56米</v>
      </c>
      <c r="I67" s="153"/>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44" t="s">
        <v>1517</v>
      </c>
      <c r="G68" s="155">
        <v>0</v>
      </c>
      <c r="H68" s="154" t="s">
        <v>1518</v>
      </c>
      <c r="I68" s="153"/>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G69" s="155">
        <v>0</v>
      </c>
      <c r="H69" s="76"/>
      <c r="I69" s="83" t="s">
        <v>62</v>
      </c>
      <c r="J69" s="85"/>
      <c r="K69" s="85"/>
      <c r="L69" s="84" t="s">
        <v>33</v>
      </c>
      <c r="M69" s="83"/>
      <c r="N69" s="83"/>
      <c r="O69" s="83"/>
      <c r="P69" s="83"/>
      <c r="Q69" s="101" t="s">
        <v>56</v>
      </c>
      <c r="R69" s="102"/>
      <c r="S69" s="171">
        <v>43652</v>
      </c>
      <c r="T69" s="104" t="s">
        <v>279</v>
      </c>
      <c r="U69" s="105"/>
    </row>
    <row r="70" s="40" customFormat="1" ht="17.65" customHeight="1" spans="1:21">
      <c r="A70" s="71">
        <v>65</v>
      </c>
      <c r="B70" s="72" t="s">
        <v>271</v>
      </c>
      <c r="C70" s="73" t="s">
        <v>272</v>
      </c>
      <c r="D70" s="73">
        <v>13769457667</v>
      </c>
      <c r="E70" s="74" t="s">
        <v>59</v>
      </c>
      <c r="F70" s="144" t="str">
        <f>VLOOKUP(B70,[11]全部报警!$A$2:$D$80,2,FALSE)</f>
        <v>2019-07-06 19:46:56</v>
      </c>
      <c r="G70" s="155">
        <v>0</v>
      </c>
      <c r="H70" s="76" t="str">
        <f>VLOOKUP(B70,[11]全部报警!$A$2:$D$80,4,FALSE)</f>
        <v>云南省红河哈尼族彝族自治州建水县利民乡幕阳段厂房西417米</v>
      </c>
      <c r="I70" s="153"/>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144" t="str">
        <f>VLOOKUP(B71,[11]全部报警!$A$2:$D$80,2,FALSE)</f>
        <v>2019-07-06 08:31:04</v>
      </c>
      <c r="G71" s="155">
        <v>0</v>
      </c>
      <c r="H71" s="76" t="str">
        <f>VLOOKUP(B71,[11]全部报警!$A$2:$D$80,4,FALSE)</f>
        <v>云南省西双版纳傣族自治州勐海县勐宋乡春平饭店北55米</v>
      </c>
      <c r="I71" s="153"/>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144" t="str">
        <f>VLOOKUP(B72,[11]全部报警!$A$2:$D$80,2,FALSE)</f>
        <v>2019-07-06 16:24:20</v>
      </c>
      <c r="G72" s="155" t="str">
        <f>VLOOKUP(B72,[12]行驶报表统计数据!$A$2:$B$64,2,FALSE)</f>
        <v>64.86</v>
      </c>
      <c r="H72" s="76" t="str">
        <f>VLOOKUP(B72,[11]全部报警!$A$2:$D$80,4,FALSE)</f>
        <v>云南省红河哈尼族彝族自治州蒙自市新安所镇回归路122G12县道振昌旅馆西114米</v>
      </c>
      <c r="I72" s="153"/>
      <c r="J72" s="85"/>
      <c r="K72" s="85"/>
      <c r="L72" s="84" t="s">
        <v>33</v>
      </c>
      <c r="M72" s="83"/>
      <c r="N72" s="83"/>
      <c r="O72" s="83"/>
      <c r="P72" s="83"/>
      <c r="Q72" s="101" t="s">
        <v>56</v>
      </c>
      <c r="R72" s="102"/>
      <c r="S72" s="82"/>
      <c r="T72" s="104"/>
      <c r="U72" s="105"/>
    </row>
    <row r="73" s="40" customFormat="1" ht="17.65" customHeight="1" spans="1:21">
      <c r="A73" s="71">
        <v>68</v>
      </c>
      <c r="B73" s="72" t="s">
        <v>277</v>
      </c>
      <c r="C73" s="73" t="s">
        <v>278</v>
      </c>
      <c r="D73" s="73">
        <v>15912869407</v>
      </c>
      <c r="E73" s="74" t="s">
        <v>59</v>
      </c>
      <c r="F73" s="144" t="s">
        <v>1519</v>
      </c>
      <c r="G73" s="155">
        <v>0</v>
      </c>
      <c r="H73" s="154" t="s">
        <v>576</v>
      </c>
      <c r="I73" s="153"/>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144" t="s">
        <v>1520</v>
      </c>
      <c r="G74" s="155">
        <v>0</v>
      </c>
      <c r="H74" s="154" t="s">
        <v>1521</v>
      </c>
      <c r="I74" s="153"/>
      <c r="J74" s="85"/>
      <c r="K74" s="85"/>
      <c r="L74" s="84" t="s">
        <v>33</v>
      </c>
      <c r="M74" s="83"/>
      <c r="N74" s="83"/>
      <c r="O74" s="83"/>
      <c r="P74" s="83"/>
      <c r="Q74" s="101" t="s">
        <v>56</v>
      </c>
      <c r="R74" s="102"/>
      <c r="S74" s="82"/>
      <c r="T74" s="104"/>
      <c r="U74" s="105"/>
    </row>
    <row r="75" s="40" customFormat="1" ht="17.65" customHeight="1" spans="1:21">
      <c r="A75" s="71">
        <v>70</v>
      </c>
      <c r="B75" s="72" t="s">
        <v>282</v>
      </c>
      <c r="C75" s="73" t="s">
        <v>283</v>
      </c>
      <c r="D75" s="73">
        <v>13769477189</v>
      </c>
      <c r="E75" s="74" t="s">
        <v>59</v>
      </c>
      <c r="F75" s="144" t="str">
        <f>VLOOKUP(B75,[11]全部报警!$A$2:$D$80,2,FALSE)</f>
        <v>2019-07-06 15:48:16</v>
      </c>
      <c r="G75" s="155" t="str">
        <f>VLOOKUP(B75,[12]行驶报表统计数据!$A$2:$B$64,2,FALSE)</f>
        <v>25.74</v>
      </c>
      <c r="H75" s="76" t="str">
        <f>VLOOKUP(B75,[11]全部报警!$A$2:$D$80,4,FALSE)</f>
        <v>云南省红河哈尼族彝族自治州蒙自市文澜镇北京路100号北京路华风现代城东北144米</v>
      </c>
      <c r="I75" s="153"/>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144" t="str">
        <f>VLOOKUP(B76,[11]全部报警!$A$2:$D$80,2,FALSE)</f>
        <v>2019-07-06 16:12:06</v>
      </c>
      <c r="G76" s="155" t="str">
        <f>VLOOKUP(B76,[12]行驶报表统计数据!$A$2:$B$64,2,FALSE)</f>
        <v>9.83</v>
      </c>
      <c r="H76" s="76" t="str">
        <f>VLOOKUP(B76,[11]全部报警!$A$2:$D$80,4,FALSE)</f>
        <v>云南省红河哈尼族彝族自治州建水县坡头乡130县道贾沙乡科技希望小学南1527米</v>
      </c>
      <c r="I76" s="153"/>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144" t="s">
        <v>1522</v>
      </c>
      <c r="G77" s="155">
        <v>0</v>
      </c>
      <c r="H77" s="154" t="s">
        <v>1523</v>
      </c>
      <c r="I77" s="153"/>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144" t="s">
        <v>1524</v>
      </c>
      <c r="G78" s="155">
        <v>0</v>
      </c>
      <c r="H78" s="154" t="s">
        <v>1525</v>
      </c>
      <c r="I78" s="153"/>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144" t="s">
        <v>1526</v>
      </c>
      <c r="G79" s="155">
        <v>0</v>
      </c>
      <c r="H79" s="154" t="s">
        <v>1527</v>
      </c>
      <c r="I79" s="153"/>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144" t="s">
        <v>1528</v>
      </c>
      <c r="G80" s="155">
        <v>0</v>
      </c>
      <c r="H80" s="154" t="s">
        <v>1529</v>
      </c>
      <c r="I80" s="153"/>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44" t="str">
        <f>VLOOKUP(B81,[11]全部报警!$A$2:$D$80,2,FALSE)</f>
        <v>2019-07-06 20:13:22</v>
      </c>
      <c r="G81" s="155" t="str">
        <f>VLOOKUP(B81,[12]行驶报表统计数据!$A$2:$B$64,2,FALSE)</f>
        <v>6.51</v>
      </c>
      <c r="H81" s="154" t="s">
        <v>1530</v>
      </c>
      <c r="I81" s="153"/>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144" t="str">
        <f>VLOOKUP(B82,[11]全部报警!$A$2:$D$80,2,FALSE)</f>
        <v>2019-07-06 18:17:44</v>
      </c>
      <c r="G82" s="155" t="str">
        <f>VLOOKUP(B82,[12]行驶报表统计数据!$A$2:$B$64,2,FALSE)</f>
        <v>19.95</v>
      </c>
      <c r="H82" s="76" t="str">
        <f>VLOOKUP(B82,[11]全部报警!$A$2:$D$80,4,FALSE)</f>
        <v>云南省红河哈尼族彝族自治州泸西县午街铺镇服务区南175米</v>
      </c>
      <c r="I82" s="153"/>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144" t="s">
        <v>1531</v>
      </c>
      <c r="G83" s="155">
        <v>0</v>
      </c>
      <c r="H83" s="154" t="s">
        <v>1532</v>
      </c>
      <c r="I83" s="153"/>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44" t="s">
        <v>1533</v>
      </c>
      <c r="G84" s="155">
        <v>0</v>
      </c>
      <c r="H84" s="154" t="s">
        <v>1534</v>
      </c>
      <c r="I84" s="153"/>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144" t="str">
        <f>VLOOKUP(B85,[11]全部报警!$A$2:$D$80,2,FALSE)</f>
        <v>2019-07-06 21:05:08</v>
      </c>
      <c r="G85" s="155" t="str">
        <f>VLOOKUP(B85,[12]行驶报表统计数据!$A$2:$B$64,2,FALSE)</f>
        <v>13.89</v>
      </c>
      <c r="H85" s="76" t="str">
        <f>VLOOKUP(B85,[11]全部报警!$A$2:$D$80,4,FALSE)</f>
        <v>云南省昭通市镇雄县坪上镇背牛段湾子东南178米</v>
      </c>
      <c r="I85" s="153"/>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44" t="str">
        <f>VLOOKUP(B86,[11]全部报警!$A$2:$D$80,2,FALSE)</f>
        <v>2019-07-06 23:18:01</v>
      </c>
      <c r="G86" s="155" t="str">
        <f>VLOOKUP(B86,[12]行驶报表统计数据!$A$2:$B$64,2,FALSE)</f>
        <v>15.92</v>
      </c>
      <c r="H86" s="76" t="str">
        <f>VLOOKUP(B86,[11]全部报警!$A$2:$D$80,4,FALSE)</f>
        <v>云南省红河哈尼族彝族自治州元阳县新街镇元阳县第二小学南99米</v>
      </c>
      <c r="I86" s="153"/>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144" t="str">
        <f>VLOOKUP(B87,[11]全部报警!$A$2:$D$80,2,FALSE)</f>
        <v>2019-07-06 18:22:37</v>
      </c>
      <c r="G87" s="155" t="str">
        <f>VLOOKUP(B87,[12]行驶报表统计数据!$A$2:$B$64,2,FALSE)</f>
        <v>14.73</v>
      </c>
      <c r="H87" s="76" t="str">
        <f>VLOOKUP(B87,[11]全部报警!$A$2:$D$80,4,FALSE)</f>
        <v>云南省红河哈尼族彝族自治州元阳县南沙镇慢腊公路102县102县道桃园村卫生所东1260米</v>
      </c>
      <c r="I87" s="153"/>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144" t="s">
        <v>1535</v>
      </c>
      <c r="G88" s="155">
        <v>0</v>
      </c>
      <c r="H88" s="154" t="s">
        <v>1536</v>
      </c>
      <c r="I88" s="153"/>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144" t="str">
        <f>VLOOKUP(B89,[11]全部报警!$A$2:$D$80,2,FALSE)</f>
        <v>2019-07-06 20:13:42</v>
      </c>
      <c r="G89" s="155">
        <v>0</v>
      </c>
      <c r="H89" s="76" t="str">
        <f>VLOOKUP(B89,[11]全部报警!$A$2:$D$80,4,FALSE)</f>
        <v>云南省红河哈尼族彝族自治州建水县临安镇迎晖路266号迎晖路康复诊所东北49米</v>
      </c>
      <c r="I89" s="153"/>
      <c r="J89" s="85"/>
      <c r="K89" s="85"/>
      <c r="L89" s="84" t="s">
        <v>33</v>
      </c>
      <c r="M89" s="83"/>
      <c r="N89" s="83"/>
      <c r="O89" s="83"/>
      <c r="P89" s="83"/>
      <c r="Q89" s="101" t="s">
        <v>56</v>
      </c>
      <c r="R89" s="102"/>
      <c r="S89" s="83"/>
      <c r="T89" s="104"/>
      <c r="U89" s="105"/>
    </row>
    <row r="90" ht="17.65" customHeight="1" spans="1:21">
      <c r="A90" s="71">
        <v>85</v>
      </c>
      <c r="B90" s="72" t="s">
        <v>324</v>
      </c>
      <c r="C90" s="73" t="s">
        <v>325</v>
      </c>
      <c r="D90" s="73">
        <v>15126318641</v>
      </c>
      <c r="E90" s="74" t="s">
        <v>59</v>
      </c>
      <c r="F90" s="144" t="str">
        <f>VLOOKUP(B90,[11]全部报警!$A$2:$D$80,2,FALSE)</f>
        <v>2019-07-06 23:25:03</v>
      </c>
      <c r="G90" s="155" t="str">
        <f>VLOOKUP(B90,[12]行驶报表统计数据!$A$2:$B$64,2,FALSE)</f>
        <v>25.01</v>
      </c>
      <c r="H90" s="76" t="str">
        <f>VLOOKUP(B90,[11]全部报警!$A$2:$D$80,4,FALSE)</f>
        <v>云南省玉溪市红塔区研和街道213国道彩钢瓦复合瓦钢结构卷帘门西北32米</v>
      </c>
      <c r="I90" s="153"/>
      <c r="J90" s="85"/>
      <c r="K90" s="85"/>
      <c r="L90" s="84" t="s">
        <v>33</v>
      </c>
      <c r="M90" s="83"/>
      <c r="N90" s="83"/>
      <c r="O90" s="83"/>
      <c r="P90" s="83"/>
      <c r="Q90" s="101" t="s">
        <v>56</v>
      </c>
      <c r="R90" s="102"/>
      <c r="S90" s="83"/>
      <c r="T90" s="104"/>
      <c r="U90" s="105"/>
    </row>
    <row r="91" ht="17.65" customHeight="1" spans="1:21">
      <c r="A91" s="71">
        <v>86</v>
      </c>
      <c r="B91" s="72" t="s">
        <v>326</v>
      </c>
      <c r="C91" s="73" t="s">
        <v>327</v>
      </c>
      <c r="D91" s="73">
        <v>15287330010</v>
      </c>
      <c r="E91" s="74" t="s">
        <v>59</v>
      </c>
      <c r="F91" s="144" t="str">
        <f>VLOOKUP(B91,[11]全部报警!$A$2:$D$80,2,FALSE)</f>
        <v>2019-07-06 23:05:11</v>
      </c>
      <c r="G91" s="155" t="str">
        <f>VLOOKUP(B91,[12]行驶报表统计数据!$A$2:$B$64,2,FALSE)</f>
        <v>13.35</v>
      </c>
      <c r="H91" s="76" t="str">
        <f>VLOOKUP(B91,[11]全部报警!$A$2:$D$80,4,FALSE)</f>
        <v>云南省红河哈尼族彝族自治州蒙自市冷泉镇蒙蛮线冷泉派出所北268米</v>
      </c>
      <c r="I91" s="153"/>
      <c r="J91" s="85"/>
      <c r="K91" s="85"/>
      <c r="L91" s="84" t="s">
        <v>33</v>
      </c>
      <c r="M91" s="83"/>
      <c r="N91" s="83"/>
      <c r="O91" s="83"/>
      <c r="P91" s="83"/>
      <c r="Q91" s="101" t="s">
        <v>56</v>
      </c>
      <c r="R91" s="102"/>
      <c r="S91" s="83"/>
      <c r="T91" s="104"/>
      <c r="U91" s="105"/>
    </row>
    <row r="92" ht="17.65" customHeight="1" spans="1:22">
      <c r="A92" s="71">
        <v>87</v>
      </c>
      <c r="B92" s="72" t="s">
        <v>328</v>
      </c>
      <c r="C92" s="73" t="s">
        <v>329</v>
      </c>
      <c r="D92" s="73">
        <v>13408935775</v>
      </c>
      <c r="E92" s="74" t="s">
        <v>59</v>
      </c>
      <c r="F92" s="144" t="str">
        <f>VLOOKUP(B92,[11]全部报警!$A$2:$D$80,2,FALSE)</f>
        <v>2019-07-06 21:15:27</v>
      </c>
      <c r="G92" s="155" t="str">
        <f>VLOOKUP(B92,[12]行驶报表统计数据!$A$2:$B$64,2,FALSE)</f>
        <v>30.48</v>
      </c>
      <c r="H92" s="76" t="str">
        <f>VLOOKUP(B92,[11]全部报警!$A$2:$D$80,4,FALSE)</f>
        <v>云南省普洱市景谷傣族彝族自治县威远镇323国道云海村东1707米</v>
      </c>
      <c r="I92" s="153"/>
      <c r="J92" s="85"/>
      <c r="K92" s="85"/>
      <c r="L92" s="84" t="s">
        <v>33</v>
      </c>
      <c r="M92" s="83"/>
      <c r="N92" s="83"/>
      <c r="O92" s="83"/>
      <c r="P92" s="83"/>
      <c r="Q92" s="101" t="s">
        <v>56</v>
      </c>
      <c r="R92" s="102"/>
      <c r="S92" s="83"/>
      <c r="T92" s="104"/>
      <c r="U92" s="105"/>
      <c r="V92" s="41"/>
    </row>
    <row r="93" ht="17.65" customHeight="1" spans="1:22">
      <c r="A93" s="71">
        <v>88</v>
      </c>
      <c r="B93" s="72" t="s">
        <v>330</v>
      </c>
      <c r="C93" s="73" t="s">
        <v>331</v>
      </c>
      <c r="D93" s="73">
        <v>15912809069</v>
      </c>
      <c r="E93" s="74" t="s">
        <v>59</v>
      </c>
      <c r="F93" s="144" t="s">
        <v>1537</v>
      </c>
      <c r="G93" s="155">
        <v>0</v>
      </c>
      <c r="H93" s="154" t="s">
        <v>1538</v>
      </c>
      <c r="I93" s="153"/>
      <c r="J93" s="85"/>
      <c r="K93" s="85"/>
      <c r="L93" s="84" t="s">
        <v>33</v>
      </c>
      <c r="M93" s="83"/>
      <c r="N93" s="83"/>
      <c r="O93" s="83"/>
      <c r="P93" s="83"/>
      <c r="Q93" s="101" t="s">
        <v>56</v>
      </c>
      <c r="R93" s="102"/>
      <c r="S93" s="83"/>
      <c r="T93" s="104"/>
      <c r="U93" s="105"/>
      <c r="V93" s="41"/>
    </row>
    <row r="94" ht="17.65" customHeight="1" spans="1:22">
      <c r="A94" s="71">
        <v>89</v>
      </c>
      <c r="B94" s="72" t="s">
        <v>334</v>
      </c>
      <c r="C94" s="73" t="s">
        <v>335</v>
      </c>
      <c r="D94" s="73">
        <v>15094156905</v>
      </c>
      <c r="E94" s="74" t="s">
        <v>59</v>
      </c>
      <c r="F94" s="144" t="s">
        <v>1539</v>
      </c>
      <c r="G94" s="155">
        <v>0</v>
      </c>
      <c r="H94" s="154" t="s">
        <v>1540</v>
      </c>
      <c r="I94" s="153"/>
      <c r="J94" s="85"/>
      <c r="K94" s="85"/>
      <c r="L94" s="84" t="s">
        <v>33</v>
      </c>
      <c r="M94" s="83"/>
      <c r="N94" s="83"/>
      <c r="O94" s="83"/>
      <c r="P94" s="83"/>
      <c r="Q94" s="101" t="s">
        <v>56</v>
      </c>
      <c r="R94" s="102"/>
      <c r="S94" s="83"/>
      <c r="T94" s="104"/>
      <c r="U94" s="105"/>
      <c r="V94" s="41"/>
    </row>
    <row r="95" ht="17.65" customHeight="1" spans="1:22">
      <c r="A95" s="71">
        <v>90</v>
      </c>
      <c r="B95" s="72" t="s">
        <v>338</v>
      </c>
      <c r="C95" s="73" t="s">
        <v>339</v>
      </c>
      <c r="D95" s="73">
        <v>13529826425</v>
      </c>
      <c r="E95" s="74" t="s">
        <v>59</v>
      </c>
      <c r="F95" s="144" t="s">
        <v>1541</v>
      </c>
      <c r="G95" s="155">
        <v>0</v>
      </c>
      <c r="H95" s="154" t="s">
        <v>1542</v>
      </c>
      <c r="I95" s="153"/>
      <c r="J95" s="85"/>
      <c r="K95" s="85"/>
      <c r="L95" s="84" t="s">
        <v>33</v>
      </c>
      <c r="M95" s="83"/>
      <c r="N95" s="83"/>
      <c r="O95" s="83"/>
      <c r="P95" s="83"/>
      <c r="Q95" s="101" t="s">
        <v>56</v>
      </c>
      <c r="R95" s="102"/>
      <c r="S95" s="83"/>
      <c r="T95" s="104"/>
      <c r="U95" s="105"/>
      <c r="V95" s="41"/>
    </row>
    <row r="96" ht="17.65" customHeight="1" spans="1:22">
      <c r="A96" s="71">
        <v>91</v>
      </c>
      <c r="B96" s="72" t="s">
        <v>342</v>
      </c>
      <c r="C96" s="73" t="s">
        <v>343</v>
      </c>
      <c r="D96" s="73">
        <v>15987380061</v>
      </c>
      <c r="E96" s="74" t="s">
        <v>59</v>
      </c>
      <c r="F96" s="144" t="str">
        <f>VLOOKUP(B96,[11]全部报警!$A$2:$D$80,2,FALSE)</f>
        <v>2019-07-06 23:58:21</v>
      </c>
      <c r="G96" s="155" t="str">
        <f>VLOOKUP(B96,[12]行驶报表统计数据!$A$2:$B$64,2,FALSE)</f>
        <v>20.38</v>
      </c>
      <c r="H96" s="76" t="str">
        <f>VLOOKUP(B96,[11]全部报警!$A$2:$D$80,4,FALSE)</f>
        <v>云南省红河哈尼族彝族自治州建水县临安镇214省道老狗街东南1281米</v>
      </c>
      <c r="I96" s="153"/>
      <c r="J96" s="85"/>
      <c r="K96" s="85"/>
      <c r="L96" s="84" t="s">
        <v>33</v>
      </c>
      <c r="M96" s="83"/>
      <c r="N96" s="83"/>
      <c r="O96" s="83"/>
      <c r="P96" s="83"/>
      <c r="Q96" s="101" t="s">
        <v>56</v>
      </c>
      <c r="R96" s="102"/>
      <c r="S96" s="83"/>
      <c r="T96" s="104"/>
      <c r="U96" s="105"/>
      <c r="V96" s="41"/>
    </row>
    <row r="97" s="41" customFormat="1" ht="17.65" customHeight="1" spans="1:21">
      <c r="A97" s="71">
        <v>92</v>
      </c>
      <c r="B97" s="72" t="s">
        <v>344</v>
      </c>
      <c r="C97" s="73" t="s">
        <v>345</v>
      </c>
      <c r="D97" s="73">
        <v>18008806112</v>
      </c>
      <c r="E97" s="74" t="s">
        <v>59</v>
      </c>
      <c r="F97" s="144" t="s">
        <v>1543</v>
      </c>
      <c r="G97" s="155">
        <v>0</v>
      </c>
      <c r="H97" s="154" t="s">
        <v>1544</v>
      </c>
      <c r="I97" s="153"/>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144" t="s">
        <v>1545</v>
      </c>
      <c r="G98" s="155">
        <v>0</v>
      </c>
      <c r="H98" s="154" t="s">
        <v>1546</v>
      </c>
      <c r="I98" s="153"/>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144" t="str">
        <f>VLOOKUP(B99,[11]全部报警!$A$2:$D$80,2,FALSE)</f>
        <v>2019-07-06 22:54:42</v>
      </c>
      <c r="G99" s="155" t="str">
        <f>VLOOKUP(B99,[12]行驶报表统计数据!$A$2:$B$64,2,FALSE)</f>
        <v>1.51</v>
      </c>
      <c r="H99" s="76" t="str">
        <f>VLOOKUP(B99,[11]全部报警!$A$2:$D$80,4,FALSE)</f>
        <v>云南省红河哈尼族彝族自治州建水县临安镇214省道鸿达驾校西南256米</v>
      </c>
      <c r="I99" s="153"/>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144"/>
      <c r="G100" s="155">
        <v>0</v>
      </c>
      <c r="H100" s="76"/>
      <c r="I100" s="83" t="s">
        <v>62</v>
      </c>
      <c r="J100" s="85"/>
      <c r="K100" s="85"/>
      <c r="L100" s="84" t="s">
        <v>33</v>
      </c>
      <c r="M100" s="83"/>
      <c r="N100" s="83"/>
      <c r="O100" s="83"/>
      <c r="P100" s="83"/>
      <c r="Q100" s="101" t="s">
        <v>29</v>
      </c>
      <c r="R100" s="102"/>
      <c r="S100" s="171">
        <v>43652</v>
      </c>
      <c r="T100" s="104" t="s">
        <v>279</v>
      </c>
      <c r="U100" s="105"/>
    </row>
    <row r="101" s="41" customFormat="1" ht="17.65" customHeight="1" spans="1:21">
      <c r="A101" s="71">
        <v>96</v>
      </c>
      <c r="B101" s="72" t="s">
        <v>355</v>
      </c>
      <c r="C101" s="110" t="s">
        <v>356</v>
      </c>
      <c r="D101" s="110" t="s">
        <v>357</v>
      </c>
      <c r="E101" s="74" t="s">
        <v>59</v>
      </c>
      <c r="F101" s="144" t="str">
        <f>VLOOKUP(B101,[11]全部报警!$A$2:$D$80,2,FALSE)</f>
        <v>2019-07-06 19:12:15</v>
      </c>
      <c r="G101" s="155" t="str">
        <f>VLOOKUP(B101,[12]行驶报表统计数据!$A$2:$B$64,2,FALSE)</f>
        <v>25.56</v>
      </c>
      <c r="H101" s="76" t="str">
        <f>VLOOKUP(B101,[11]全部报警!$A$2:$D$80,4,FALSE)</f>
        <v>云南省文山壮族苗族自治州砚山县维末彝族乡323国道通海饭店西122米</v>
      </c>
      <c r="I101" s="153"/>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144" t="s">
        <v>1547</v>
      </c>
      <c r="G102" s="155">
        <v>0</v>
      </c>
      <c r="H102" s="154" t="s">
        <v>1548</v>
      </c>
      <c r="I102" s="153"/>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144" t="str">
        <f>VLOOKUP(B103,[11]全部报警!$A$2:$D$80,2,FALSE)</f>
        <v>2019-07-06 22:17:36</v>
      </c>
      <c r="G103" s="155">
        <v>0</v>
      </c>
      <c r="H103" s="76" t="str">
        <f>VLOOKUP(B103,[11]全部报警!$A$2:$D$80,4,FALSE)</f>
        <v>云南省红河哈尼族彝族自治州河口瑶族自治县河口镇326国道曼漆西北236米</v>
      </c>
      <c r="I103" s="153"/>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144" t="str">
        <f>VLOOKUP(B104,[11]全部报警!$A$2:$D$80,2,FALSE)</f>
        <v>2019-07-06 13:21:24</v>
      </c>
      <c r="G104" s="155">
        <v>0</v>
      </c>
      <c r="H104" s="76" t="str">
        <f>VLOOKUP(B104,[11]全部报警!$A$2:$D$80,4,FALSE)</f>
        <v>云南省昆明市宜良县匡远街道学府路宜良县第一中学西南251米</v>
      </c>
      <c r="I104" s="153"/>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144" t="str">
        <f>VLOOKUP(B105,[11]全部报警!$A$2:$D$80,2,FALSE)</f>
        <v>2019-07-06 23:28:26</v>
      </c>
      <c r="G105" s="155" t="str">
        <f>VLOOKUP(B105,[12]行驶报表统计数据!$A$2:$B$64,2,FALSE)</f>
        <v>24.22</v>
      </c>
      <c r="H105" s="76" t="str">
        <f>VLOOKUP(B105,[11]全部报警!$A$2:$D$80,4,FALSE)</f>
        <v>云南省玉溪市通海县河西镇319省道曲陀关高原红甜白酒西北495米</v>
      </c>
      <c r="I105" s="153"/>
      <c r="J105" s="85"/>
      <c r="K105" s="85"/>
      <c r="L105" s="84" t="s">
        <v>28</v>
      </c>
      <c r="M105" s="83"/>
      <c r="N105" s="83" t="s">
        <v>62</v>
      </c>
      <c r="O105" s="83"/>
      <c r="P105" s="83"/>
      <c r="Q105" s="101" t="s">
        <v>34</v>
      </c>
      <c r="R105" s="102"/>
      <c r="S105" s="171">
        <v>43652</v>
      </c>
      <c r="T105" s="104" t="s">
        <v>170</v>
      </c>
      <c r="U105" s="105"/>
    </row>
    <row r="106" s="41" customFormat="1" ht="17.65" customHeight="1" spans="1:21">
      <c r="A106" s="71">
        <v>101</v>
      </c>
      <c r="B106" s="72" t="s">
        <v>374</v>
      </c>
      <c r="C106" s="110" t="s">
        <v>375</v>
      </c>
      <c r="D106" s="111" t="s">
        <v>376</v>
      </c>
      <c r="E106" s="74" t="s">
        <v>59</v>
      </c>
      <c r="F106" s="144" t="str">
        <f>VLOOKUP(B106,[11]全部报警!$A$2:$D$80,2,FALSE)</f>
        <v>2019-07-06 23:50:26</v>
      </c>
      <c r="G106" s="155">
        <v>81.6</v>
      </c>
      <c r="H106" s="76" t="str">
        <f>VLOOKUP(B106,[11]全部报警!$A$2:$D$80,4,FALSE)</f>
        <v>云南省红河哈尼族彝族自治州开远市羊街乡G8011开河高速羊街收费站入口(蒙自方向)东南71米</v>
      </c>
      <c r="I106" s="153"/>
      <c r="J106" s="85"/>
      <c r="K106" s="85"/>
      <c r="L106" s="84" t="s">
        <v>28</v>
      </c>
      <c r="M106" s="83" t="s">
        <v>62</v>
      </c>
      <c r="N106" s="83"/>
      <c r="O106" s="83"/>
      <c r="P106" s="83"/>
      <c r="Q106" s="101" t="s">
        <v>34</v>
      </c>
      <c r="R106" s="102"/>
      <c r="S106" s="171">
        <v>43652</v>
      </c>
      <c r="T106" s="104" t="s">
        <v>279</v>
      </c>
      <c r="U106" s="105"/>
    </row>
    <row r="107" s="41" customFormat="1" ht="17.65" customHeight="1" spans="1:21">
      <c r="A107" s="71">
        <v>102</v>
      </c>
      <c r="B107" s="72" t="s">
        <v>377</v>
      </c>
      <c r="C107" s="110" t="s">
        <v>378</v>
      </c>
      <c r="D107" s="110" t="s">
        <v>379</v>
      </c>
      <c r="E107" s="74" t="s">
        <v>59</v>
      </c>
      <c r="F107" s="144" t="s">
        <v>1549</v>
      </c>
      <c r="G107" s="155">
        <v>0</v>
      </c>
      <c r="H107" s="154" t="s">
        <v>1550</v>
      </c>
      <c r="I107" s="153"/>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144" t="s">
        <v>1551</v>
      </c>
      <c r="G108" s="155">
        <v>0</v>
      </c>
      <c r="H108" s="154" t="s">
        <v>1552</v>
      </c>
      <c r="I108" s="153"/>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144" t="s">
        <v>1553</v>
      </c>
      <c r="G109" s="155">
        <v>0</v>
      </c>
      <c r="H109" s="154" t="s">
        <v>1554</v>
      </c>
      <c r="I109" s="153"/>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59</v>
      </c>
      <c r="F110" s="144" t="s">
        <v>1555</v>
      </c>
      <c r="G110" s="155">
        <v>0</v>
      </c>
      <c r="H110" s="154" t="s">
        <v>1556</v>
      </c>
      <c r="I110" s="153"/>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59</v>
      </c>
      <c r="F111" s="144" t="s">
        <v>1557</v>
      </c>
      <c r="G111" s="155">
        <v>0</v>
      </c>
      <c r="H111" s="154" t="s">
        <v>1558</v>
      </c>
      <c r="I111" s="153"/>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144" t="s">
        <v>1559</v>
      </c>
      <c r="G112" s="155">
        <v>0</v>
      </c>
      <c r="H112" s="154" t="s">
        <v>1560</v>
      </c>
      <c r="I112" s="153"/>
      <c r="J112" s="85"/>
      <c r="K112" s="85"/>
      <c r="L112" s="84" t="s">
        <v>33</v>
      </c>
      <c r="M112" s="83"/>
      <c r="N112" s="83"/>
      <c r="O112" s="83"/>
      <c r="P112" s="83"/>
      <c r="Q112" s="101" t="s">
        <v>56</v>
      </c>
      <c r="R112" s="102"/>
      <c r="S112" s="83"/>
      <c r="T112" s="104"/>
      <c r="U112" s="105"/>
    </row>
    <row r="113" ht="17.65" customHeight="1" spans="1:22">
      <c r="A113" s="71">
        <v>108</v>
      </c>
      <c r="B113" s="72" t="s">
        <v>408</v>
      </c>
      <c r="C113" s="110" t="s">
        <v>409</v>
      </c>
      <c r="D113" s="110" t="s">
        <v>410</v>
      </c>
      <c r="E113" s="74" t="s">
        <v>59</v>
      </c>
      <c r="F113" s="144" t="s">
        <v>1561</v>
      </c>
      <c r="G113" s="155">
        <v>0</v>
      </c>
      <c r="H113" s="154" t="s">
        <v>1562</v>
      </c>
      <c r="I113" s="153"/>
      <c r="J113" s="85"/>
      <c r="K113" s="85"/>
      <c r="L113" s="84" t="s">
        <v>33</v>
      </c>
      <c r="M113" s="83"/>
      <c r="N113" s="83"/>
      <c r="O113" s="83"/>
      <c r="P113" s="83"/>
      <c r="Q113" s="101" t="s">
        <v>56</v>
      </c>
      <c r="R113" s="102"/>
      <c r="S113" s="83"/>
      <c r="T113" s="104"/>
      <c r="U113" s="105"/>
      <c r="V113" s="41"/>
    </row>
    <row r="114" ht="17.65" customHeight="1" spans="1:22">
      <c r="A114" s="71">
        <v>109</v>
      </c>
      <c r="B114" s="72" t="s">
        <v>413</v>
      </c>
      <c r="C114" s="77" t="s">
        <v>414</v>
      </c>
      <c r="D114" s="77">
        <v>15925330567</v>
      </c>
      <c r="E114" s="74" t="s">
        <v>59</v>
      </c>
      <c r="F114" s="144" t="s">
        <v>1563</v>
      </c>
      <c r="G114" s="155">
        <v>0</v>
      </c>
      <c r="H114" s="154" t="s">
        <v>1564</v>
      </c>
      <c r="I114" s="153"/>
      <c r="J114" s="85"/>
      <c r="K114" s="85"/>
      <c r="L114" s="84" t="s">
        <v>33</v>
      </c>
      <c r="M114" s="83"/>
      <c r="N114" s="83"/>
      <c r="O114" s="83"/>
      <c r="P114" s="83"/>
      <c r="Q114" s="101" t="s">
        <v>56</v>
      </c>
      <c r="R114" s="102"/>
      <c r="S114" s="83"/>
      <c r="T114" s="104"/>
      <c r="U114" s="105"/>
      <c r="V114" s="41"/>
    </row>
    <row r="115" ht="17.65" customHeight="1" spans="1:22">
      <c r="A115" s="71">
        <v>110</v>
      </c>
      <c r="B115" s="72" t="s">
        <v>417</v>
      </c>
      <c r="C115" s="110" t="s">
        <v>418</v>
      </c>
      <c r="D115" s="110" t="s">
        <v>419</v>
      </c>
      <c r="E115" s="74" t="s">
        <v>59</v>
      </c>
      <c r="F115" s="144" t="str">
        <f>VLOOKUP(B115,[11]全部报警!$A$2:$D$80,2,FALSE)</f>
        <v>2019-07-06 00:43:58</v>
      </c>
      <c r="G115" s="155" t="str">
        <f>VLOOKUP(B115,[12]行驶报表统计数据!$A$2:$B$64,2,FALSE)</f>
        <v>44.14</v>
      </c>
      <c r="H115" s="76" t="str">
        <f>VLOOKUP(B115,[11]全部报警!$A$2:$D$80,4,FALSE)</f>
        <v>云南省昆明市寻甸回族彝族自治县倘甸镇马大段山杂西303米</v>
      </c>
      <c r="I115" s="153"/>
      <c r="J115" s="85"/>
      <c r="K115" s="85"/>
      <c r="L115" s="84" t="s">
        <v>33</v>
      </c>
      <c r="M115" s="83"/>
      <c r="N115" s="83"/>
      <c r="O115" s="83"/>
      <c r="P115" s="83"/>
      <c r="Q115" s="101" t="s">
        <v>56</v>
      </c>
      <c r="R115" s="102"/>
      <c r="S115" s="83"/>
      <c r="T115" s="104"/>
      <c r="U115" s="105"/>
      <c r="V115" s="41"/>
    </row>
    <row r="116" ht="17.65" customHeight="1" spans="1:21">
      <c r="A116" s="71">
        <v>111</v>
      </c>
      <c r="B116" s="72" t="s">
        <v>420</v>
      </c>
      <c r="C116" s="110" t="s">
        <v>274</v>
      </c>
      <c r="D116" s="110" t="s">
        <v>421</v>
      </c>
      <c r="E116" s="74" t="s">
        <v>59</v>
      </c>
      <c r="F116" s="144" t="s">
        <v>1565</v>
      </c>
      <c r="G116" s="155">
        <v>0</v>
      </c>
      <c r="H116" s="154" t="s">
        <v>1566</v>
      </c>
      <c r="I116" s="153"/>
      <c r="J116" s="85"/>
      <c r="K116" s="85"/>
      <c r="L116" s="84" t="s">
        <v>33</v>
      </c>
      <c r="M116" s="83"/>
      <c r="N116" s="83"/>
      <c r="O116" s="83"/>
      <c r="P116" s="83"/>
      <c r="Q116" s="101" t="s">
        <v>56</v>
      </c>
      <c r="R116" s="102"/>
      <c r="S116" s="83"/>
      <c r="T116" s="104"/>
      <c r="U116" s="105"/>
    </row>
    <row r="117" ht="17.65" customHeight="1" spans="1:21">
      <c r="A117" s="71">
        <v>112</v>
      </c>
      <c r="B117" s="72" t="s">
        <v>424</v>
      </c>
      <c r="C117" s="110" t="s">
        <v>314</v>
      </c>
      <c r="D117" s="110" t="s">
        <v>425</v>
      </c>
      <c r="E117" s="74" t="s">
        <v>59</v>
      </c>
      <c r="F117" s="144" t="s">
        <v>1567</v>
      </c>
      <c r="G117" s="155">
        <v>0</v>
      </c>
      <c r="H117" s="154" t="s">
        <v>1568</v>
      </c>
      <c r="I117" s="153"/>
      <c r="J117" s="85"/>
      <c r="K117" s="85"/>
      <c r="L117" s="84" t="s">
        <v>33</v>
      </c>
      <c r="M117" s="83"/>
      <c r="N117" s="83"/>
      <c r="O117" s="83"/>
      <c r="P117" s="83"/>
      <c r="Q117" s="101" t="s">
        <v>56</v>
      </c>
      <c r="R117" s="102"/>
      <c r="S117" s="83"/>
      <c r="T117" s="104"/>
      <c r="U117" s="105"/>
    </row>
    <row r="118" ht="17.65" customHeight="1" spans="1:21">
      <c r="A118" s="71">
        <v>113</v>
      </c>
      <c r="B118" s="72" t="s">
        <v>428</v>
      </c>
      <c r="C118" s="110" t="s">
        <v>429</v>
      </c>
      <c r="D118" s="110" t="s">
        <v>430</v>
      </c>
      <c r="E118" s="74" t="s">
        <v>59</v>
      </c>
      <c r="F118" s="144" t="str">
        <f>VLOOKUP(B118,[11]全部报警!$A$2:$D$80,2,FALSE)</f>
        <v>2019-07-06 23:14:25</v>
      </c>
      <c r="G118" s="155" t="str">
        <f>VLOOKUP(B118,[12]行驶报表统计数据!$A$2:$B$64,2,FALSE)</f>
        <v>26.54</v>
      </c>
      <c r="H118" s="76" t="str">
        <f>VLOOKUP(B118,[11]全部报警!$A$2:$D$80,4,FALSE)</f>
        <v>云南省玉溪市通海县秀山街道秀山西路263214省道汪氏企业三厂西北16米</v>
      </c>
      <c r="I118" s="153"/>
      <c r="J118" s="85"/>
      <c r="K118" s="85"/>
      <c r="L118" s="84" t="s">
        <v>33</v>
      </c>
      <c r="M118" s="83"/>
      <c r="N118" s="83"/>
      <c r="O118" s="83"/>
      <c r="P118" s="83"/>
      <c r="Q118" s="101" t="s">
        <v>56</v>
      </c>
      <c r="R118" s="102"/>
      <c r="S118" s="83"/>
      <c r="T118" s="104"/>
      <c r="U118" s="105"/>
    </row>
    <row r="119" ht="17.65" customHeight="1" spans="1:21">
      <c r="A119" s="71">
        <v>114</v>
      </c>
      <c r="B119" s="112" t="s">
        <v>431</v>
      </c>
      <c r="C119" s="113" t="s">
        <v>432</v>
      </c>
      <c r="D119" s="113" t="s">
        <v>433</v>
      </c>
      <c r="E119" s="74" t="s">
        <v>59</v>
      </c>
      <c r="F119" s="144" t="s">
        <v>1569</v>
      </c>
      <c r="G119" s="155">
        <v>0</v>
      </c>
      <c r="H119" s="154" t="s">
        <v>1570</v>
      </c>
      <c r="I119" s="153"/>
      <c r="J119" s="85"/>
      <c r="K119" s="85"/>
      <c r="L119" s="84" t="s">
        <v>33</v>
      </c>
      <c r="M119" s="83"/>
      <c r="N119" s="83"/>
      <c r="O119" s="83"/>
      <c r="P119" s="83"/>
      <c r="Q119" s="101" t="s">
        <v>56</v>
      </c>
      <c r="R119" s="102"/>
      <c r="S119" s="83"/>
      <c r="T119" s="104"/>
      <c r="U119" s="105"/>
    </row>
    <row r="120" ht="17.65" customHeight="1" spans="1:21">
      <c r="A120" s="71">
        <v>115</v>
      </c>
      <c r="B120" s="108" t="s">
        <v>436</v>
      </c>
      <c r="C120" s="110" t="s">
        <v>437</v>
      </c>
      <c r="D120" s="110" t="s">
        <v>438</v>
      </c>
      <c r="E120" s="74" t="s">
        <v>59</v>
      </c>
      <c r="F120" s="144" t="s">
        <v>1571</v>
      </c>
      <c r="G120" s="155">
        <v>0</v>
      </c>
      <c r="H120" s="154" t="s">
        <v>1572</v>
      </c>
      <c r="I120" s="153"/>
      <c r="J120" s="85"/>
      <c r="K120" s="85"/>
      <c r="L120" s="84" t="s">
        <v>33</v>
      </c>
      <c r="M120" s="83"/>
      <c r="N120" s="83"/>
      <c r="O120" s="83"/>
      <c r="P120" s="83"/>
      <c r="Q120" s="101" t="s">
        <v>56</v>
      </c>
      <c r="R120" s="102"/>
      <c r="S120" s="83"/>
      <c r="T120" s="104"/>
      <c r="U120" s="105"/>
    </row>
    <row r="121" ht="17.65" customHeight="1" spans="1:21">
      <c r="A121" s="71">
        <v>116</v>
      </c>
      <c r="B121" s="72" t="s">
        <v>441</v>
      </c>
      <c r="C121" s="73" t="s">
        <v>442</v>
      </c>
      <c r="D121" s="73">
        <v>13529818088</v>
      </c>
      <c r="E121" s="74" t="s">
        <v>59</v>
      </c>
      <c r="F121" s="144" t="s">
        <v>1573</v>
      </c>
      <c r="G121" s="155">
        <v>0</v>
      </c>
      <c r="H121" s="154" t="s">
        <v>186</v>
      </c>
      <c r="I121" s="153"/>
      <c r="J121" s="85"/>
      <c r="K121" s="85"/>
      <c r="L121" s="84" t="s">
        <v>33</v>
      </c>
      <c r="M121" s="83"/>
      <c r="N121" s="83"/>
      <c r="O121" s="83"/>
      <c r="P121" s="83"/>
      <c r="Q121" s="101" t="s">
        <v>56</v>
      </c>
      <c r="R121" s="102"/>
      <c r="S121" s="83"/>
      <c r="T121" s="104"/>
      <c r="U121" s="105"/>
    </row>
    <row r="122" ht="17.65" customHeight="1" spans="1:21">
      <c r="A122" s="71">
        <v>117</v>
      </c>
      <c r="B122" s="72" t="s">
        <v>445</v>
      </c>
      <c r="C122" s="77" t="s">
        <v>446</v>
      </c>
      <c r="D122" s="77">
        <v>13150527536</v>
      </c>
      <c r="E122" s="74" t="s">
        <v>59</v>
      </c>
      <c r="F122" s="144" t="str">
        <f>VLOOKUP(B122,[11]全部报警!$A$2:$D$80,2,FALSE)</f>
        <v>2019-07-06 19:24:36</v>
      </c>
      <c r="G122" s="155" t="str">
        <f>VLOOKUP(B122,[12]行驶报表统计数据!$A$2:$B$64,2,FALSE)</f>
        <v>23.52</v>
      </c>
      <c r="H122" s="76" t="str">
        <f>VLOOKUP(B122,[11]全部报警!$A$2:$D$80,4,FALSE)</f>
        <v>云南省玉溪市通海县河西镇319省道中国石化加油站东北20米</v>
      </c>
      <c r="I122" s="153"/>
      <c r="J122" s="85"/>
      <c r="K122" s="85"/>
      <c r="L122" s="84" t="s">
        <v>33</v>
      </c>
      <c r="M122" s="83"/>
      <c r="N122" s="83"/>
      <c r="O122" s="83"/>
      <c r="P122" s="83"/>
      <c r="Q122" s="101" t="s">
        <v>56</v>
      </c>
      <c r="R122" s="102"/>
      <c r="S122" s="83"/>
      <c r="T122" s="104"/>
      <c r="U122" s="105"/>
    </row>
    <row r="123" ht="17.65" customHeight="1" spans="1:21">
      <c r="A123" s="71">
        <v>118</v>
      </c>
      <c r="B123" s="72" t="s">
        <v>447</v>
      </c>
      <c r="C123" s="77" t="s">
        <v>448</v>
      </c>
      <c r="D123" s="77">
        <v>13649621558</v>
      </c>
      <c r="E123" s="74" t="s">
        <v>59</v>
      </c>
      <c r="F123" s="144" t="str">
        <f>VLOOKUP(B123,[11]全部报警!$A$2:$D$80,2,FALSE)</f>
        <v>2019-07-06 09:17:41</v>
      </c>
      <c r="G123" s="155">
        <v>0</v>
      </c>
      <c r="H123" s="76" t="str">
        <f>VLOOKUP(B123,[11]全部报警!$A$2:$D$80,4,FALSE)</f>
        <v>云南省红河哈尼族彝族自治州红河县迤萨镇Z007水井东1115米</v>
      </c>
      <c r="I123" s="153"/>
      <c r="J123" s="85"/>
      <c r="K123" s="85"/>
      <c r="L123" s="84" t="s">
        <v>33</v>
      </c>
      <c r="M123" s="83"/>
      <c r="N123" s="83"/>
      <c r="O123" s="83"/>
      <c r="P123" s="83"/>
      <c r="Q123" s="101" t="s">
        <v>56</v>
      </c>
      <c r="R123" s="102"/>
      <c r="S123" s="83"/>
      <c r="T123" s="104"/>
      <c r="U123" s="105"/>
    </row>
    <row r="124" ht="17.65" customHeight="1" spans="1:21">
      <c r="A124" s="71">
        <v>119</v>
      </c>
      <c r="B124" s="72" t="s">
        <v>449</v>
      </c>
      <c r="C124" s="73" t="s">
        <v>450</v>
      </c>
      <c r="D124" s="73">
        <v>13408934184</v>
      </c>
      <c r="E124" s="74" t="s">
        <v>59</v>
      </c>
      <c r="F124" s="144" t="s">
        <v>1574</v>
      </c>
      <c r="G124" s="155">
        <v>0</v>
      </c>
      <c r="H124" s="154" t="s">
        <v>1575</v>
      </c>
      <c r="I124" s="153"/>
      <c r="J124" s="85"/>
      <c r="K124" s="85"/>
      <c r="L124" s="84" t="s">
        <v>33</v>
      </c>
      <c r="M124" s="83"/>
      <c r="N124" s="83"/>
      <c r="O124" s="83"/>
      <c r="P124" s="83"/>
      <c r="Q124" s="101" t="s">
        <v>56</v>
      </c>
      <c r="R124" s="102"/>
      <c r="S124" s="83"/>
      <c r="T124" s="104"/>
      <c r="U124" s="105"/>
    </row>
    <row r="125" ht="17.65" customHeight="1" spans="1:21">
      <c r="A125" s="71">
        <v>120</v>
      </c>
      <c r="B125" s="72" t="s">
        <v>453</v>
      </c>
      <c r="C125" s="77" t="s">
        <v>454</v>
      </c>
      <c r="D125" s="77">
        <v>15987713388</v>
      </c>
      <c r="E125" s="74" t="s">
        <v>59</v>
      </c>
      <c r="F125" s="144" t="s">
        <v>1576</v>
      </c>
      <c r="G125" s="155">
        <v>0</v>
      </c>
      <c r="H125" s="153" t="s">
        <v>1577</v>
      </c>
      <c r="I125" s="153"/>
      <c r="J125" s="85"/>
      <c r="K125" s="85"/>
      <c r="L125" s="84" t="s">
        <v>33</v>
      </c>
      <c r="M125" s="83"/>
      <c r="N125" s="83"/>
      <c r="O125" s="83"/>
      <c r="P125" s="83"/>
      <c r="Q125" s="101" t="s">
        <v>56</v>
      </c>
      <c r="R125" s="102"/>
      <c r="S125" s="83"/>
      <c r="T125" s="104"/>
      <c r="U125" s="105"/>
    </row>
    <row r="126" ht="17.65" customHeight="1" spans="1:21">
      <c r="A126" s="71">
        <v>121</v>
      </c>
      <c r="B126" s="72" t="s">
        <v>457</v>
      </c>
      <c r="C126" s="73" t="s">
        <v>458</v>
      </c>
      <c r="D126" s="73">
        <v>13408943058</v>
      </c>
      <c r="E126" s="74" t="s">
        <v>59</v>
      </c>
      <c r="F126" s="144" t="s">
        <v>1578</v>
      </c>
      <c r="G126" s="155">
        <v>0</v>
      </c>
      <c r="H126" s="154" t="s">
        <v>1579</v>
      </c>
      <c r="I126" s="153"/>
      <c r="J126" s="85"/>
      <c r="K126" s="85"/>
      <c r="L126" s="84" t="s">
        <v>33</v>
      </c>
      <c r="M126" s="83"/>
      <c r="N126" s="83"/>
      <c r="O126" s="83"/>
      <c r="P126" s="83"/>
      <c r="Q126" s="101" t="s">
        <v>56</v>
      </c>
      <c r="R126" s="102"/>
      <c r="S126" s="83"/>
      <c r="T126" s="104"/>
      <c r="U126" s="105"/>
    </row>
    <row r="127" ht="17.65" customHeight="1" spans="1:21">
      <c r="A127" s="71">
        <v>122</v>
      </c>
      <c r="B127" s="72" t="s">
        <v>461</v>
      </c>
      <c r="C127" s="73" t="s">
        <v>462</v>
      </c>
      <c r="D127" s="73">
        <v>15126308356</v>
      </c>
      <c r="E127" s="74" t="s">
        <v>59</v>
      </c>
      <c r="F127" s="144" t="s">
        <v>1580</v>
      </c>
      <c r="G127" s="155">
        <v>0</v>
      </c>
      <c r="H127" s="154" t="s">
        <v>1581</v>
      </c>
      <c r="I127" s="153"/>
      <c r="J127" s="85"/>
      <c r="K127" s="85"/>
      <c r="L127" s="84" t="s">
        <v>33</v>
      </c>
      <c r="M127" s="83"/>
      <c r="N127" s="83"/>
      <c r="O127" s="83"/>
      <c r="P127" s="83"/>
      <c r="Q127" s="101" t="s">
        <v>56</v>
      </c>
      <c r="R127" s="102"/>
      <c r="S127" s="83"/>
      <c r="T127" s="104"/>
      <c r="U127" s="105"/>
    </row>
    <row r="128" ht="17.65" customHeight="1" spans="1:21">
      <c r="A128" s="71">
        <v>123</v>
      </c>
      <c r="B128" s="72" t="s">
        <v>465</v>
      </c>
      <c r="C128" s="73" t="s">
        <v>466</v>
      </c>
      <c r="D128" s="73">
        <v>13529497697</v>
      </c>
      <c r="E128" s="74" t="s">
        <v>59</v>
      </c>
      <c r="F128" s="144" t="str">
        <f>VLOOKUP(B128,[11]全部报警!$A$2:$D$80,2,FALSE)</f>
        <v>2019-07-06 23:36:50</v>
      </c>
      <c r="G128" s="155">
        <v>0</v>
      </c>
      <c r="H128" s="76" t="str">
        <f>VLOOKUP(B128,[11]全部报警!$A$2:$D$80,4,FALSE)</f>
        <v>云南省红河哈尼族彝族自治州个旧市大屯镇个大段小屯西145米</v>
      </c>
      <c r="I128" s="153"/>
      <c r="J128" s="85"/>
      <c r="K128" s="85"/>
      <c r="L128" s="84" t="s">
        <v>33</v>
      </c>
      <c r="M128" s="83"/>
      <c r="N128" s="83"/>
      <c r="O128" s="83"/>
      <c r="P128" s="83"/>
      <c r="Q128" s="101" t="s">
        <v>56</v>
      </c>
      <c r="R128" s="102"/>
      <c r="S128" s="83"/>
      <c r="T128" s="104"/>
      <c r="U128" s="105"/>
    </row>
    <row r="129" ht="17.65" customHeight="1" spans="1:21">
      <c r="A129" s="71">
        <v>124</v>
      </c>
      <c r="B129" s="114" t="s">
        <v>467</v>
      </c>
      <c r="C129" s="115" t="s">
        <v>468</v>
      </c>
      <c r="D129" s="115">
        <v>13887501050</v>
      </c>
      <c r="E129" s="74" t="s">
        <v>59</v>
      </c>
      <c r="F129" s="144" t="s">
        <v>1582</v>
      </c>
      <c r="G129" s="155">
        <v>0</v>
      </c>
      <c r="H129" s="154" t="s">
        <v>1583</v>
      </c>
      <c r="I129" s="153"/>
      <c r="J129" s="85"/>
      <c r="K129" s="85"/>
      <c r="L129" s="84" t="s">
        <v>33</v>
      </c>
      <c r="M129" s="83"/>
      <c r="N129" s="83"/>
      <c r="O129" s="83"/>
      <c r="P129" s="83"/>
      <c r="Q129" s="101" t="s">
        <v>56</v>
      </c>
      <c r="R129" s="102"/>
      <c r="S129" s="83"/>
      <c r="T129" s="104"/>
      <c r="U129" s="105"/>
    </row>
    <row r="130" ht="17.65" customHeight="1" spans="1:21">
      <c r="A130" s="71">
        <v>125</v>
      </c>
      <c r="B130" s="114" t="s">
        <v>469</v>
      </c>
      <c r="C130" s="115" t="s">
        <v>470</v>
      </c>
      <c r="D130" s="115">
        <v>13529664805</v>
      </c>
      <c r="E130" s="74" t="s">
        <v>59</v>
      </c>
      <c r="F130" s="144" t="str">
        <f>VLOOKUP(B130,[11]全部报警!$A$2:$D$80,2,FALSE)</f>
        <v>2019-07-06 21:30:36</v>
      </c>
      <c r="G130" s="155" t="str">
        <f>VLOOKUP(B130,[12]行驶报表统计数据!$A$2:$B$64,2,FALSE)</f>
        <v>21.89</v>
      </c>
      <c r="H130" s="76" t="str">
        <f>VLOOKUP(B130,[11]全部报警!$A$2:$D$80,4,FALSE)</f>
        <v>云南省红河哈尼族彝族自治州个旧市贾沙乡102县道人和建材有限责任公司北34米</v>
      </c>
      <c r="I130" s="153"/>
      <c r="J130" s="85"/>
      <c r="K130" s="85"/>
      <c r="L130" s="84" t="s">
        <v>33</v>
      </c>
      <c r="M130" s="83"/>
      <c r="N130" s="83"/>
      <c r="O130" s="83"/>
      <c r="P130" s="83"/>
      <c r="Q130" s="101" t="s">
        <v>56</v>
      </c>
      <c r="R130" s="102"/>
      <c r="S130" s="83"/>
      <c r="T130" s="104"/>
      <c r="U130" s="105"/>
    </row>
    <row r="131" ht="17.65" customHeight="1" spans="1:21">
      <c r="A131" s="71">
        <v>126</v>
      </c>
      <c r="B131" s="116" t="s">
        <v>471</v>
      </c>
      <c r="C131" s="117" t="s">
        <v>472</v>
      </c>
      <c r="D131" s="117">
        <v>13577336657</v>
      </c>
      <c r="E131" s="74" t="s">
        <v>59</v>
      </c>
      <c r="F131" s="144" t="str">
        <f>VLOOKUP(B131,[11]全部报警!$A$2:$D$80,2,FALSE)</f>
        <v>2019-07-06 16:31:52</v>
      </c>
      <c r="G131" s="155" t="str">
        <f>VLOOKUP(B131,[12]行驶报表统计数据!$A$2:$B$64,2,FALSE)</f>
        <v>20.60</v>
      </c>
      <c r="H131" s="76" t="str">
        <f>VLOOKUP(B131,[11]全部报警!$A$2:$D$80,4,FALSE)</f>
        <v>云南省红河哈尼族彝族自治州开远市小龙潭镇二城段安桶寨西247米</v>
      </c>
      <c r="I131" s="153"/>
      <c r="J131" s="85"/>
      <c r="K131" s="85"/>
      <c r="L131" s="84" t="s">
        <v>33</v>
      </c>
      <c r="M131" s="83"/>
      <c r="N131" s="83"/>
      <c r="O131" s="83"/>
      <c r="P131" s="83"/>
      <c r="Q131" s="101" t="s">
        <v>56</v>
      </c>
      <c r="R131" s="102"/>
      <c r="S131" s="83"/>
      <c r="T131" s="104"/>
      <c r="U131" s="105"/>
    </row>
    <row r="132" ht="17.65" customHeight="1" spans="1:21">
      <c r="A132" s="71">
        <v>127</v>
      </c>
      <c r="B132" s="116" t="s">
        <v>473</v>
      </c>
      <c r="C132" s="77" t="s">
        <v>474</v>
      </c>
      <c r="D132" s="77">
        <v>13769469916</v>
      </c>
      <c r="E132" s="74" t="s">
        <v>59</v>
      </c>
      <c r="F132" s="144" t="str">
        <f>VLOOKUP(B132,[11]全部报警!$A$2:$D$80,2,FALSE)</f>
        <v>2019-07-06 18:54:12</v>
      </c>
      <c r="G132" s="155" t="str">
        <f>VLOOKUP(B132,[12]行驶报表统计数据!$A$2:$B$64,2,FALSE)</f>
        <v>19.29</v>
      </c>
      <c r="H132" s="76" t="str">
        <f>VLOOKUP(B132,[11]全部报警!$A$2:$D$80,4,FALSE)</f>
        <v>云南省红河哈尼族彝族自治州石屏县异龙镇216省道石屏县辣云红食品有限公司西南32米</v>
      </c>
      <c r="I132" s="153"/>
      <c r="J132" s="85"/>
      <c r="K132" s="85"/>
      <c r="L132" s="84" t="s">
        <v>33</v>
      </c>
      <c r="M132" s="83"/>
      <c r="N132" s="83"/>
      <c r="O132" s="83"/>
      <c r="P132" s="83"/>
      <c r="Q132" s="101" t="s">
        <v>56</v>
      </c>
      <c r="R132" s="102"/>
      <c r="S132" s="83"/>
      <c r="T132" s="104"/>
      <c r="U132" s="105"/>
    </row>
    <row r="133" ht="17.65" customHeight="1" spans="1:21">
      <c r="A133" s="71">
        <v>128</v>
      </c>
      <c r="B133" s="116" t="s">
        <v>477</v>
      </c>
      <c r="C133" s="78" t="s">
        <v>478</v>
      </c>
      <c r="D133" s="78" t="s">
        <v>479</v>
      </c>
      <c r="E133" s="74" t="s">
        <v>59</v>
      </c>
      <c r="F133" s="144" t="s">
        <v>1584</v>
      </c>
      <c r="G133" s="155">
        <v>0</v>
      </c>
      <c r="H133" s="154" t="s">
        <v>1585</v>
      </c>
      <c r="I133" s="153"/>
      <c r="J133" s="85"/>
      <c r="K133" s="85"/>
      <c r="L133" s="84" t="s">
        <v>33</v>
      </c>
      <c r="M133" s="83"/>
      <c r="N133" s="83"/>
      <c r="O133" s="83"/>
      <c r="P133" s="83"/>
      <c r="Q133" s="101" t="s">
        <v>56</v>
      </c>
      <c r="R133" s="102"/>
      <c r="S133" s="83"/>
      <c r="T133" s="104"/>
      <c r="U133" s="105"/>
    </row>
    <row r="134" ht="17.65" customHeight="1" spans="1:21">
      <c r="A134" s="71">
        <v>129</v>
      </c>
      <c r="B134" s="116" t="s">
        <v>482</v>
      </c>
      <c r="C134" s="78" t="s">
        <v>483</v>
      </c>
      <c r="D134" s="78" t="s">
        <v>484</v>
      </c>
      <c r="E134" s="74" t="s">
        <v>59</v>
      </c>
      <c r="F134" s="144" t="str">
        <f>VLOOKUP(B134,[11]全部报警!$A$2:$D$80,2,FALSE)</f>
        <v>2019-07-06 16:25:02</v>
      </c>
      <c r="G134" s="155" t="str">
        <f>VLOOKUP(B134,[12]行驶报表统计数据!$A$2:$B$64,2,FALSE)</f>
        <v>12.90</v>
      </c>
      <c r="H134" s="76" t="str">
        <f>VLOOKUP(B134,[11]全部报警!$A$2:$D$80,4,FALSE)</f>
        <v>云南省红河哈尼族彝族自治州金平苗族瑶族傣族自治县金河镇蛮金公路鸿鑫木材加工厂西南36米</v>
      </c>
      <c r="I134" s="153"/>
      <c r="J134" s="85"/>
      <c r="K134" s="85"/>
      <c r="L134" s="84" t="s">
        <v>33</v>
      </c>
      <c r="M134" s="83"/>
      <c r="N134" s="83"/>
      <c r="O134" s="83"/>
      <c r="P134" s="83"/>
      <c r="Q134" s="101" t="s">
        <v>56</v>
      </c>
      <c r="R134" s="102"/>
      <c r="S134" s="83"/>
      <c r="T134" s="104"/>
      <c r="U134" s="105"/>
    </row>
    <row r="135" ht="17.65" customHeight="1" spans="1:21">
      <c r="A135" s="71">
        <v>130</v>
      </c>
      <c r="B135" s="116" t="s">
        <v>485</v>
      </c>
      <c r="C135" s="78" t="s">
        <v>486</v>
      </c>
      <c r="D135" s="78" t="s">
        <v>487</v>
      </c>
      <c r="E135" s="74" t="s">
        <v>59</v>
      </c>
      <c r="F135" s="144" t="s">
        <v>1586</v>
      </c>
      <c r="G135" s="155">
        <v>0</v>
      </c>
      <c r="H135" s="154" t="s">
        <v>1587</v>
      </c>
      <c r="I135" s="153"/>
      <c r="J135" s="85"/>
      <c r="K135" s="85"/>
      <c r="L135" s="84" t="s">
        <v>33</v>
      </c>
      <c r="M135" s="83"/>
      <c r="N135" s="83"/>
      <c r="O135" s="83"/>
      <c r="P135" s="83"/>
      <c r="Q135" s="101" t="s">
        <v>56</v>
      </c>
      <c r="R135" s="102"/>
      <c r="S135" s="83"/>
      <c r="T135" s="104"/>
      <c r="U135" s="105"/>
    </row>
    <row r="136" s="40" customFormat="1" ht="17.65" customHeight="1" spans="1:21">
      <c r="A136" s="71">
        <v>131</v>
      </c>
      <c r="B136" s="76" t="s">
        <v>490</v>
      </c>
      <c r="C136" s="77" t="s">
        <v>491</v>
      </c>
      <c r="D136" s="77">
        <v>15187312120</v>
      </c>
      <c r="E136" s="74" t="s">
        <v>59</v>
      </c>
      <c r="F136" s="144" t="str">
        <f>VLOOKUP(B136,[11]全部报警!$A$2:$D$80,2,FALSE)</f>
        <v>2019-07-06 20:07:26</v>
      </c>
      <c r="G136" s="155" t="str">
        <f>VLOOKUP(B136,[12]行驶报表统计数据!$A$2:$B$64,2,FALSE)</f>
        <v>30.35</v>
      </c>
      <c r="H136" s="76" t="str">
        <f>VLOOKUP(B136,[11]全部报警!$A$2:$D$80,4,FALSE)</f>
        <v>云南省红河哈尼族彝族自治州开远市羊街乡羊街集镇段g8011开河王丫段大庄站西1485米</v>
      </c>
      <c r="I136" s="153"/>
      <c r="J136" s="85"/>
      <c r="K136" s="85"/>
      <c r="L136" s="84" t="s">
        <v>33</v>
      </c>
      <c r="M136" s="83"/>
      <c r="N136" s="83"/>
      <c r="O136" s="83"/>
      <c r="P136" s="83"/>
      <c r="Q136" s="101" t="s">
        <v>56</v>
      </c>
      <c r="R136" s="102"/>
      <c r="S136" s="83"/>
      <c r="T136" s="104"/>
      <c r="U136" s="105"/>
    </row>
    <row r="137" ht="17.65" customHeight="1" spans="1:21">
      <c r="A137" s="71">
        <v>132</v>
      </c>
      <c r="B137" s="73" t="s">
        <v>492</v>
      </c>
      <c r="C137" s="117" t="s">
        <v>285</v>
      </c>
      <c r="D137" s="117">
        <v>15974736050</v>
      </c>
      <c r="E137" s="74" t="s">
        <v>59</v>
      </c>
      <c r="F137" s="144" t="str">
        <f>VLOOKUP(B137,[11]全部报警!$A$2:$D$80,2,FALSE)</f>
        <v>2019-07-06 23:31:22</v>
      </c>
      <c r="G137" s="155" t="str">
        <f>VLOOKUP(B137,[12]行驶报表统计数据!$A$2:$B$64,2,FALSE)</f>
        <v>7.44</v>
      </c>
      <c r="H137" s="76" t="str">
        <f>VLOOKUP(B137,[11]全部报警!$A$2:$D$80,4,FALSE)</f>
        <v>云南省红河哈尼族彝族自治州个旧市贾沙乡芦柴冲西北425米</v>
      </c>
      <c r="I137" s="153"/>
      <c r="J137" s="85"/>
      <c r="K137" s="85"/>
      <c r="L137" s="84" t="s">
        <v>33</v>
      </c>
      <c r="M137" s="83"/>
      <c r="N137" s="83"/>
      <c r="O137" s="83"/>
      <c r="P137" s="83"/>
      <c r="Q137" s="101" t="s">
        <v>56</v>
      </c>
      <c r="R137" s="102"/>
      <c r="S137" s="83"/>
      <c r="T137" s="104"/>
      <c r="U137" s="105"/>
    </row>
    <row r="138" ht="17.65" customHeight="1" spans="1:21">
      <c r="A138" s="71">
        <v>133</v>
      </c>
      <c r="B138" s="73" t="s">
        <v>493</v>
      </c>
      <c r="C138" s="117" t="s">
        <v>494</v>
      </c>
      <c r="D138" s="117">
        <v>13988095702</v>
      </c>
      <c r="E138" s="74" t="s">
        <v>59</v>
      </c>
      <c r="F138" s="144" t="str">
        <f>VLOOKUP(B138,[11]全部报警!$A$2:$D$80,2,FALSE)</f>
        <v>2019-07-06 20:30:59</v>
      </c>
      <c r="G138" s="155" t="str">
        <f>VLOOKUP(B138,[12]行驶报表统计数据!$A$2:$B$64,2,FALSE)</f>
        <v>56.33</v>
      </c>
      <c r="H138" s="76" t="str">
        <f>VLOOKUP(B138,[11]全部报警!$A$2:$D$80,4,FALSE)</f>
        <v>云南省大理白族自治州洱源县右所镇214国道洱源公路管理段下山口站西北42米</v>
      </c>
      <c r="I138" s="153"/>
      <c r="J138" s="85"/>
      <c r="K138" s="85"/>
      <c r="L138" s="84" t="s">
        <v>33</v>
      </c>
      <c r="M138" s="83"/>
      <c r="N138" s="83"/>
      <c r="O138" s="83"/>
      <c r="P138" s="83"/>
      <c r="Q138" s="101" t="s">
        <v>56</v>
      </c>
      <c r="R138" s="102"/>
      <c r="S138" s="83"/>
      <c r="T138" s="104"/>
      <c r="U138" s="105"/>
    </row>
    <row r="139" ht="17.65" customHeight="1" spans="1:21">
      <c r="A139" s="71">
        <v>134</v>
      </c>
      <c r="B139" s="73" t="s">
        <v>495</v>
      </c>
      <c r="C139" s="117" t="s">
        <v>496</v>
      </c>
      <c r="D139" s="117">
        <v>15912820531</v>
      </c>
      <c r="E139" s="74" t="s">
        <v>59</v>
      </c>
      <c r="F139" s="144" t="str">
        <f>VLOOKUP(B139,[11]全部报警!$A$2:$D$80,2,FALSE)</f>
        <v>2019-07-06 16:55:10</v>
      </c>
      <c r="G139" s="155" t="str">
        <f>VLOOKUP(B139,[12]行驶报表统计数据!$A$2:$B$64,2,FALSE)</f>
        <v>26.23</v>
      </c>
      <c r="H139" s="76" t="str">
        <f>VLOOKUP(B139,[11]全部报警!$A$2:$D$80,4,FALSE)</f>
        <v>云南省昆明市安宁市连然街道和平大道83号和平大道中国信合东北195米</v>
      </c>
      <c r="I139" s="153"/>
      <c r="J139" s="85"/>
      <c r="K139" s="85"/>
      <c r="L139" s="84" t="s">
        <v>33</v>
      </c>
      <c r="M139" s="83"/>
      <c r="N139" s="83"/>
      <c r="O139" s="83"/>
      <c r="P139" s="83"/>
      <c r="Q139" s="101" t="s">
        <v>56</v>
      </c>
      <c r="R139" s="102"/>
      <c r="S139" s="83"/>
      <c r="T139" s="104"/>
      <c r="U139" s="105"/>
    </row>
    <row r="140" s="42" customFormat="1" ht="17.65" customHeight="1" spans="1:22">
      <c r="A140" s="71">
        <v>135</v>
      </c>
      <c r="B140" s="73" t="s">
        <v>499</v>
      </c>
      <c r="C140" s="77" t="s">
        <v>500</v>
      </c>
      <c r="D140" s="77">
        <v>15825222243</v>
      </c>
      <c r="E140" s="74" t="s">
        <v>59</v>
      </c>
      <c r="F140" s="144" t="str">
        <f>VLOOKUP(B140,[11]全部报警!$A$2:$D$80,2,FALSE)</f>
        <v>2019-07-06 09:26:40</v>
      </c>
      <c r="G140" s="155">
        <v>0</v>
      </c>
      <c r="H140" s="76" t="str">
        <f>VLOOKUP(B140,[11]全部报警!$A$2:$D$80,4,FALSE)</f>
        <v>云南省西双版纳傣族自治州景洪市允景洪街道澜沧江路5号澜沧江路西双版纳傣族自治州质量技术监督景洪社会公证计量称重站东北646米</v>
      </c>
      <c r="I140" s="153"/>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144" t="s">
        <v>1588</v>
      </c>
      <c r="G141" s="155">
        <v>0</v>
      </c>
      <c r="H141" s="154" t="s">
        <v>1589</v>
      </c>
      <c r="I141" s="153"/>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144" t="str">
        <f>VLOOKUP(B142,[11]全部报警!$A$2:$D$80,2,FALSE)</f>
        <v>2019-07-06 21:33:12</v>
      </c>
      <c r="G142" s="155">
        <v>0</v>
      </c>
      <c r="H142" s="76" t="str">
        <f>VLOOKUP(B142,[11]全部报警!$A$2:$D$80,4,FALSE)</f>
        <v>云南省红河哈尼族彝族自治州建水县临安镇云昌宾馆西86米</v>
      </c>
      <c r="I142" s="153"/>
      <c r="J142" s="128"/>
      <c r="K142" s="128"/>
      <c r="L142" s="84" t="s">
        <v>33</v>
      </c>
      <c r="M142" s="81"/>
      <c r="N142" s="81"/>
      <c r="O142" s="81"/>
      <c r="P142" s="81"/>
      <c r="Q142" s="129" t="s">
        <v>56</v>
      </c>
      <c r="R142" s="130"/>
      <c r="S142" s="81"/>
      <c r="T142" s="107"/>
      <c r="U142" s="131"/>
      <c r="V142" s="132"/>
    </row>
    <row r="143" ht="17.65" customHeight="1" spans="1:21">
      <c r="A143" s="71">
        <v>138</v>
      </c>
      <c r="B143" s="116" t="s">
        <v>506</v>
      </c>
      <c r="C143" s="117" t="s">
        <v>507</v>
      </c>
      <c r="D143" s="117">
        <v>13708631876</v>
      </c>
      <c r="E143" s="74" t="s">
        <v>59</v>
      </c>
      <c r="F143" s="144" t="str">
        <f>VLOOKUP(B143,[11]全部报警!$A$2:$D$80,2,FALSE)</f>
        <v>2019-07-06 12:14:39</v>
      </c>
      <c r="G143" s="155" t="str">
        <f>VLOOKUP(B143,[12]行驶报表统计数据!$A$2:$B$64,2,FALSE)</f>
        <v>49.35</v>
      </c>
      <c r="H143" s="76" t="str">
        <f>VLOOKUP(B143,[11]全部报警!$A$2:$D$80,4,FALSE)</f>
        <v>云南省红河哈尼族彝族自治州个旧市大屯镇红河州军粮供应管理服务中心北95米</v>
      </c>
      <c r="I143" s="153"/>
      <c r="J143" s="128"/>
      <c r="K143" s="128"/>
      <c r="L143" s="84" t="s">
        <v>33</v>
      </c>
      <c r="M143" s="81"/>
      <c r="N143" s="81"/>
      <c r="O143" s="81"/>
      <c r="P143" s="81"/>
      <c r="Q143" s="129" t="s">
        <v>56</v>
      </c>
      <c r="R143" s="130"/>
      <c r="S143" s="81"/>
      <c r="T143" s="107"/>
      <c r="U143" s="131"/>
    </row>
    <row r="144" ht="17.65" customHeight="1" spans="1:21">
      <c r="A144" s="71">
        <v>139</v>
      </c>
      <c r="B144" s="116" t="s">
        <v>508</v>
      </c>
      <c r="C144" s="77" t="s">
        <v>509</v>
      </c>
      <c r="D144" s="77">
        <v>13466255899</v>
      </c>
      <c r="E144" s="74" t="s">
        <v>59</v>
      </c>
      <c r="F144" s="144" t="s">
        <v>1590</v>
      </c>
      <c r="G144" s="155">
        <v>0</v>
      </c>
      <c r="H144" s="154" t="s">
        <v>1591</v>
      </c>
      <c r="I144" s="153"/>
      <c r="J144" s="128"/>
      <c r="K144" s="128"/>
      <c r="L144" s="84" t="s">
        <v>33</v>
      </c>
      <c r="M144" s="81"/>
      <c r="N144" s="81"/>
      <c r="O144" s="81"/>
      <c r="P144" s="81"/>
      <c r="Q144" s="129" t="s">
        <v>56</v>
      </c>
      <c r="R144" s="130"/>
      <c r="S144" s="81"/>
      <c r="T144" s="107"/>
      <c r="U144" s="131"/>
    </row>
    <row r="145" ht="17.65" customHeight="1" spans="1:21">
      <c r="A145" s="71">
        <v>140</v>
      </c>
      <c r="B145" s="118" t="s">
        <v>512</v>
      </c>
      <c r="C145" s="117" t="s">
        <v>513</v>
      </c>
      <c r="D145" s="117">
        <v>13529682287</v>
      </c>
      <c r="E145" s="74" t="s">
        <v>59</v>
      </c>
      <c r="F145" s="144" t="s">
        <v>1592</v>
      </c>
      <c r="G145" s="155">
        <v>0</v>
      </c>
      <c r="H145" s="154" t="s">
        <v>1593</v>
      </c>
      <c r="I145" s="153"/>
      <c r="J145" s="128"/>
      <c r="K145" s="128"/>
      <c r="L145" s="84" t="s">
        <v>33</v>
      </c>
      <c r="M145" s="81"/>
      <c r="N145" s="81"/>
      <c r="O145" s="81"/>
      <c r="P145" s="81"/>
      <c r="Q145" s="129" t="s">
        <v>56</v>
      </c>
      <c r="R145" s="130"/>
      <c r="S145" s="81"/>
      <c r="T145" s="107"/>
      <c r="U145" s="131"/>
    </row>
    <row r="146" ht="17.65" customHeight="1" spans="1:21">
      <c r="A146" s="71">
        <v>141</v>
      </c>
      <c r="B146" s="116" t="s">
        <v>516</v>
      </c>
      <c r="C146" s="78" t="s">
        <v>517</v>
      </c>
      <c r="D146" s="78" t="s">
        <v>518</v>
      </c>
      <c r="E146" s="74" t="s">
        <v>59</v>
      </c>
      <c r="F146" s="144"/>
      <c r="G146" s="155">
        <v>0</v>
      </c>
      <c r="H146" s="76"/>
      <c r="I146" s="83" t="s">
        <v>62</v>
      </c>
      <c r="J146" s="128"/>
      <c r="K146" s="128"/>
      <c r="L146" s="84" t="s">
        <v>33</v>
      </c>
      <c r="M146" s="81"/>
      <c r="N146" s="81"/>
      <c r="O146" s="81"/>
      <c r="P146" s="81"/>
      <c r="Q146" s="129" t="s">
        <v>29</v>
      </c>
      <c r="R146" s="130"/>
      <c r="S146" s="146">
        <v>43652</v>
      </c>
      <c r="T146" s="107" t="s">
        <v>170</v>
      </c>
      <c r="U146" s="131"/>
    </row>
    <row r="147" ht="17.65" customHeight="1" spans="1:21">
      <c r="A147" s="71">
        <v>142</v>
      </c>
      <c r="B147" s="116" t="s">
        <v>521</v>
      </c>
      <c r="C147" s="78" t="s">
        <v>522</v>
      </c>
      <c r="D147" s="78" t="s">
        <v>523</v>
      </c>
      <c r="E147" s="74" t="s">
        <v>59</v>
      </c>
      <c r="F147" s="144" t="str">
        <f>VLOOKUP(B147,[11]全部报警!$A$2:$D$80,2,FALSE)</f>
        <v>2019-07-06 19:39:14</v>
      </c>
      <c r="G147" s="155" t="str">
        <f>VLOOKUP(B147,[12]行驶报表统计数据!$A$2:$B$64,2,FALSE)</f>
        <v>11.99</v>
      </c>
      <c r="H147" s="76" t="str">
        <f>VLOOKUP(B147,[11]全部报警!$A$2:$D$80,4,FALSE)</f>
        <v>云南省红河哈尼族彝族自治州元阳县南沙镇102县道元阳县公安局东北150米</v>
      </c>
      <c r="I147" s="153"/>
      <c r="J147" s="128"/>
      <c r="K147" s="128"/>
      <c r="L147" s="84" t="s">
        <v>33</v>
      </c>
      <c r="M147" s="81"/>
      <c r="N147" s="81"/>
      <c r="O147" s="81"/>
      <c r="P147" s="81"/>
      <c r="Q147" s="129" t="s">
        <v>56</v>
      </c>
      <c r="R147" s="130"/>
      <c r="S147" s="81"/>
      <c r="T147" s="107"/>
      <c r="U147" s="131"/>
    </row>
    <row r="148" ht="17.65" customHeight="1" spans="1:21">
      <c r="A148" s="71">
        <v>143</v>
      </c>
      <c r="B148" s="116" t="s">
        <v>524</v>
      </c>
      <c r="C148" s="117" t="s">
        <v>525</v>
      </c>
      <c r="D148" s="117">
        <v>13887308798</v>
      </c>
      <c r="E148" s="74" t="s">
        <v>59</v>
      </c>
      <c r="F148" s="144" t="str">
        <f>VLOOKUP(B148,[11]全部报警!$A$2:$D$80,2,FALSE)</f>
        <v>2019-07-06 16:03:39</v>
      </c>
      <c r="G148" s="155">
        <v>0</v>
      </c>
      <c r="H148" s="76" t="str">
        <f>VLOOKUP(B148,[11]全部报警!$A$2:$D$80,4,FALSE)</f>
        <v>云南省红河哈尼族彝族自治州个旧市大屯镇个屯一级公路红河州军粮供应管理服务中心北142米</v>
      </c>
      <c r="I148" s="153"/>
      <c r="J148" s="128"/>
      <c r="K148" s="128"/>
      <c r="L148" s="84" t="s">
        <v>33</v>
      </c>
      <c r="M148" s="81"/>
      <c r="N148" s="81"/>
      <c r="O148" s="81"/>
      <c r="P148" s="81"/>
      <c r="Q148" s="129" t="s">
        <v>56</v>
      </c>
      <c r="R148" s="130"/>
      <c r="S148" s="81"/>
      <c r="T148" s="107"/>
      <c r="U148" s="131"/>
    </row>
    <row r="149" ht="17.65" customHeight="1" spans="1:21">
      <c r="A149" s="71">
        <v>144</v>
      </c>
      <c r="B149" s="119" t="s">
        <v>526</v>
      </c>
      <c r="C149" s="77" t="s">
        <v>527</v>
      </c>
      <c r="D149" s="77">
        <v>13759499761</v>
      </c>
      <c r="E149" s="74" t="s">
        <v>59</v>
      </c>
      <c r="F149" s="144" t="s">
        <v>1594</v>
      </c>
      <c r="G149" s="155">
        <v>0</v>
      </c>
      <c r="H149" s="154" t="s">
        <v>1595</v>
      </c>
      <c r="I149" s="153"/>
      <c r="J149" s="128"/>
      <c r="K149" s="128"/>
      <c r="L149" s="84" t="s">
        <v>33</v>
      </c>
      <c r="M149" s="81"/>
      <c r="N149" s="81"/>
      <c r="O149" s="81"/>
      <c r="P149" s="81"/>
      <c r="Q149" s="129" t="s">
        <v>56</v>
      </c>
      <c r="R149" s="130"/>
      <c r="S149" s="81"/>
      <c r="T149" s="107"/>
      <c r="U149" s="131"/>
    </row>
    <row r="150" ht="17.65" customHeight="1" spans="1:21">
      <c r="A150" s="71">
        <v>145</v>
      </c>
      <c r="B150" s="119" t="s">
        <v>528</v>
      </c>
      <c r="C150" s="117" t="s">
        <v>529</v>
      </c>
      <c r="D150" s="117">
        <v>13312660049</v>
      </c>
      <c r="E150" s="74" t="s">
        <v>59</v>
      </c>
      <c r="F150" s="144" t="str">
        <f>VLOOKUP(B150,[11]全部报警!$A$2:$D$80,2,FALSE)</f>
        <v>2019-07-06 14:29:01</v>
      </c>
      <c r="G150" s="155" t="str">
        <f>VLOOKUP(B150,[12]行驶报表统计数据!$A$2:$B$64,2,FALSE)</f>
        <v>8.98</v>
      </c>
      <c r="H150" s="76" t="str">
        <f>VLOOKUP(B150,[11]全部报警!$A$2:$D$80,4,FALSE)</f>
        <v>云南省红河哈尼族彝族自治州红河县迤萨镇莲花路37元红公路红河县交通运输局西南48米</v>
      </c>
      <c r="I150" s="153"/>
      <c r="J150" s="128"/>
      <c r="K150" s="128"/>
      <c r="L150" s="84" t="s">
        <v>33</v>
      </c>
      <c r="M150" s="81"/>
      <c r="N150" s="81"/>
      <c r="O150" s="81"/>
      <c r="P150" s="81"/>
      <c r="Q150" s="129" t="s">
        <v>56</v>
      </c>
      <c r="R150" s="130"/>
      <c r="S150" s="81"/>
      <c r="T150" s="107"/>
      <c r="U150" s="131"/>
    </row>
    <row r="151" ht="17.65" customHeight="1" spans="1:21">
      <c r="A151" s="71">
        <v>146</v>
      </c>
      <c r="B151" s="119" t="s">
        <v>530</v>
      </c>
      <c r="C151" s="78" t="s">
        <v>531</v>
      </c>
      <c r="D151" s="78" t="s">
        <v>532</v>
      </c>
      <c r="E151" s="74" t="s">
        <v>59</v>
      </c>
      <c r="F151" s="144" t="s">
        <v>1596</v>
      </c>
      <c r="G151" s="155">
        <v>0</v>
      </c>
      <c r="H151" s="154" t="s">
        <v>1597</v>
      </c>
      <c r="I151" s="153"/>
      <c r="J151" s="128"/>
      <c r="K151" s="128"/>
      <c r="L151" s="84" t="s">
        <v>33</v>
      </c>
      <c r="M151" s="81"/>
      <c r="N151" s="81"/>
      <c r="O151" s="81"/>
      <c r="P151" s="81"/>
      <c r="Q151" s="129" t="s">
        <v>56</v>
      </c>
      <c r="R151" s="130"/>
      <c r="S151" s="81"/>
      <c r="T151" s="107"/>
      <c r="U151" s="131"/>
    </row>
    <row r="152" ht="17.65" customHeight="1" spans="1:21">
      <c r="A152" s="71">
        <v>147</v>
      </c>
      <c r="B152" s="119" t="s">
        <v>535</v>
      </c>
      <c r="C152" s="117" t="s">
        <v>536</v>
      </c>
      <c r="D152" s="117">
        <v>13987331167</v>
      </c>
      <c r="E152" s="74" t="s">
        <v>59</v>
      </c>
      <c r="F152" s="144" t="str">
        <f>VLOOKUP(B152,[11]全部报警!$A$2:$D$80,2,FALSE)</f>
        <v>2019-07-06 15:29:38</v>
      </c>
      <c r="G152" s="155" t="str">
        <f>VLOOKUP(B152,[12]行驶报表统计数据!$A$2:$B$64,2,FALSE)</f>
        <v>17.57</v>
      </c>
      <c r="H152" s="76" t="str">
        <f>VLOOKUP(B152,[11]全部报警!$A$2:$D$80,4,FALSE)</f>
        <v>云南省红河哈尼族彝族自治州建水县官厅镇小桔段小包山西398米</v>
      </c>
      <c r="I152" s="153"/>
      <c r="J152" s="128"/>
      <c r="K152" s="128"/>
      <c r="L152" s="84" t="s">
        <v>33</v>
      </c>
      <c r="M152" s="81"/>
      <c r="N152" s="81"/>
      <c r="O152" s="81"/>
      <c r="P152" s="81"/>
      <c r="Q152" s="129" t="s">
        <v>56</v>
      </c>
      <c r="R152" s="130"/>
      <c r="S152" s="81"/>
      <c r="T152" s="107"/>
      <c r="U152" s="131"/>
    </row>
    <row r="153" ht="17.65" customHeight="1" spans="1:21">
      <c r="A153" s="71">
        <v>148</v>
      </c>
      <c r="B153" s="119" t="s">
        <v>539</v>
      </c>
      <c r="C153" s="77" t="s">
        <v>540</v>
      </c>
      <c r="D153" s="77">
        <v>15987328067</v>
      </c>
      <c r="E153" s="74" t="s">
        <v>59</v>
      </c>
      <c r="F153" s="144" t="str">
        <f>VLOOKUP(B153,[11]全部报警!$A$2:$D$80,2,FALSE)</f>
        <v>2019-07-06 20:05:32</v>
      </c>
      <c r="G153" s="155" t="str">
        <f>VLOOKUP(B153,[12]行驶报表统计数据!$A$2:$B$64,2,FALSE)</f>
        <v>10.79</v>
      </c>
      <c r="H153" s="76" t="str">
        <f>VLOOKUP(B153,[11]全部报警!$A$2:$D$80,4,FALSE)</f>
        <v>云南省红河哈尼族彝族自治州开远市乐白道街道市西北路馆驿清真饭店南47米</v>
      </c>
      <c r="I153" s="153"/>
      <c r="J153" s="128"/>
      <c r="K153" s="128"/>
      <c r="L153" s="84" t="s">
        <v>33</v>
      </c>
      <c r="M153" s="81"/>
      <c r="N153" s="81"/>
      <c r="O153" s="81"/>
      <c r="P153" s="81"/>
      <c r="Q153" s="129" t="s">
        <v>56</v>
      </c>
      <c r="R153" s="130"/>
      <c r="S153" s="81"/>
      <c r="T153" s="107"/>
      <c r="U153" s="131"/>
    </row>
    <row r="154" ht="17.65" customHeight="1" spans="1:21">
      <c r="A154" s="71">
        <v>149</v>
      </c>
      <c r="B154" s="119" t="s">
        <v>541</v>
      </c>
      <c r="C154" s="117" t="s">
        <v>542</v>
      </c>
      <c r="D154" s="117">
        <v>13628733311</v>
      </c>
      <c r="E154" s="74" t="s">
        <v>59</v>
      </c>
      <c r="F154" s="144" t="str">
        <f>VLOOKUP(B154,[11]全部报警!$A$2:$D$80,2,FALSE)</f>
        <v>2019-07-06 23:04:56</v>
      </c>
      <c r="G154" s="155" t="str">
        <f>VLOOKUP(B154,[12]行驶报表统计数据!$A$2:$B$64,2,FALSE)</f>
        <v>17.32</v>
      </c>
      <c r="H154" s="76" t="str">
        <f>VLOOKUP(B154,[11]全部报警!$A$2:$D$80,4,FALSE)</f>
        <v>云南省昆明市安宁市禄脿街道213省道液泉菜馆西南100米</v>
      </c>
      <c r="I154" s="153"/>
      <c r="J154" s="128"/>
      <c r="K154" s="128"/>
      <c r="L154" s="84" t="s">
        <v>33</v>
      </c>
      <c r="M154" s="81"/>
      <c r="N154" s="81"/>
      <c r="O154" s="81"/>
      <c r="P154" s="81"/>
      <c r="Q154" s="129" t="s">
        <v>56</v>
      </c>
      <c r="R154" s="130"/>
      <c r="S154" s="81"/>
      <c r="T154" s="107"/>
      <c r="U154" s="131"/>
    </row>
    <row r="155" ht="17.65" customHeight="1" spans="1:21">
      <c r="A155" s="71">
        <v>150</v>
      </c>
      <c r="B155" s="119" t="s">
        <v>543</v>
      </c>
      <c r="C155" s="78" t="s">
        <v>544</v>
      </c>
      <c r="D155" s="78" t="s">
        <v>545</v>
      </c>
      <c r="E155" s="74" t="s">
        <v>59</v>
      </c>
      <c r="F155" s="144" t="s">
        <v>1598</v>
      </c>
      <c r="G155" s="155">
        <v>0</v>
      </c>
      <c r="H155" s="154" t="s">
        <v>1599</v>
      </c>
      <c r="I155" s="153"/>
      <c r="J155" s="128"/>
      <c r="K155" s="128"/>
      <c r="L155" s="84" t="s">
        <v>33</v>
      </c>
      <c r="M155" s="81"/>
      <c r="N155" s="81"/>
      <c r="O155" s="81"/>
      <c r="P155" s="81"/>
      <c r="Q155" s="129" t="s">
        <v>56</v>
      </c>
      <c r="R155" s="130"/>
      <c r="S155" s="81"/>
      <c r="T155" s="107"/>
      <c r="U155" s="131"/>
    </row>
    <row r="156" ht="17.65" customHeight="1" spans="1:21">
      <c r="A156" s="71">
        <v>151</v>
      </c>
      <c r="B156" s="119" t="s">
        <v>546</v>
      </c>
      <c r="C156" s="120" t="s">
        <v>547</v>
      </c>
      <c r="D156" s="120">
        <v>13987361051</v>
      </c>
      <c r="E156" s="74" t="s">
        <v>59</v>
      </c>
      <c r="F156" s="144" t="str">
        <f>VLOOKUP(B156,[11]全部报警!$A$2:$D$80,2,FALSE)</f>
        <v>2019-07-06 17:04:45</v>
      </c>
      <c r="G156" s="155" t="str">
        <f>VLOOKUP(B156,[12]行驶报表统计数据!$A$2:$B$64,2,FALSE)</f>
        <v>12.24</v>
      </c>
      <c r="H156" s="76" t="str">
        <f>VLOOKUP(B156,[11]全部报警!$A$2:$D$80,4,FALSE)</f>
        <v>云南省红河哈尼族彝族自治州元阳县南沙镇慢腊公路102县102县道桃园村卫生所东1377米</v>
      </c>
      <c r="I156" s="153"/>
      <c r="J156" s="128"/>
      <c r="K156" s="128"/>
      <c r="L156" s="84" t="s">
        <v>33</v>
      </c>
      <c r="M156" s="81"/>
      <c r="N156" s="81"/>
      <c r="O156" s="81"/>
      <c r="P156" s="81"/>
      <c r="Q156" s="129" t="s">
        <v>56</v>
      </c>
      <c r="R156" s="130"/>
      <c r="S156" s="81"/>
      <c r="T156" s="107"/>
      <c r="U156" s="131"/>
    </row>
    <row r="157" ht="17.65" customHeight="1" spans="1:21">
      <c r="A157" s="71">
        <v>152</v>
      </c>
      <c r="B157" s="119" t="s">
        <v>548</v>
      </c>
      <c r="C157" s="117" t="s">
        <v>549</v>
      </c>
      <c r="D157" s="117">
        <v>13987332052</v>
      </c>
      <c r="E157" s="74" t="s">
        <v>59</v>
      </c>
      <c r="F157" s="144" t="str">
        <f>VLOOKUP(B157,[11]全部报警!$A$2:$D$80,2,FALSE)</f>
        <v>2019-07-06 22:39:03</v>
      </c>
      <c r="G157" s="155" t="str">
        <f>VLOOKUP(B157,[12]行驶报表统计数据!$A$2:$B$64,2,FALSE)</f>
        <v>15.68</v>
      </c>
      <c r="H157" s="76" t="str">
        <f>VLOOKUP(B157,[11]全部报警!$A$2:$D$80,4,FALSE)</f>
        <v>云南省昆明市晋宁区二街镇翻响段马脚村东北442米</v>
      </c>
      <c r="I157" s="153"/>
      <c r="J157" s="128"/>
      <c r="K157" s="128"/>
      <c r="L157" s="84" t="s">
        <v>33</v>
      </c>
      <c r="M157" s="81"/>
      <c r="N157" s="81"/>
      <c r="O157" s="81"/>
      <c r="P157" s="81"/>
      <c r="Q157" s="129" t="s">
        <v>56</v>
      </c>
      <c r="R157" s="130"/>
      <c r="S157" s="81"/>
      <c r="T157" s="107"/>
      <c r="U157" s="131"/>
    </row>
    <row r="158" ht="17.65" customHeight="1" spans="1:21">
      <c r="A158" s="71">
        <v>153</v>
      </c>
      <c r="B158" s="78" t="s">
        <v>550</v>
      </c>
      <c r="C158" s="78" t="s">
        <v>551</v>
      </c>
      <c r="D158" s="78" t="s">
        <v>552</v>
      </c>
      <c r="E158" s="74" t="s">
        <v>59</v>
      </c>
      <c r="F158" s="144" t="s">
        <v>1600</v>
      </c>
      <c r="G158" s="155">
        <v>0</v>
      </c>
      <c r="H158" s="154" t="s">
        <v>1601</v>
      </c>
      <c r="I158" s="153"/>
      <c r="J158" s="128"/>
      <c r="K158" s="128"/>
      <c r="L158" s="84" t="s">
        <v>33</v>
      </c>
      <c r="M158" s="81"/>
      <c r="N158" s="81"/>
      <c r="O158" s="81"/>
      <c r="P158" s="81"/>
      <c r="Q158" s="129" t="s">
        <v>56</v>
      </c>
      <c r="R158" s="130"/>
      <c r="S158" s="81"/>
      <c r="T158" s="107"/>
      <c r="U158" s="131"/>
    </row>
    <row r="159" ht="17.65" customHeight="1" spans="1:21">
      <c r="A159" s="71">
        <v>154</v>
      </c>
      <c r="B159" s="78" t="s">
        <v>555</v>
      </c>
      <c r="C159" s="78" t="s">
        <v>556</v>
      </c>
      <c r="D159" s="78" t="s">
        <v>557</v>
      </c>
      <c r="E159" s="74" t="s">
        <v>59</v>
      </c>
      <c r="F159" s="144" t="str">
        <f>VLOOKUP(B159,[11]全部报警!$A$2:$D$80,2,FALSE)</f>
        <v>2019-07-06 19:42:56</v>
      </c>
      <c r="G159" s="155" t="str">
        <f>VLOOKUP(B159,[12]行驶报表统计数据!$A$2:$B$64,2,FALSE)</f>
        <v>33.29</v>
      </c>
      <c r="H159" s="76" t="str">
        <f>VLOOKUP(B159,[11]全部报警!$A$2:$D$80,4,FALSE)</f>
        <v>云南省西双版纳傣族自治州勐海县勐遮镇勐冈公路025乡勐冈公路黎明公司三分场三队西111米</v>
      </c>
      <c r="I159" s="153"/>
      <c r="J159" s="128"/>
      <c r="K159" s="128"/>
      <c r="L159" s="84" t="s">
        <v>33</v>
      </c>
      <c r="M159" s="81"/>
      <c r="N159" s="81"/>
      <c r="O159" s="81"/>
      <c r="P159" s="81"/>
      <c r="Q159" s="129" t="s">
        <v>56</v>
      </c>
      <c r="R159" s="130"/>
      <c r="S159" s="81"/>
      <c r="T159" s="107"/>
      <c r="U159" s="131"/>
    </row>
    <row r="160" ht="17.65" customHeight="1" spans="1:21">
      <c r="A160" s="71">
        <v>155</v>
      </c>
      <c r="B160" s="121" t="s">
        <v>558</v>
      </c>
      <c r="C160" s="121" t="s">
        <v>559</v>
      </c>
      <c r="D160" s="121" t="s">
        <v>560</v>
      </c>
      <c r="E160" s="74" t="s">
        <v>59</v>
      </c>
      <c r="F160" s="144" t="s">
        <v>1602</v>
      </c>
      <c r="G160" s="155">
        <v>0</v>
      </c>
      <c r="H160" s="154" t="s">
        <v>1603</v>
      </c>
      <c r="I160" s="153"/>
      <c r="J160" s="128"/>
      <c r="K160" s="128"/>
      <c r="L160" s="84" t="s">
        <v>33</v>
      </c>
      <c r="M160" s="81"/>
      <c r="N160" s="81"/>
      <c r="O160" s="81"/>
      <c r="P160" s="81"/>
      <c r="Q160" s="129" t="s">
        <v>56</v>
      </c>
      <c r="R160" s="130"/>
      <c r="S160" s="81"/>
      <c r="T160" s="107"/>
      <c r="U160" s="131"/>
    </row>
    <row r="161" ht="17.65" customHeight="1" spans="1:21">
      <c r="A161" s="71">
        <v>156</v>
      </c>
      <c r="B161" s="78" t="s">
        <v>563</v>
      </c>
      <c r="C161" s="78" t="s">
        <v>564</v>
      </c>
      <c r="D161" s="78" t="s">
        <v>565</v>
      </c>
      <c r="E161" s="74" t="s">
        <v>59</v>
      </c>
      <c r="F161" s="144" t="s">
        <v>1604</v>
      </c>
      <c r="G161" s="155">
        <v>0</v>
      </c>
      <c r="H161" s="154" t="s">
        <v>1605</v>
      </c>
      <c r="I161" s="153"/>
      <c r="J161" s="128"/>
      <c r="K161" s="128"/>
      <c r="L161" s="84" t="s">
        <v>33</v>
      </c>
      <c r="M161" s="81"/>
      <c r="N161" s="81"/>
      <c r="O161" s="81"/>
      <c r="P161" s="81"/>
      <c r="Q161" s="129" t="s">
        <v>56</v>
      </c>
      <c r="R161" s="130"/>
      <c r="S161" s="81"/>
      <c r="T161" s="107"/>
      <c r="U161" s="131"/>
    </row>
    <row r="162" ht="17.65" customHeight="1" spans="1:21">
      <c r="A162" s="71">
        <v>157</v>
      </c>
      <c r="B162" s="78" t="s">
        <v>568</v>
      </c>
      <c r="C162" s="122" t="s">
        <v>569</v>
      </c>
      <c r="D162" s="122" t="s">
        <v>570</v>
      </c>
      <c r="E162" s="74" t="s">
        <v>59</v>
      </c>
      <c r="F162" s="144" t="s">
        <v>1606</v>
      </c>
      <c r="G162" s="155">
        <v>0</v>
      </c>
      <c r="H162" s="154" t="s">
        <v>1607</v>
      </c>
      <c r="I162" s="153"/>
      <c r="J162" s="128"/>
      <c r="K162" s="128"/>
      <c r="L162" s="84" t="s">
        <v>33</v>
      </c>
      <c r="M162" s="81"/>
      <c r="N162" s="81"/>
      <c r="O162" s="81"/>
      <c r="P162" s="81"/>
      <c r="Q162" s="129" t="s">
        <v>56</v>
      </c>
      <c r="R162" s="130"/>
      <c r="S162" s="81"/>
      <c r="T162" s="107"/>
      <c r="U162" s="131"/>
    </row>
    <row r="163" ht="17.65" customHeight="1" spans="1:21">
      <c r="A163" s="71">
        <v>158</v>
      </c>
      <c r="B163" s="78" t="s">
        <v>573</v>
      </c>
      <c r="C163" s="78" t="s">
        <v>99</v>
      </c>
      <c r="D163" s="78" t="s">
        <v>574</v>
      </c>
      <c r="E163" s="74" t="s">
        <v>59</v>
      </c>
      <c r="F163" s="144" t="str">
        <f>VLOOKUP(B163,[11]全部报警!$A$2:$D$80,2,FALSE)</f>
        <v>2019-07-06 23:21:34</v>
      </c>
      <c r="G163" s="155" t="str">
        <f>VLOOKUP(B163,[12]行驶报表统计数据!$A$2:$B$64,2,FALSE)</f>
        <v>18.16</v>
      </c>
      <c r="H163" s="76" t="str">
        <f>VLOOKUP(B163,[11]全部报警!$A$2:$D$80,4,FALSE)</f>
        <v>云南省红河哈尼族彝族自治州开远市乐白道街道环城东路开远市乾盛经贸有限责任公司西32米</v>
      </c>
      <c r="I163" s="153"/>
      <c r="J163" s="128"/>
      <c r="K163" s="128"/>
      <c r="L163" s="84" t="s">
        <v>33</v>
      </c>
      <c r="M163" s="81"/>
      <c r="N163" s="81"/>
      <c r="O163" s="81"/>
      <c r="P163" s="81"/>
      <c r="Q163" s="129" t="s">
        <v>56</v>
      </c>
      <c r="R163" s="130"/>
      <c r="S163" s="81"/>
      <c r="T163" s="107"/>
      <c r="U163" s="131"/>
    </row>
    <row r="164" ht="17.65" customHeight="1" spans="1:21">
      <c r="A164" s="71">
        <v>159</v>
      </c>
      <c r="B164" s="78" t="s">
        <v>577</v>
      </c>
      <c r="C164" s="78" t="s">
        <v>578</v>
      </c>
      <c r="D164" s="78" t="s">
        <v>579</v>
      </c>
      <c r="E164" s="74" t="s">
        <v>59</v>
      </c>
      <c r="F164" s="144" t="s">
        <v>1608</v>
      </c>
      <c r="G164" s="155">
        <v>0</v>
      </c>
      <c r="H164" s="154" t="s">
        <v>1609</v>
      </c>
      <c r="I164" s="153"/>
      <c r="J164" s="128"/>
      <c r="K164" s="128"/>
      <c r="L164" s="84" t="s">
        <v>33</v>
      </c>
      <c r="M164" s="81"/>
      <c r="N164" s="81"/>
      <c r="O164" s="81"/>
      <c r="P164" s="81"/>
      <c r="Q164" s="129" t="s">
        <v>56</v>
      </c>
      <c r="R164" s="130"/>
      <c r="S164" s="81"/>
      <c r="T164" s="107"/>
      <c r="U164" s="131"/>
    </row>
    <row r="165" ht="17.65" customHeight="1" spans="1:21">
      <c r="A165" s="71">
        <v>160</v>
      </c>
      <c r="B165" s="78" t="s">
        <v>582</v>
      </c>
      <c r="C165" s="78" t="s">
        <v>583</v>
      </c>
      <c r="D165" s="78" t="s">
        <v>584</v>
      </c>
      <c r="E165" s="74" t="s">
        <v>59</v>
      </c>
      <c r="F165" s="144" t="s">
        <v>1610</v>
      </c>
      <c r="G165" s="155">
        <v>0</v>
      </c>
      <c r="H165" s="154" t="s">
        <v>1611</v>
      </c>
      <c r="I165" s="153"/>
      <c r="J165" s="128"/>
      <c r="K165" s="128"/>
      <c r="L165" s="84" t="s">
        <v>33</v>
      </c>
      <c r="M165" s="81"/>
      <c r="N165" s="81"/>
      <c r="O165" s="81"/>
      <c r="P165" s="81"/>
      <c r="Q165" s="129" t="s">
        <v>56</v>
      </c>
      <c r="R165" s="130"/>
      <c r="S165" s="81"/>
      <c r="T165" s="107"/>
      <c r="U165" s="131"/>
    </row>
    <row r="166" ht="17.65" customHeight="1" spans="1:21">
      <c r="A166" s="71">
        <v>161</v>
      </c>
      <c r="B166" s="78" t="s">
        <v>587</v>
      </c>
      <c r="C166" s="78" t="s">
        <v>588</v>
      </c>
      <c r="D166" s="78" t="s">
        <v>589</v>
      </c>
      <c r="E166" s="74" t="s">
        <v>59</v>
      </c>
      <c r="F166" s="144" t="s">
        <v>1612</v>
      </c>
      <c r="G166" s="155">
        <v>0</v>
      </c>
      <c r="H166" s="154" t="s">
        <v>1613</v>
      </c>
      <c r="I166" s="153"/>
      <c r="J166" s="128"/>
      <c r="K166" s="128"/>
      <c r="L166" s="84" t="s">
        <v>33</v>
      </c>
      <c r="M166" s="81"/>
      <c r="N166" s="81"/>
      <c r="O166" s="81"/>
      <c r="P166" s="81"/>
      <c r="Q166" s="129" t="s">
        <v>56</v>
      </c>
      <c r="R166" s="130"/>
      <c r="S166" s="81"/>
      <c r="T166" s="107"/>
      <c r="U166" s="131"/>
    </row>
    <row r="167" ht="17.65" customHeight="1" spans="1:21">
      <c r="A167" s="71">
        <v>162</v>
      </c>
      <c r="B167" s="78" t="s">
        <v>592</v>
      </c>
      <c r="C167" s="78" t="s">
        <v>437</v>
      </c>
      <c r="D167" s="78" t="s">
        <v>438</v>
      </c>
      <c r="E167" s="74" t="s">
        <v>59</v>
      </c>
      <c r="F167" s="144" t="s">
        <v>1614</v>
      </c>
      <c r="G167" s="155">
        <v>0</v>
      </c>
      <c r="H167" s="154" t="s">
        <v>1615</v>
      </c>
      <c r="I167" s="153"/>
      <c r="J167" s="128"/>
      <c r="K167" s="128"/>
      <c r="L167" s="84" t="s">
        <v>33</v>
      </c>
      <c r="M167" s="81"/>
      <c r="N167" s="81"/>
      <c r="O167" s="81"/>
      <c r="P167" s="81"/>
      <c r="Q167" s="129" t="s">
        <v>56</v>
      </c>
      <c r="R167" s="130"/>
      <c r="S167" s="81"/>
      <c r="T167" s="107"/>
      <c r="U167" s="131"/>
    </row>
    <row r="168" ht="17.65" customHeight="1" spans="1:21">
      <c r="A168" s="71">
        <v>163</v>
      </c>
      <c r="B168" s="78" t="s">
        <v>595</v>
      </c>
      <c r="C168" s="78" t="s">
        <v>596</v>
      </c>
      <c r="D168" s="78" t="s">
        <v>597</v>
      </c>
      <c r="E168" s="74" t="s">
        <v>59</v>
      </c>
      <c r="F168" s="144" t="s">
        <v>1616</v>
      </c>
      <c r="G168" s="155">
        <v>0</v>
      </c>
      <c r="H168" s="154" t="s">
        <v>1617</v>
      </c>
      <c r="I168" s="153"/>
      <c r="J168" s="128"/>
      <c r="K168" s="128"/>
      <c r="L168" s="84" t="s">
        <v>33</v>
      </c>
      <c r="M168" s="81"/>
      <c r="N168" s="81"/>
      <c r="O168" s="81"/>
      <c r="P168" s="81"/>
      <c r="Q168" s="129" t="s">
        <v>56</v>
      </c>
      <c r="R168" s="130"/>
      <c r="S168" s="81"/>
      <c r="T168" s="107"/>
      <c r="U168" s="131"/>
    </row>
    <row r="169" ht="17.65" customHeight="1" spans="1:21">
      <c r="A169" s="71">
        <v>164</v>
      </c>
      <c r="B169" s="78" t="s">
        <v>600</v>
      </c>
      <c r="C169" s="78" t="s">
        <v>601</v>
      </c>
      <c r="D169" s="78" t="s">
        <v>602</v>
      </c>
      <c r="E169" s="74" t="s">
        <v>59</v>
      </c>
      <c r="F169" s="144" t="str">
        <f>VLOOKUP(B169,[11]全部报警!$A$2:$D$80,2,FALSE)</f>
        <v>2019-07-06 23:09:24</v>
      </c>
      <c r="G169" s="155">
        <v>0</v>
      </c>
      <c r="H169" s="76" t="str">
        <f>VLOOKUP(B169,[11]全部报警!$A$2:$D$80,4,FALSE)</f>
        <v>云南省文山壮族苗族自治州广南县莲城镇那忠西122米</v>
      </c>
      <c r="I169" s="153"/>
      <c r="J169" s="128"/>
      <c r="K169" s="128"/>
      <c r="L169" s="84" t="s">
        <v>33</v>
      </c>
      <c r="M169" s="81"/>
      <c r="N169" s="81"/>
      <c r="O169" s="81"/>
      <c r="P169" s="81"/>
      <c r="Q169" s="129" t="s">
        <v>56</v>
      </c>
      <c r="R169" s="130"/>
      <c r="S169" s="81"/>
      <c r="T169" s="107"/>
      <c r="U169" s="131"/>
    </row>
    <row r="170" ht="17.65" customHeight="1" spans="1:21">
      <c r="A170" s="71">
        <v>165</v>
      </c>
      <c r="B170" s="73" t="s">
        <v>603</v>
      </c>
      <c r="C170" s="120" t="s">
        <v>604</v>
      </c>
      <c r="D170" s="117">
        <v>13988079515</v>
      </c>
      <c r="E170" s="74" t="s">
        <v>59</v>
      </c>
      <c r="F170" s="144" t="s">
        <v>1618</v>
      </c>
      <c r="G170" s="155">
        <v>0</v>
      </c>
      <c r="H170" s="154" t="s">
        <v>1619</v>
      </c>
      <c r="I170" s="153"/>
      <c r="J170" s="128"/>
      <c r="K170" s="128"/>
      <c r="L170" s="84" t="s">
        <v>33</v>
      </c>
      <c r="M170" s="81"/>
      <c r="N170" s="81"/>
      <c r="O170" s="81"/>
      <c r="P170" s="81"/>
      <c r="Q170" s="129" t="s">
        <v>56</v>
      </c>
      <c r="R170" s="130"/>
      <c r="S170" s="81"/>
      <c r="T170" s="107"/>
      <c r="U170" s="131"/>
    </row>
    <row r="171" ht="17.65" customHeight="1" spans="1:21">
      <c r="A171" s="71">
        <v>166</v>
      </c>
      <c r="B171" s="78" t="s">
        <v>605</v>
      </c>
      <c r="C171" s="122" t="s">
        <v>147</v>
      </c>
      <c r="D171" s="122" t="s">
        <v>606</v>
      </c>
      <c r="E171" s="74" t="s">
        <v>59</v>
      </c>
      <c r="F171" s="144" t="str">
        <f>VLOOKUP(B171,[11]全部报警!$A$2:$D$80,2,FALSE)</f>
        <v>2019-07-06 16:44:59</v>
      </c>
      <c r="G171" s="155" t="str">
        <f>VLOOKUP(B171,[12]行驶报表统计数据!$A$2:$B$64,2,FALSE)</f>
        <v>4.53</v>
      </c>
      <c r="H171" s="76" t="str">
        <f>VLOOKUP(B171,[11]全部报警!$A$2:$D$80,4,FALSE)</f>
        <v>云南省红河哈尼族彝族自治州河口瑶族自治县河口镇中国石化(北山停车区加油站)东37米</v>
      </c>
      <c r="I171" s="153"/>
      <c r="J171" s="128"/>
      <c r="K171" s="128"/>
      <c r="L171" s="84" t="s">
        <v>33</v>
      </c>
      <c r="M171" s="81"/>
      <c r="N171" s="81"/>
      <c r="O171" s="81"/>
      <c r="P171" s="81"/>
      <c r="Q171" s="129" t="s">
        <v>56</v>
      </c>
      <c r="R171" s="130"/>
      <c r="S171" s="81"/>
      <c r="T171" s="107"/>
      <c r="U171" s="131"/>
    </row>
    <row r="172" ht="17.65" customHeight="1" spans="1:21">
      <c r="A172" s="71">
        <v>167</v>
      </c>
      <c r="B172" s="78" t="s">
        <v>607</v>
      </c>
      <c r="C172" s="78" t="s">
        <v>608</v>
      </c>
      <c r="D172" s="78" t="s">
        <v>609</v>
      </c>
      <c r="E172" s="74" t="s">
        <v>59</v>
      </c>
      <c r="F172" s="144" t="str">
        <f>VLOOKUP(B172,[11]全部报警!$A$2:$D$80,2,FALSE)</f>
        <v>2019-07-06 23:46:10</v>
      </c>
      <c r="G172" s="155" t="str">
        <f>VLOOKUP(B172,[12]行驶报表统计数据!$A$2:$B$64,2,FALSE)</f>
        <v>8.36</v>
      </c>
      <c r="H172" s="76" t="str">
        <f>VLOOKUP(B172,[11]全部报警!$A$2:$D$80,4,FALSE)</f>
        <v>云南省红河哈尼族彝族自治州元阳县小新街乡元蔓高速石膏矿大桥西1877米</v>
      </c>
      <c r="I172" s="153"/>
      <c r="J172" s="128"/>
      <c r="K172" s="128"/>
      <c r="L172" s="84" t="s">
        <v>33</v>
      </c>
      <c r="M172" s="81"/>
      <c r="N172" s="81"/>
      <c r="O172" s="81"/>
      <c r="P172" s="81"/>
      <c r="Q172" s="129" t="s">
        <v>56</v>
      </c>
      <c r="R172" s="130"/>
      <c r="S172" s="81"/>
      <c r="T172" s="107"/>
      <c r="U172" s="131"/>
    </row>
    <row r="173" ht="17.65" customHeight="1" spans="1:21">
      <c r="A173" s="71">
        <v>168</v>
      </c>
      <c r="B173" s="121" t="s">
        <v>610</v>
      </c>
      <c r="C173" s="77" t="s">
        <v>611</v>
      </c>
      <c r="D173" s="77">
        <v>13578098394</v>
      </c>
      <c r="E173" s="74" t="s">
        <v>59</v>
      </c>
      <c r="F173" s="144" t="str">
        <f>VLOOKUP(B173,[11]全部报警!$A$2:$D$80,2,FALSE)</f>
        <v>2019-07-06 23:42:54</v>
      </c>
      <c r="G173" s="155" t="str">
        <f>VLOOKUP(B173,[12]行驶报表统计数据!$A$2:$B$64,2,FALSE)</f>
        <v>13.74</v>
      </c>
      <c r="H173" s="76" t="str">
        <f>VLOOKUP(B173,[11]全部报警!$A$2:$D$80,4,FALSE)</f>
        <v>云南省昭通市彝良县角奎镇曹海段下湾南574米</v>
      </c>
      <c r="I173" s="153"/>
      <c r="J173" s="128"/>
      <c r="K173" s="128"/>
      <c r="L173" s="84" t="s">
        <v>33</v>
      </c>
      <c r="M173" s="81"/>
      <c r="N173" s="81"/>
      <c r="O173" s="81"/>
      <c r="P173" s="81"/>
      <c r="Q173" s="129" t="s">
        <v>56</v>
      </c>
      <c r="R173" s="130"/>
      <c r="S173" s="81"/>
      <c r="T173" s="107"/>
      <c r="U173" s="131"/>
    </row>
    <row r="174" ht="17.65" customHeight="1" spans="1:21">
      <c r="A174" s="71">
        <v>169</v>
      </c>
      <c r="B174" s="121" t="s">
        <v>612</v>
      </c>
      <c r="C174" s="78" t="s">
        <v>613</v>
      </c>
      <c r="D174" s="78" t="s">
        <v>614</v>
      </c>
      <c r="E174" s="74" t="s">
        <v>59</v>
      </c>
      <c r="F174" s="144" t="s">
        <v>1620</v>
      </c>
      <c r="G174" s="155">
        <v>0</v>
      </c>
      <c r="H174" s="154" t="s">
        <v>1621</v>
      </c>
      <c r="I174" s="153"/>
      <c r="J174" s="128"/>
      <c r="K174" s="128"/>
      <c r="L174" s="84" t="s">
        <v>33</v>
      </c>
      <c r="M174" s="81"/>
      <c r="N174" s="81"/>
      <c r="O174" s="81"/>
      <c r="P174" s="81"/>
      <c r="Q174" s="129" t="s">
        <v>56</v>
      </c>
      <c r="R174" s="130"/>
      <c r="S174" s="81"/>
      <c r="T174" s="107"/>
      <c r="U174" s="131"/>
    </row>
    <row r="175" ht="17.65" customHeight="1" spans="1:21">
      <c r="A175" s="71">
        <v>170</v>
      </c>
      <c r="B175" s="78" t="s">
        <v>617</v>
      </c>
      <c r="C175" s="123" t="s">
        <v>618</v>
      </c>
      <c r="D175" s="123">
        <v>13769411888</v>
      </c>
      <c r="E175" s="74" t="s">
        <v>59</v>
      </c>
      <c r="F175" s="144" t="str">
        <f>VLOOKUP(B175,[11]全部报警!$A$2:$D$80,2,FALSE)</f>
        <v>2019-07-06 23:34:21</v>
      </c>
      <c r="G175" s="155" t="str">
        <f>VLOOKUP(B175,[12]行驶报表统计数据!$A$2:$B$64,2,FALSE)</f>
        <v>12.40</v>
      </c>
      <c r="H175" s="76" t="str">
        <f>VLOOKUP(B175,[11]全部报警!$A$2:$D$80,4,FALSE)</f>
        <v>云南省红河哈尼族彝族自治州建水县坡头乡白显段大石洞小学西南154米</v>
      </c>
      <c r="I175" s="153"/>
      <c r="J175" s="128"/>
      <c r="K175" s="128"/>
      <c r="L175" s="84" t="s">
        <v>33</v>
      </c>
      <c r="M175" s="81"/>
      <c r="N175" s="81"/>
      <c r="O175" s="81"/>
      <c r="P175" s="81"/>
      <c r="Q175" s="129" t="s">
        <v>56</v>
      </c>
      <c r="R175" s="130"/>
      <c r="S175" s="81"/>
      <c r="T175" s="107"/>
      <c r="U175" s="131"/>
    </row>
    <row r="176" ht="17.65" customHeight="1" spans="1:21">
      <c r="A176" s="71">
        <v>171</v>
      </c>
      <c r="B176" s="78" t="s">
        <v>621</v>
      </c>
      <c r="C176" s="78" t="s">
        <v>622</v>
      </c>
      <c r="D176" s="78" t="s">
        <v>623</v>
      </c>
      <c r="E176" s="74" t="s">
        <v>59</v>
      </c>
      <c r="F176" s="144" t="str">
        <f>VLOOKUP(B176,[11]全部报警!$A$2:$D$80,2,FALSE)</f>
        <v>2019-07-06 21:50:37</v>
      </c>
      <c r="G176" s="155" t="str">
        <f>VLOOKUP(B176,[12]行驶报表统计数据!$A$2:$B$64,2,FALSE)</f>
        <v>21.82</v>
      </c>
      <c r="H176" s="76" t="str">
        <f>VLOOKUP(B176,[11]全部报警!$A$2:$D$80,4,FALSE)</f>
        <v>云南省玉溪市元江哈尼族彝族傣族自治县因远镇323国道土塘西1790米</v>
      </c>
      <c r="I176" s="153"/>
      <c r="J176" s="128"/>
      <c r="K176" s="128"/>
      <c r="L176" s="84" t="s">
        <v>33</v>
      </c>
      <c r="M176" s="81"/>
      <c r="N176" s="81"/>
      <c r="O176" s="81"/>
      <c r="P176" s="81"/>
      <c r="Q176" s="129" t="s">
        <v>56</v>
      </c>
      <c r="R176" s="130"/>
      <c r="S176" s="81"/>
      <c r="T176" s="107"/>
      <c r="U176" s="131"/>
    </row>
    <row r="177" ht="17.65" customHeight="1" spans="1:21">
      <c r="A177" s="71">
        <v>172</v>
      </c>
      <c r="B177" s="78" t="s">
        <v>624</v>
      </c>
      <c r="C177" s="78" t="s">
        <v>625</v>
      </c>
      <c r="D177" s="78" t="s">
        <v>626</v>
      </c>
      <c r="E177" s="74" t="s">
        <v>59</v>
      </c>
      <c r="F177" s="144" t="s">
        <v>1622</v>
      </c>
      <c r="G177" s="155">
        <v>0</v>
      </c>
      <c r="H177" s="154" t="s">
        <v>1623</v>
      </c>
      <c r="I177" s="153"/>
      <c r="J177" s="128"/>
      <c r="K177" s="128"/>
      <c r="L177" s="84" t="s">
        <v>33</v>
      </c>
      <c r="M177" s="81"/>
      <c r="N177" s="81"/>
      <c r="O177" s="81"/>
      <c r="P177" s="81"/>
      <c r="Q177" s="129" t="s">
        <v>56</v>
      </c>
      <c r="R177" s="130"/>
      <c r="S177" s="81"/>
      <c r="T177" s="107"/>
      <c r="U177" s="131"/>
    </row>
    <row r="178" ht="17.65" customHeight="1" spans="1:21">
      <c r="A178" s="71">
        <v>173</v>
      </c>
      <c r="B178" s="78" t="s">
        <v>629</v>
      </c>
      <c r="C178" s="78" t="s">
        <v>630</v>
      </c>
      <c r="D178" s="78" t="s">
        <v>631</v>
      </c>
      <c r="E178" s="74" t="s">
        <v>59</v>
      </c>
      <c r="F178" s="144" t="str">
        <f>VLOOKUP(B178,[11]全部报警!$A$2:$D$80,2,FALSE)</f>
        <v>2019-07-06 23:20:10</v>
      </c>
      <c r="G178" s="155" t="str">
        <f>VLOOKUP(B178,[12]行驶报表统计数据!$A$2:$B$64,2,FALSE)</f>
        <v>23.29</v>
      </c>
      <c r="H178" s="76" t="str">
        <f>VLOOKUP(B178,[11]全部报警!$A$2:$D$80,4,FALSE)</f>
        <v>云南省红河哈尼族彝族自治州河口瑶族自治县莲花滩乡102县道夹冲小学西南2997米</v>
      </c>
      <c r="I178" s="153"/>
      <c r="J178" s="128"/>
      <c r="K178" s="128"/>
      <c r="L178" s="84" t="s">
        <v>33</v>
      </c>
      <c r="M178" s="81"/>
      <c r="N178" s="81"/>
      <c r="O178" s="81"/>
      <c r="P178" s="81"/>
      <c r="Q178" s="129" t="s">
        <v>56</v>
      </c>
      <c r="R178" s="130"/>
      <c r="S178" s="81"/>
      <c r="T178" s="107"/>
      <c r="U178" s="131"/>
    </row>
    <row r="179" ht="17.65" customHeight="1" spans="1:21">
      <c r="A179" s="71">
        <v>174</v>
      </c>
      <c r="B179" s="78" t="s">
        <v>632</v>
      </c>
      <c r="C179" s="78" t="s">
        <v>633</v>
      </c>
      <c r="D179" s="78" t="s">
        <v>634</v>
      </c>
      <c r="E179" s="74" t="s">
        <v>59</v>
      </c>
      <c r="F179" s="144" t="s">
        <v>1624</v>
      </c>
      <c r="G179" s="155">
        <v>0</v>
      </c>
      <c r="H179" s="154" t="s">
        <v>1625</v>
      </c>
      <c r="I179" s="153"/>
      <c r="J179" s="128"/>
      <c r="K179" s="128"/>
      <c r="L179" s="84" t="s">
        <v>33</v>
      </c>
      <c r="M179" s="81"/>
      <c r="N179" s="81"/>
      <c r="O179" s="81"/>
      <c r="P179" s="81"/>
      <c r="Q179" s="129" t="s">
        <v>56</v>
      </c>
      <c r="R179" s="130"/>
      <c r="S179" s="81"/>
      <c r="T179" s="107"/>
      <c r="U179" s="131"/>
    </row>
    <row r="180" ht="17.65" customHeight="1" spans="1:21">
      <c r="A180" s="71">
        <v>175</v>
      </c>
      <c r="B180" s="78" t="s">
        <v>637</v>
      </c>
      <c r="C180" s="78" t="s">
        <v>638</v>
      </c>
      <c r="D180" s="78" t="s">
        <v>639</v>
      </c>
      <c r="E180" s="74" t="s">
        <v>59</v>
      </c>
      <c r="F180" s="144" t="str">
        <f>VLOOKUP(B180,[11]全部报警!$A$2:$D$80,2,FALSE)</f>
        <v>2019-07-06 23:47:40</v>
      </c>
      <c r="G180" s="155" t="str">
        <f>VLOOKUP(B180,[12]行驶报表统计数据!$A$2:$B$64,2,FALSE)</f>
        <v>52.00</v>
      </c>
      <c r="H180" s="76" t="str">
        <f>VLOOKUP(B180,[11]全部报警!$A$2:$D$80,4,FALSE)</f>
        <v>云南省大理白族自治州宾川县金牛镇全球通大道二对咖啡南75米</v>
      </c>
      <c r="I180" s="153"/>
      <c r="J180" s="128"/>
      <c r="K180" s="128"/>
      <c r="L180" s="84" t="s">
        <v>33</v>
      </c>
      <c r="M180" s="81"/>
      <c r="N180" s="81"/>
      <c r="O180" s="81"/>
      <c r="P180" s="81"/>
      <c r="Q180" s="129" t="s">
        <v>56</v>
      </c>
      <c r="R180" s="130"/>
      <c r="S180" s="81"/>
      <c r="T180" s="107"/>
      <c r="U180" s="131"/>
    </row>
    <row r="181" ht="17.65" customHeight="1" spans="1:21">
      <c r="A181" s="71">
        <v>176</v>
      </c>
      <c r="B181" s="78" t="s">
        <v>640</v>
      </c>
      <c r="C181" s="78" t="s">
        <v>641</v>
      </c>
      <c r="D181" s="78" t="s">
        <v>642</v>
      </c>
      <c r="E181" s="74" t="s">
        <v>59</v>
      </c>
      <c r="F181" s="144" t="s">
        <v>1626</v>
      </c>
      <c r="G181" s="155">
        <v>0</v>
      </c>
      <c r="H181" s="154" t="s">
        <v>1627</v>
      </c>
      <c r="I181" s="153"/>
      <c r="J181" s="128"/>
      <c r="K181" s="128"/>
      <c r="L181" s="84" t="s">
        <v>33</v>
      </c>
      <c r="M181" s="81"/>
      <c r="N181" s="81"/>
      <c r="O181" s="81"/>
      <c r="P181" s="81"/>
      <c r="Q181" s="129" t="s">
        <v>56</v>
      </c>
      <c r="R181" s="130"/>
      <c r="S181" s="81"/>
      <c r="T181" s="107"/>
      <c r="U181" s="131"/>
    </row>
    <row r="182" ht="17.65" customHeight="1" spans="1:21">
      <c r="A182" s="71">
        <v>177</v>
      </c>
      <c r="B182" s="78" t="s">
        <v>643</v>
      </c>
      <c r="C182" s="78" t="s">
        <v>644</v>
      </c>
      <c r="D182" s="78" t="s">
        <v>645</v>
      </c>
      <c r="E182" s="74" t="s">
        <v>59</v>
      </c>
      <c r="F182" s="144" t="s">
        <v>1628</v>
      </c>
      <c r="G182" s="155">
        <v>0</v>
      </c>
      <c r="H182" s="154" t="s">
        <v>1629</v>
      </c>
      <c r="I182" s="153"/>
      <c r="J182" s="128"/>
      <c r="K182" s="128"/>
      <c r="L182" s="84" t="s">
        <v>33</v>
      </c>
      <c r="M182" s="81"/>
      <c r="N182" s="81"/>
      <c r="O182" s="81"/>
      <c r="P182" s="81"/>
      <c r="Q182" s="129" t="s">
        <v>56</v>
      </c>
      <c r="R182" s="130"/>
      <c r="S182" s="81"/>
      <c r="T182" s="107"/>
      <c r="U182" s="131"/>
    </row>
    <row r="183" ht="17.65" customHeight="1" spans="1:21">
      <c r="A183" s="71">
        <v>178</v>
      </c>
      <c r="B183" s="78" t="s">
        <v>648</v>
      </c>
      <c r="C183" s="78" t="s">
        <v>649</v>
      </c>
      <c r="D183" s="78" t="s">
        <v>650</v>
      </c>
      <c r="E183" s="74" t="s">
        <v>59</v>
      </c>
      <c r="F183" s="144" t="s">
        <v>1630</v>
      </c>
      <c r="G183" s="155">
        <v>0</v>
      </c>
      <c r="H183" s="154" t="s">
        <v>1631</v>
      </c>
      <c r="I183" s="153"/>
      <c r="J183" s="128"/>
      <c r="K183" s="128"/>
      <c r="L183" s="84" t="s">
        <v>33</v>
      </c>
      <c r="M183" s="81"/>
      <c r="N183" s="81"/>
      <c r="O183" s="81"/>
      <c r="P183" s="81"/>
      <c r="Q183" s="129" t="s">
        <v>56</v>
      </c>
      <c r="R183" s="130"/>
      <c r="S183" s="81"/>
      <c r="T183" s="107"/>
      <c r="U183" s="131"/>
    </row>
    <row r="184" ht="17.65" customHeight="1" spans="1:21">
      <c r="A184" s="71">
        <v>179</v>
      </c>
      <c r="B184" s="78" t="s">
        <v>653</v>
      </c>
      <c r="C184" s="122" t="s">
        <v>654</v>
      </c>
      <c r="D184" s="122" t="s">
        <v>655</v>
      </c>
      <c r="E184" s="74" t="s">
        <v>59</v>
      </c>
      <c r="F184" s="144" t="str">
        <f>VLOOKUP(B184,[11]全部报警!$A$2:$D$80,2,FALSE)</f>
        <v>2019-07-06 23:11:10</v>
      </c>
      <c r="G184" s="155" t="str">
        <f>VLOOKUP(B184,[12]行驶报表统计数据!$A$2:$B$64,2,FALSE)</f>
        <v>3.65</v>
      </c>
      <c r="H184" s="76" t="str">
        <f>VLOOKUP(B184,[11]全部报警!$A$2:$D$80,4,FALSE)</f>
        <v>云南省红河哈尼族彝族自治州元阳县上新城乡元蔓高速芒铁西422米</v>
      </c>
      <c r="I184" s="153"/>
      <c r="J184" s="128"/>
      <c r="K184" s="128"/>
      <c r="L184" s="84" t="s">
        <v>33</v>
      </c>
      <c r="M184" s="81"/>
      <c r="N184" s="81"/>
      <c r="O184" s="81"/>
      <c r="P184" s="81"/>
      <c r="Q184" s="129" t="s">
        <v>56</v>
      </c>
      <c r="R184" s="130"/>
      <c r="S184" s="81"/>
      <c r="T184" s="107"/>
      <c r="U184" s="131"/>
    </row>
    <row r="185" ht="17.65" customHeight="1" spans="1:21">
      <c r="A185" s="71">
        <v>180</v>
      </c>
      <c r="B185" s="78" t="s">
        <v>656</v>
      </c>
      <c r="C185" s="78" t="s">
        <v>657</v>
      </c>
      <c r="D185" s="78" t="s">
        <v>658</v>
      </c>
      <c r="E185" s="74" t="s">
        <v>59</v>
      </c>
      <c r="F185" s="144"/>
      <c r="G185" s="155">
        <v>0</v>
      </c>
      <c r="H185" s="76"/>
      <c r="I185" s="83" t="s">
        <v>62</v>
      </c>
      <c r="J185" s="128"/>
      <c r="K185" s="128"/>
      <c r="L185" s="84" t="s">
        <v>33</v>
      </c>
      <c r="M185" s="81"/>
      <c r="N185" s="81"/>
      <c r="O185" s="81"/>
      <c r="P185" s="81"/>
      <c r="Q185" s="129" t="s">
        <v>29</v>
      </c>
      <c r="R185" s="130"/>
      <c r="S185" s="146">
        <v>43652</v>
      </c>
      <c r="T185" s="107" t="s">
        <v>170</v>
      </c>
      <c r="U185" s="131"/>
    </row>
    <row r="186" ht="17.65" customHeight="1" spans="1:21">
      <c r="A186" s="71">
        <v>181</v>
      </c>
      <c r="B186" s="78" t="s">
        <v>661</v>
      </c>
      <c r="C186" s="78" t="s">
        <v>662</v>
      </c>
      <c r="D186" s="78" t="s">
        <v>663</v>
      </c>
      <c r="E186" s="74" t="s">
        <v>59</v>
      </c>
      <c r="F186" s="144" t="str">
        <f>VLOOKUP(B186,[11]全部报警!$A$2:$D$80,2,FALSE)</f>
        <v>2019-07-06 23:11:13</v>
      </c>
      <c r="G186" s="155" t="str">
        <f>VLOOKUP(B186,[12]行驶报表统计数据!$A$2:$B$64,2,FALSE)</f>
        <v>29.43</v>
      </c>
      <c r="H186" s="76" t="str">
        <f>VLOOKUP(B186,[11]全部报警!$A$2:$D$80,4,FALSE)</f>
        <v>云南省红河哈尼族彝族自治州河口瑶族自治县河口镇北山国际货场西199米</v>
      </c>
      <c r="I186" s="153"/>
      <c r="J186" s="128"/>
      <c r="K186" s="128"/>
      <c r="L186" s="84" t="s">
        <v>33</v>
      </c>
      <c r="M186" s="81"/>
      <c r="N186" s="81"/>
      <c r="O186" s="81"/>
      <c r="P186" s="81"/>
      <c r="Q186" s="129" t="s">
        <v>56</v>
      </c>
      <c r="R186" s="130"/>
      <c r="S186" s="81"/>
      <c r="T186" s="107"/>
      <c r="U186" s="131"/>
    </row>
    <row r="187" ht="17.65" customHeight="1" spans="1:21">
      <c r="A187" s="71">
        <v>182</v>
      </c>
      <c r="B187" s="78" t="s">
        <v>664</v>
      </c>
      <c r="C187" s="78" t="s">
        <v>665</v>
      </c>
      <c r="D187" s="78" t="s">
        <v>666</v>
      </c>
      <c r="E187" s="74" t="s">
        <v>59</v>
      </c>
      <c r="F187" s="144" t="s">
        <v>1632</v>
      </c>
      <c r="G187" s="155">
        <v>0</v>
      </c>
      <c r="H187" s="154" t="s">
        <v>1633</v>
      </c>
      <c r="I187" s="153"/>
      <c r="J187" s="128"/>
      <c r="K187" s="128"/>
      <c r="L187" s="84" t="s">
        <v>33</v>
      </c>
      <c r="M187" s="81"/>
      <c r="N187" s="81"/>
      <c r="O187" s="81"/>
      <c r="P187" s="81"/>
      <c r="Q187" s="129" t="s">
        <v>56</v>
      </c>
      <c r="R187" s="130"/>
      <c r="S187" s="81"/>
      <c r="T187" s="107"/>
      <c r="U187" s="131"/>
    </row>
    <row r="188" ht="17.65" customHeight="1" spans="1:21">
      <c r="A188" s="71">
        <v>183</v>
      </c>
      <c r="B188" s="124" t="s">
        <v>669</v>
      </c>
      <c r="C188" s="125" t="s">
        <v>670</v>
      </c>
      <c r="D188" s="125">
        <v>15987348242</v>
      </c>
      <c r="E188" s="74" t="s">
        <v>59</v>
      </c>
      <c r="F188" s="144" t="s">
        <v>1634</v>
      </c>
      <c r="G188" s="155">
        <v>0</v>
      </c>
      <c r="H188" s="154" t="s">
        <v>1635</v>
      </c>
      <c r="I188" s="153"/>
      <c r="J188" s="128"/>
      <c r="K188" s="128"/>
      <c r="L188" s="84" t="s">
        <v>33</v>
      </c>
      <c r="M188" s="81"/>
      <c r="N188" s="81"/>
      <c r="O188" s="81"/>
      <c r="P188" s="81"/>
      <c r="Q188" s="129" t="s">
        <v>56</v>
      </c>
      <c r="R188" s="130"/>
      <c r="S188" s="81"/>
      <c r="T188" s="107"/>
      <c r="U188" s="131"/>
    </row>
    <row r="189" ht="17.65" customHeight="1" spans="1:21">
      <c r="A189" s="71">
        <v>184</v>
      </c>
      <c r="B189" s="124" t="s">
        <v>671</v>
      </c>
      <c r="C189" s="125" t="s">
        <v>672</v>
      </c>
      <c r="D189" s="125">
        <v>15154987321</v>
      </c>
      <c r="E189" s="74" t="s">
        <v>59</v>
      </c>
      <c r="F189" s="144" t="s">
        <v>1636</v>
      </c>
      <c r="G189" s="155">
        <v>0</v>
      </c>
      <c r="H189" s="154" t="s">
        <v>1637</v>
      </c>
      <c r="I189" s="153"/>
      <c r="J189" s="128"/>
      <c r="K189" s="128"/>
      <c r="L189" s="84" t="s">
        <v>33</v>
      </c>
      <c r="M189" s="81"/>
      <c r="N189" s="81"/>
      <c r="O189" s="81"/>
      <c r="P189" s="81"/>
      <c r="Q189" s="129" t="s">
        <v>56</v>
      </c>
      <c r="R189" s="130"/>
      <c r="S189" s="81"/>
      <c r="T189" s="107"/>
      <c r="U189" s="131"/>
    </row>
    <row r="190" ht="17.65" customHeight="1" spans="1:21">
      <c r="A190" s="71">
        <v>185</v>
      </c>
      <c r="B190" s="124" t="s">
        <v>675</v>
      </c>
      <c r="C190" s="125" t="s">
        <v>676</v>
      </c>
      <c r="D190" s="125">
        <v>13769425218</v>
      </c>
      <c r="E190" s="74" t="s">
        <v>59</v>
      </c>
      <c r="F190" s="144" t="str">
        <f>VLOOKUP(B190,[11]全部报警!$A$2:$D$80,2,FALSE)</f>
        <v>2019-07-06 23:47:46</v>
      </c>
      <c r="G190" s="155" t="str">
        <f>VLOOKUP(B190,[12]行驶报表统计数据!$A$2:$B$64,2,FALSE)</f>
        <v>34.13</v>
      </c>
      <c r="H190" s="76" t="str">
        <f>VLOOKUP(B190,[11]全部报警!$A$2:$D$80,4,FALSE)</f>
        <v>云南省文山壮族苗族自治州文山市平坝镇中国信合(平坝信用社)西北61米</v>
      </c>
      <c r="I190" s="153"/>
      <c r="J190" s="128"/>
      <c r="K190" s="128"/>
      <c r="L190" s="84" t="s">
        <v>33</v>
      </c>
      <c r="M190" s="81"/>
      <c r="N190" s="81"/>
      <c r="O190" s="81"/>
      <c r="P190" s="81"/>
      <c r="Q190" s="129" t="s">
        <v>56</v>
      </c>
      <c r="R190" s="130"/>
      <c r="S190" s="81"/>
      <c r="T190" s="107"/>
      <c r="U190" s="131"/>
    </row>
    <row r="191" ht="17.65" customHeight="1" spans="1:21">
      <c r="A191" s="71">
        <v>186</v>
      </c>
      <c r="B191" s="124" t="s">
        <v>677</v>
      </c>
      <c r="C191" s="125" t="s">
        <v>678</v>
      </c>
      <c r="D191" s="125">
        <v>13769414321</v>
      </c>
      <c r="E191" s="74" t="s">
        <v>59</v>
      </c>
      <c r="F191" s="144" t="str">
        <f>VLOOKUP(B191,[11]全部报警!$A$2:$D$80,2,FALSE)</f>
        <v>2019-07-06 23:26:15</v>
      </c>
      <c r="G191" s="155" t="str">
        <f>VLOOKUP(B191,[12]行驶报表统计数据!$A$2:$B$64,2,FALSE)</f>
        <v>20.31</v>
      </c>
      <c r="H191" s="76" t="str">
        <f>VLOOKUP(B191,[11]全部报警!$A$2:$D$80,4,FALSE)</f>
        <v>云南省玉溪市新平彝族傣族自治县扬武镇213国道仙福钢铁有限公司西南193米</v>
      </c>
      <c r="I191" s="153"/>
      <c r="J191" s="128"/>
      <c r="K191" s="128"/>
      <c r="L191" s="84" t="s">
        <v>33</v>
      </c>
      <c r="M191" s="81"/>
      <c r="N191" s="81"/>
      <c r="O191" s="81"/>
      <c r="P191" s="81"/>
      <c r="Q191" s="129" t="s">
        <v>56</v>
      </c>
      <c r="R191" s="130"/>
      <c r="S191" s="81"/>
      <c r="T191" s="107"/>
      <c r="U191" s="131"/>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9 I69 I100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6 I185 V65501 JR65501 TN65501 ADJ65501 ANF65501 AXB65501 BGX65501 BQT65501 CAP65501 CKL65501 CUH65501 DED65501 DNZ65501 DXV65501 EHR65501 ERN65501 FBJ65501 FLF65501 FVB65501 GEX65501 GOT65501 GYP65501 HIL65501 HSH65501 ICD65501 ILZ65501 IVV65501 JFR65501 JPN65501 JZJ65501 KJF65501 KTB65501 LCX65501 LMT65501 LWP65501 MGL65501 MQH65501 NAD65501 NJZ65501 NTV65501 ODR65501 ONN65501 OXJ65501 PHF65501 PRB65501 QAX65501 QKT65501 QUP65501 REL65501 ROH65501 RYD65501 SHZ65501 SRV65501 TBR65501 TLN65501 TVJ65501 UFF65501 UPB65501 UYX65501 VIT65501 VSP65501 WCL65501 WMH65501 WWD65501 V131037 JR131037 TN131037 ADJ131037 ANF131037 AXB131037 BGX131037 BQT131037 CAP131037 CKL131037 CUH131037 DED131037 DNZ131037 DXV131037 EHR131037 ERN131037 FBJ131037 FLF131037 FVB131037 GEX131037 GOT131037 GYP131037 HIL131037 HSH131037 ICD131037 ILZ131037 IVV131037 JFR131037 JPN131037 JZJ131037 KJF131037 KTB131037 LCX131037 LMT131037 LWP131037 MGL131037 MQH131037 NAD131037 NJZ131037 NTV131037 ODR131037 ONN131037 OXJ131037 PHF131037 PRB131037 QAX131037 QKT131037 QUP131037 REL131037 ROH131037 RYD131037 SHZ131037 SRV131037 TBR131037 TLN131037 TVJ131037 UFF131037 UPB131037 UYX131037 VIT131037 VSP131037 WCL131037 WMH131037 WWD131037 V196573 JR196573 TN196573 ADJ196573 ANF196573 AXB196573 BGX196573 BQT196573 CAP196573 CKL196573 CUH196573 DED196573 DNZ196573 DXV196573 EHR196573 ERN196573 FBJ196573 FLF196573 FVB196573 GEX196573 GOT196573 GYP196573 HIL196573 HSH196573 ICD196573 ILZ196573 IVV196573 JFR196573 JPN196573 JZJ196573 KJF196573 KTB196573 LCX196573 LMT196573 LWP196573 MGL196573 MQH196573 NAD196573 NJZ196573 NTV196573 ODR196573 ONN196573 OXJ196573 PHF196573 PRB196573 QAX196573 QKT196573 QUP196573 REL196573 ROH196573 RYD196573 SHZ196573 SRV196573 TBR196573 TLN196573 TVJ196573 UFF196573 UPB196573 UYX196573 VIT196573 VSP196573 WCL196573 WMH196573 WWD196573 V262109 JR262109 TN262109 ADJ262109 ANF262109 AXB262109 BGX262109 BQT262109 CAP262109 CKL262109 CUH262109 DED262109 DNZ262109 DXV262109 EHR262109 ERN262109 FBJ262109 FLF262109 FVB262109 GEX262109 GOT262109 GYP262109 HIL262109 HSH262109 ICD262109 ILZ262109 IVV262109 JFR262109 JPN262109 JZJ262109 KJF262109 KTB262109 LCX262109 LMT262109 LWP262109 MGL262109 MQH262109 NAD262109 NJZ262109 NTV262109 ODR262109 ONN262109 OXJ262109 PHF262109 PRB262109 QAX262109 QKT262109 QUP262109 REL262109 ROH262109 RYD262109 SHZ262109 SRV262109 TBR262109 TLN262109 TVJ262109 UFF262109 UPB262109 UYX262109 VIT262109 VSP262109 WCL262109 WMH262109 WWD262109 V327645 JR327645 TN327645 ADJ327645 ANF327645 AXB327645 BGX327645 BQT327645 CAP327645 CKL327645 CUH327645 DED327645 DNZ327645 DXV327645 EHR327645 ERN327645 FBJ327645 FLF327645 FVB327645 GEX327645 GOT327645 GYP327645 HIL327645 HSH327645 ICD327645 ILZ327645 IVV327645 JFR327645 JPN327645 JZJ327645 KJF327645 KTB327645 LCX327645 LMT327645 LWP327645 MGL327645 MQH327645 NAD327645 NJZ327645 NTV327645 ODR327645 ONN327645 OXJ327645 PHF327645 PRB327645 QAX327645 QKT327645 QUP327645 REL327645 ROH327645 RYD327645 SHZ327645 SRV327645 TBR327645 TLN327645 TVJ327645 UFF327645 UPB327645 UYX327645 VIT327645 VSP327645 WCL327645 WMH327645 WWD327645 V393181 JR393181 TN393181 ADJ393181 ANF393181 AXB393181 BGX393181 BQT393181 CAP393181 CKL393181 CUH393181 DED393181 DNZ393181 DXV393181 EHR393181 ERN393181 FBJ393181 FLF393181 FVB393181 GEX393181 GOT393181 GYP393181 HIL393181 HSH393181 ICD393181 ILZ393181 IVV393181 JFR393181 JPN393181 JZJ393181 KJF393181 KTB393181 LCX393181 LMT393181 LWP393181 MGL393181 MQH393181 NAD393181 NJZ393181 NTV393181 ODR393181 ONN393181 OXJ393181 PHF393181 PRB393181 QAX393181 QKT393181 QUP393181 REL393181 ROH393181 RYD393181 SHZ393181 SRV393181 TBR393181 TLN393181 TVJ393181 UFF393181 UPB393181 UYX393181 VIT393181 VSP393181 WCL393181 WMH393181 WWD393181 V458717 JR458717 TN458717 ADJ458717 ANF458717 AXB458717 BGX458717 BQT458717 CAP458717 CKL458717 CUH458717 DED458717 DNZ458717 DXV458717 EHR458717 ERN458717 FBJ458717 FLF458717 FVB458717 GEX458717 GOT458717 GYP458717 HIL458717 HSH458717 ICD458717 ILZ458717 IVV458717 JFR458717 JPN458717 JZJ458717 KJF458717 KTB458717 LCX458717 LMT458717 LWP458717 MGL458717 MQH458717 NAD458717 NJZ458717 NTV458717 ODR458717 ONN458717 OXJ458717 PHF458717 PRB458717 QAX458717 QKT458717 QUP458717 REL458717 ROH458717 RYD458717 SHZ458717 SRV458717 TBR458717 TLN458717 TVJ458717 UFF458717 UPB458717 UYX458717 VIT458717 VSP458717 WCL458717 WMH458717 WWD458717 V524253 JR524253 TN524253 ADJ524253 ANF524253 AXB524253 BGX524253 BQT524253 CAP524253 CKL524253 CUH524253 DED524253 DNZ524253 DXV524253 EHR524253 ERN524253 FBJ524253 FLF524253 FVB524253 GEX524253 GOT524253 GYP524253 HIL524253 HSH524253 ICD524253 ILZ524253 IVV524253 JFR524253 JPN524253 JZJ524253 KJF524253 KTB524253 LCX524253 LMT524253 LWP524253 MGL524253 MQH524253 NAD524253 NJZ524253 NTV524253 ODR524253 ONN524253 OXJ524253 PHF524253 PRB524253 QAX524253 QKT524253 QUP524253 REL524253 ROH524253 RYD524253 SHZ524253 SRV524253 TBR524253 TLN524253 TVJ524253 UFF524253 UPB524253 UYX524253 VIT524253 VSP524253 WCL524253 WMH524253 WWD524253 V589789 JR589789 TN589789 ADJ589789 ANF589789 AXB589789 BGX589789 BQT589789 CAP589789 CKL589789 CUH589789 DED589789 DNZ589789 DXV589789 EHR589789 ERN589789 FBJ589789 FLF589789 FVB589789 GEX589789 GOT589789 GYP589789 HIL589789 HSH589789 ICD589789 ILZ589789 IVV589789 JFR589789 JPN589789 JZJ589789 KJF589789 KTB589789 LCX589789 LMT589789 LWP589789 MGL589789 MQH589789 NAD589789 NJZ589789 NTV589789 ODR589789 ONN589789 OXJ589789 PHF589789 PRB589789 QAX589789 QKT589789 QUP589789 REL589789 ROH589789 RYD589789 SHZ589789 SRV589789 TBR589789 TLN589789 TVJ589789 UFF589789 UPB589789 UYX589789 VIT589789 VSP589789 WCL589789 WMH589789 WWD589789 V655325 JR655325 TN655325 ADJ655325 ANF655325 AXB655325 BGX655325 BQT655325 CAP655325 CKL655325 CUH655325 DED655325 DNZ655325 DXV655325 EHR655325 ERN655325 FBJ655325 FLF655325 FVB655325 GEX655325 GOT655325 GYP655325 HIL655325 HSH655325 ICD655325 ILZ655325 IVV655325 JFR655325 JPN655325 JZJ655325 KJF655325 KTB655325 LCX655325 LMT655325 LWP655325 MGL655325 MQH655325 NAD655325 NJZ655325 NTV655325 ODR655325 ONN655325 OXJ655325 PHF655325 PRB655325 QAX655325 QKT655325 QUP655325 REL655325 ROH655325 RYD655325 SHZ655325 SRV655325 TBR655325 TLN655325 TVJ655325 UFF655325 UPB655325 UYX655325 VIT655325 VSP655325 WCL655325 WMH655325 WWD655325 V720861 JR720861 TN720861 ADJ720861 ANF720861 AXB720861 BGX720861 BQT720861 CAP720861 CKL720861 CUH720861 DED720861 DNZ720861 DXV720861 EHR720861 ERN720861 FBJ720861 FLF720861 FVB720861 GEX720861 GOT720861 GYP720861 HIL720861 HSH720861 ICD720861 ILZ720861 IVV720861 JFR720861 JPN720861 JZJ720861 KJF720861 KTB720861 LCX720861 LMT720861 LWP720861 MGL720861 MQH720861 NAD720861 NJZ720861 NTV720861 ODR720861 ONN720861 OXJ720861 PHF720861 PRB720861 QAX720861 QKT720861 QUP720861 REL720861 ROH720861 RYD720861 SHZ720861 SRV720861 TBR720861 TLN720861 TVJ720861 UFF720861 UPB720861 UYX720861 VIT720861 VSP720861 WCL720861 WMH720861 WWD720861 V786397 JR786397 TN786397 ADJ786397 ANF786397 AXB786397 BGX786397 BQT786397 CAP786397 CKL786397 CUH786397 DED786397 DNZ786397 DXV786397 EHR786397 ERN786397 FBJ786397 FLF786397 FVB786397 GEX786397 GOT786397 GYP786397 HIL786397 HSH786397 ICD786397 ILZ786397 IVV786397 JFR786397 JPN786397 JZJ786397 KJF786397 KTB786397 LCX786397 LMT786397 LWP786397 MGL786397 MQH786397 NAD786397 NJZ786397 NTV786397 ODR786397 ONN786397 OXJ786397 PHF786397 PRB786397 QAX786397 QKT786397 QUP786397 REL786397 ROH786397 RYD786397 SHZ786397 SRV786397 TBR786397 TLN786397 TVJ786397 UFF786397 UPB786397 UYX786397 VIT786397 VSP786397 WCL786397 WMH786397 WWD786397 V851933 JR851933 TN851933 ADJ851933 ANF851933 AXB851933 BGX851933 BQT851933 CAP851933 CKL851933 CUH851933 DED851933 DNZ851933 DXV851933 EHR851933 ERN851933 FBJ851933 FLF851933 FVB851933 GEX851933 GOT851933 GYP851933 HIL851933 HSH851933 ICD851933 ILZ851933 IVV851933 JFR851933 JPN851933 JZJ851933 KJF851933 KTB851933 LCX851933 LMT851933 LWP851933 MGL851933 MQH851933 NAD851933 NJZ851933 NTV851933 ODR851933 ONN851933 OXJ851933 PHF851933 PRB851933 QAX851933 QKT851933 QUP851933 REL851933 ROH851933 RYD851933 SHZ851933 SRV851933 TBR851933 TLN851933 TVJ851933 UFF851933 UPB851933 UYX851933 VIT851933 VSP851933 WCL851933 WMH851933 WWD851933 V917469 JR917469 TN917469 ADJ917469 ANF917469 AXB917469 BGX917469 BQT917469 CAP917469 CKL917469 CUH917469 DED917469 DNZ917469 DXV917469 EHR917469 ERN917469 FBJ917469 FLF917469 FVB917469 GEX917469 GOT917469 GYP917469 HIL917469 HSH917469 ICD917469 ILZ917469 IVV917469 JFR917469 JPN917469 JZJ917469 KJF917469 KTB917469 LCX917469 LMT917469 LWP917469 MGL917469 MQH917469 NAD917469 NJZ917469 NTV917469 ODR917469 ONN917469 OXJ917469 PHF917469 PRB917469 QAX917469 QKT917469 QUP917469 REL917469 ROH917469 RYD917469 SHZ917469 SRV917469 TBR917469 TLN917469 TVJ917469 UFF917469 UPB917469 UYX917469 VIT917469 VSP917469 WCL917469 WMH917469 WWD917469 V983005 JR983005 TN983005 ADJ983005 ANF983005 AXB983005 BGX983005 BQT983005 CAP983005 CKL983005 CUH983005 DED983005 DNZ983005 DXV983005 EHR983005 ERN983005 FBJ983005 FLF983005 FVB983005 GEX983005 GOT983005 GYP983005 HIL983005 HSH983005 ICD983005 ILZ983005 IVV983005 JFR983005 JPN983005 JZJ983005 KJF983005 KTB983005 LCX983005 LMT983005 LWP983005 MGL983005 MQH983005 NAD983005 NJZ983005 NTV983005 ODR983005 ONN983005 OXJ983005 PHF983005 PRB983005 QAX983005 QKT983005 QUP983005 REL983005 ROH983005 RYD983005 SHZ983005 SRV983005 TBR983005 TLN983005 TVJ983005 UFF983005 UPB983005 UYX983005 VIT983005 VSP983005 WCL983005 WMH983005 WWD983005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5:P983095 JI983005:JL983095 TE983005:TH983095 ADA983005:ADD983095 AMW983005:AMZ983095 AWS983005:AWV983095 BGO983005:BGR983095 BQK983005:BQN983095 CAG983005:CAJ983095 CKC983005:CKF983095 CTY983005:CUB983095 DDU983005:DDX983095 DNQ983005:DNT983095 DXM983005:DXP983095 EHI983005:EHL983095 ERE983005:ERH983095 FBA983005:FBD983095 FKW983005:FKZ983095 FUS983005:FUV983095 GEO983005:GER983095 GOK983005:GON983095 GYG983005:GYJ983095 HIC983005:HIF983095 HRY983005:HSB983095 IBU983005:IBX983095 ILQ983005:ILT983095 IVM983005:IVP983095 JFI983005:JFL983095 JPE983005:JPH983095 JZA983005:JZD983095 KIW983005:KIZ983095 KSS983005:KSV983095 LCO983005:LCR983095 LMK983005:LMN983095 LWG983005:LWJ983095 MGC983005:MGF983095 MPY983005:MQB983095 MZU983005:MZX983095 NJQ983005:NJT983095 NTM983005:NTP983095 ODI983005:ODL983095 ONE983005:ONH983095 OXA983005:OXD983095 PGW983005:PGZ983095 PQS983005:PQV983095 QAO983005:QAR983095 QKK983005:QKN983095 QUG983005:QUJ983095 REC983005:REF983095 RNY983005:ROB983095 RXU983005:RXX983095 SHQ983005:SHT983095 SRM983005:SRP983095 TBI983005:TBL983095 TLE983005:TLH983095 TVA983005:TVD983095 UEW983005:UEZ983095 UOS983005:UOV983095 UYO983005:UYR983095 VIK983005:VIN983095 VSG983005:VSJ983095 WCC983005:WCF983095 WLY983005:WMB983095 WVU983005:WVX983095 M65501:P65591 JI65501:JL65591 TE65501:TH65591 ADA65501:ADD65591 AMW65501:AMZ65591 AWS65501:AWV65591 BGO65501:BGR65591 BQK65501:BQN65591 CAG65501:CAJ65591 CKC65501:CKF65591 CTY65501:CUB65591 DDU65501:DDX65591 DNQ65501:DNT65591 DXM65501:DXP65591 EHI65501:EHL65591 ERE65501:ERH65591 FBA65501:FBD65591 FKW65501:FKZ65591 FUS65501:FUV65591 GEO65501:GER65591 GOK65501:GON65591 GYG65501:GYJ65591 HIC65501:HIF65591 HRY65501:HSB65591 IBU65501:IBX65591 ILQ65501:ILT65591 IVM65501:IVP65591 JFI65501:JFL65591 JPE65501:JPH65591 JZA65501:JZD65591 KIW65501:KIZ65591 KSS65501:KSV65591 LCO65501:LCR65591 LMK65501:LMN65591 LWG65501:LWJ65591 MGC65501:MGF65591 MPY65501:MQB65591 MZU65501:MZX65591 NJQ65501:NJT65591 NTM65501:NTP65591 ODI65501:ODL65591 ONE65501:ONH65591 OXA65501:OXD65591 PGW65501:PGZ65591 PQS65501:PQV65591 QAO65501:QAR65591 QKK65501:QKN65591 QUG65501:QUJ65591 REC65501:REF65591 RNY65501:ROB65591 RXU65501:RXX65591 SHQ65501:SHT65591 SRM65501:SRP65591 TBI65501:TBL65591 TLE65501:TLH65591 TVA65501:TVD65591 UEW65501:UEZ65591 UOS65501:UOV65591 UYO65501:UYR65591 VIK65501:VIN65591 VSG65501:VSJ65591 WCC65501:WCF65591 WLY65501:WMB65591 WVU65501:WVX65591 M131037:P131127 JI131037:JL131127 TE131037:TH131127 ADA131037:ADD131127 AMW131037:AMZ131127 AWS131037:AWV131127 BGO131037:BGR131127 BQK131037:BQN131127 CAG131037:CAJ131127 CKC131037:CKF131127 CTY131037:CUB131127 DDU131037:DDX131127 DNQ131037:DNT131127 DXM131037:DXP131127 EHI131037:EHL131127 ERE131037:ERH131127 FBA131037:FBD131127 FKW131037:FKZ131127 FUS131037:FUV131127 GEO131037:GER131127 GOK131037:GON131127 GYG131037:GYJ131127 HIC131037:HIF131127 HRY131037:HSB131127 IBU131037:IBX131127 ILQ131037:ILT131127 IVM131037:IVP131127 JFI131037:JFL131127 JPE131037:JPH131127 JZA131037:JZD131127 KIW131037:KIZ131127 KSS131037:KSV131127 LCO131037:LCR131127 LMK131037:LMN131127 LWG131037:LWJ131127 MGC131037:MGF131127 MPY131037:MQB131127 MZU131037:MZX131127 NJQ131037:NJT131127 NTM131037:NTP131127 ODI131037:ODL131127 ONE131037:ONH131127 OXA131037:OXD131127 PGW131037:PGZ131127 PQS131037:PQV131127 QAO131037:QAR131127 QKK131037:QKN131127 QUG131037:QUJ131127 REC131037:REF131127 RNY131037:ROB131127 RXU131037:RXX131127 SHQ131037:SHT131127 SRM131037:SRP131127 TBI131037:TBL131127 TLE131037:TLH131127 TVA131037:TVD131127 UEW131037:UEZ131127 UOS131037:UOV131127 UYO131037:UYR131127 VIK131037:VIN131127 VSG131037:VSJ131127 WCC131037:WCF131127 WLY131037:WMB131127 WVU131037:WVX131127 M196573:P196663 JI196573:JL196663 TE196573:TH196663 ADA196573:ADD196663 AMW196573:AMZ196663 AWS196573:AWV196663 BGO196573:BGR196663 BQK196573:BQN196663 CAG196573:CAJ196663 CKC196573:CKF196663 CTY196573:CUB196663 DDU196573:DDX196663 DNQ196573:DNT196663 DXM196573:DXP196663 EHI196573:EHL196663 ERE196573:ERH196663 FBA196573:FBD196663 FKW196573:FKZ196663 FUS196573:FUV196663 GEO196573:GER196663 GOK196573:GON196663 GYG196573:GYJ196663 HIC196573:HIF196663 HRY196573:HSB196663 IBU196573:IBX196663 ILQ196573:ILT196663 IVM196573:IVP196663 JFI196573:JFL196663 JPE196573:JPH196663 JZA196573:JZD196663 KIW196573:KIZ196663 KSS196573:KSV196663 LCO196573:LCR196663 LMK196573:LMN196663 LWG196573:LWJ196663 MGC196573:MGF196663 MPY196573:MQB196663 MZU196573:MZX196663 NJQ196573:NJT196663 NTM196573:NTP196663 ODI196573:ODL196663 ONE196573:ONH196663 OXA196573:OXD196663 PGW196573:PGZ196663 PQS196573:PQV196663 QAO196573:QAR196663 QKK196573:QKN196663 QUG196573:QUJ196663 REC196573:REF196663 RNY196573:ROB196663 RXU196573:RXX196663 SHQ196573:SHT196663 SRM196573:SRP196663 TBI196573:TBL196663 TLE196573:TLH196663 TVA196573:TVD196663 UEW196573:UEZ196663 UOS196573:UOV196663 UYO196573:UYR196663 VIK196573:VIN196663 VSG196573:VSJ196663 WCC196573:WCF196663 WLY196573:WMB196663 WVU196573:WVX196663 M262109:P262199 JI262109:JL262199 TE262109:TH262199 ADA262109:ADD262199 AMW262109:AMZ262199 AWS262109:AWV262199 BGO262109:BGR262199 BQK262109:BQN262199 CAG262109:CAJ262199 CKC262109:CKF262199 CTY262109:CUB262199 DDU262109:DDX262199 DNQ262109:DNT262199 DXM262109:DXP262199 EHI262109:EHL262199 ERE262109:ERH262199 FBA262109:FBD262199 FKW262109:FKZ262199 FUS262109:FUV262199 GEO262109:GER262199 GOK262109:GON262199 GYG262109:GYJ262199 HIC262109:HIF262199 HRY262109:HSB262199 IBU262109:IBX262199 ILQ262109:ILT262199 IVM262109:IVP262199 JFI262109:JFL262199 JPE262109:JPH262199 JZA262109:JZD262199 KIW262109:KIZ262199 KSS262109:KSV262199 LCO262109:LCR262199 LMK262109:LMN262199 LWG262109:LWJ262199 MGC262109:MGF262199 MPY262109:MQB262199 MZU262109:MZX262199 NJQ262109:NJT262199 NTM262109:NTP262199 ODI262109:ODL262199 ONE262109:ONH262199 OXA262109:OXD262199 PGW262109:PGZ262199 PQS262109:PQV262199 QAO262109:QAR262199 QKK262109:QKN262199 QUG262109:QUJ262199 REC262109:REF262199 RNY262109:ROB262199 RXU262109:RXX262199 SHQ262109:SHT262199 SRM262109:SRP262199 TBI262109:TBL262199 TLE262109:TLH262199 TVA262109:TVD262199 UEW262109:UEZ262199 UOS262109:UOV262199 UYO262109:UYR262199 VIK262109:VIN262199 VSG262109:VSJ262199 WCC262109:WCF262199 WLY262109:WMB262199 WVU262109:WVX262199 M327645:P327735 JI327645:JL327735 TE327645:TH327735 ADA327645:ADD327735 AMW327645:AMZ327735 AWS327645:AWV327735 BGO327645:BGR327735 BQK327645:BQN327735 CAG327645:CAJ327735 CKC327645:CKF327735 CTY327645:CUB327735 DDU327645:DDX327735 DNQ327645:DNT327735 DXM327645:DXP327735 EHI327645:EHL327735 ERE327645:ERH327735 FBA327645:FBD327735 FKW327645:FKZ327735 FUS327645:FUV327735 GEO327645:GER327735 GOK327645:GON327735 GYG327645:GYJ327735 HIC327645:HIF327735 HRY327645:HSB327735 IBU327645:IBX327735 ILQ327645:ILT327735 IVM327645:IVP327735 JFI327645:JFL327735 JPE327645:JPH327735 JZA327645:JZD327735 KIW327645:KIZ327735 KSS327645:KSV327735 LCO327645:LCR327735 LMK327645:LMN327735 LWG327645:LWJ327735 MGC327645:MGF327735 MPY327645:MQB327735 MZU327645:MZX327735 NJQ327645:NJT327735 NTM327645:NTP327735 ODI327645:ODL327735 ONE327645:ONH327735 OXA327645:OXD327735 PGW327645:PGZ327735 PQS327645:PQV327735 QAO327645:QAR327735 QKK327645:QKN327735 QUG327645:QUJ327735 REC327645:REF327735 RNY327645:ROB327735 RXU327645:RXX327735 SHQ327645:SHT327735 SRM327645:SRP327735 TBI327645:TBL327735 TLE327645:TLH327735 TVA327645:TVD327735 UEW327645:UEZ327735 UOS327645:UOV327735 UYO327645:UYR327735 VIK327645:VIN327735 VSG327645:VSJ327735 WCC327645:WCF327735 WLY327645:WMB327735 WVU327645:WVX327735 M393181:P393271 JI393181:JL393271 TE393181:TH393271 ADA393181:ADD393271 AMW393181:AMZ393271 AWS393181:AWV393271 BGO393181:BGR393271 BQK393181:BQN393271 CAG393181:CAJ393271 CKC393181:CKF393271 CTY393181:CUB393271 DDU393181:DDX393271 DNQ393181:DNT393271 DXM393181:DXP393271 EHI393181:EHL393271 ERE393181:ERH393271 FBA393181:FBD393271 FKW393181:FKZ393271 FUS393181:FUV393271 GEO393181:GER393271 GOK393181:GON393271 GYG393181:GYJ393271 HIC393181:HIF393271 HRY393181:HSB393271 IBU393181:IBX393271 ILQ393181:ILT393271 IVM393181:IVP393271 JFI393181:JFL393271 JPE393181:JPH393271 JZA393181:JZD393271 KIW393181:KIZ393271 KSS393181:KSV393271 LCO393181:LCR393271 LMK393181:LMN393271 LWG393181:LWJ393271 MGC393181:MGF393271 MPY393181:MQB393271 MZU393181:MZX393271 NJQ393181:NJT393271 NTM393181:NTP393271 ODI393181:ODL393271 ONE393181:ONH393271 OXA393181:OXD393271 PGW393181:PGZ393271 PQS393181:PQV393271 QAO393181:QAR393271 QKK393181:QKN393271 QUG393181:QUJ393271 REC393181:REF393271 RNY393181:ROB393271 RXU393181:RXX393271 SHQ393181:SHT393271 SRM393181:SRP393271 TBI393181:TBL393271 TLE393181:TLH393271 TVA393181:TVD393271 UEW393181:UEZ393271 UOS393181:UOV393271 UYO393181:UYR393271 VIK393181:VIN393271 VSG393181:VSJ393271 WCC393181:WCF393271 WLY393181:WMB393271 WVU393181:WVX393271 M458717:P458807 JI458717:JL458807 TE458717:TH458807 ADA458717:ADD458807 AMW458717:AMZ458807 AWS458717:AWV458807 BGO458717:BGR458807 BQK458717:BQN458807 CAG458717:CAJ458807 CKC458717:CKF458807 CTY458717:CUB458807 DDU458717:DDX458807 DNQ458717:DNT458807 DXM458717:DXP458807 EHI458717:EHL458807 ERE458717:ERH458807 FBA458717:FBD458807 FKW458717:FKZ458807 FUS458717:FUV458807 GEO458717:GER458807 GOK458717:GON458807 GYG458717:GYJ458807 HIC458717:HIF458807 HRY458717:HSB458807 IBU458717:IBX458807 ILQ458717:ILT458807 IVM458717:IVP458807 JFI458717:JFL458807 JPE458717:JPH458807 JZA458717:JZD458807 KIW458717:KIZ458807 KSS458717:KSV458807 LCO458717:LCR458807 LMK458717:LMN458807 LWG458717:LWJ458807 MGC458717:MGF458807 MPY458717:MQB458807 MZU458717:MZX458807 NJQ458717:NJT458807 NTM458717:NTP458807 ODI458717:ODL458807 ONE458717:ONH458807 OXA458717:OXD458807 PGW458717:PGZ458807 PQS458717:PQV458807 QAO458717:QAR458807 QKK458717:QKN458807 QUG458717:QUJ458807 REC458717:REF458807 RNY458717:ROB458807 RXU458717:RXX458807 SHQ458717:SHT458807 SRM458717:SRP458807 TBI458717:TBL458807 TLE458717:TLH458807 TVA458717:TVD458807 UEW458717:UEZ458807 UOS458717:UOV458807 UYO458717:UYR458807 VIK458717:VIN458807 VSG458717:VSJ458807 WCC458717:WCF458807 WLY458717:WMB458807 WVU458717:WVX458807 M524253:P524343 JI524253:JL524343 TE524253:TH524343 ADA524253:ADD524343 AMW524253:AMZ524343 AWS524253:AWV524343 BGO524253:BGR524343 BQK524253:BQN524343 CAG524253:CAJ524343 CKC524253:CKF524343 CTY524253:CUB524343 DDU524253:DDX524343 DNQ524253:DNT524343 DXM524253:DXP524343 EHI524253:EHL524343 ERE524253:ERH524343 FBA524253:FBD524343 FKW524253:FKZ524343 FUS524253:FUV524343 GEO524253:GER524343 GOK524253:GON524343 GYG524253:GYJ524343 HIC524253:HIF524343 HRY524253:HSB524343 IBU524253:IBX524343 ILQ524253:ILT524343 IVM524253:IVP524343 JFI524253:JFL524343 JPE524253:JPH524343 JZA524253:JZD524343 KIW524253:KIZ524343 KSS524253:KSV524343 LCO524253:LCR524343 LMK524253:LMN524343 LWG524253:LWJ524343 MGC524253:MGF524343 MPY524253:MQB524343 MZU524253:MZX524343 NJQ524253:NJT524343 NTM524253:NTP524343 ODI524253:ODL524343 ONE524253:ONH524343 OXA524253:OXD524343 PGW524253:PGZ524343 PQS524253:PQV524343 QAO524253:QAR524343 QKK524253:QKN524343 QUG524253:QUJ524343 REC524253:REF524343 RNY524253:ROB524343 RXU524253:RXX524343 SHQ524253:SHT524343 SRM524253:SRP524343 TBI524253:TBL524343 TLE524253:TLH524343 TVA524253:TVD524343 UEW524253:UEZ524343 UOS524253:UOV524343 UYO524253:UYR524343 VIK524253:VIN524343 VSG524253:VSJ524343 WCC524253:WCF524343 WLY524253:WMB524343 WVU524253:WVX524343 M589789:P589879 JI589789:JL589879 TE589789:TH589879 ADA589789:ADD589879 AMW589789:AMZ589879 AWS589789:AWV589879 BGO589789:BGR589879 BQK589789:BQN589879 CAG589789:CAJ589879 CKC589789:CKF589879 CTY589789:CUB589879 DDU589789:DDX589879 DNQ589789:DNT589879 DXM589789:DXP589879 EHI589789:EHL589879 ERE589789:ERH589879 FBA589789:FBD589879 FKW589789:FKZ589879 FUS589789:FUV589879 GEO589789:GER589879 GOK589789:GON589879 GYG589789:GYJ589879 HIC589789:HIF589879 HRY589789:HSB589879 IBU589789:IBX589879 ILQ589789:ILT589879 IVM589789:IVP589879 JFI589789:JFL589879 JPE589789:JPH589879 JZA589789:JZD589879 KIW589789:KIZ589879 KSS589789:KSV589879 LCO589789:LCR589879 LMK589789:LMN589879 LWG589789:LWJ589879 MGC589789:MGF589879 MPY589789:MQB589879 MZU589789:MZX589879 NJQ589789:NJT589879 NTM589789:NTP589879 ODI589789:ODL589879 ONE589789:ONH589879 OXA589789:OXD589879 PGW589789:PGZ589879 PQS589789:PQV589879 QAO589789:QAR589879 QKK589789:QKN589879 QUG589789:QUJ589879 REC589789:REF589879 RNY589789:ROB589879 RXU589789:RXX589879 SHQ589789:SHT589879 SRM589789:SRP589879 TBI589789:TBL589879 TLE589789:TLH589879 TVA589789:TVD589879 UEW589789:UEZ589879 UOS589789:UOV589879 UYO589789:UYR589879 VIK589789:VIN589879 VSG589789:VSJ589879 WCC589789:WCF589879 WLY589789:WMB589879 WVU589789:WVX589879 M655325:P655415 JI655325:JL655415 TE655325:TH655415 ADA655325:ADD655415 AMW655325:AMZ655415 AWS655325:AWV655415 BGO655325:BGR655415 BQK655325:BQN655415 CAG655325:CAJ655415 CKC655325:CKF655415 CTY655325:CUB655415 DDU655325:DDX655415 DNQ655325:DNT655415 DXM655325:DXP655415 EHI655325:EHL655415 ERE655325:ERH655415 FBA655325:FBD655415 FKW655325:FKZ655415 FUS655325:FUV655415 GEO655325:GER655415 GOK655325:GON655415 GYG655325:GYJ655415 HIC655325:HIF655415 HRY655325:HSB655415 IBU655325:IBX655415 ILQ655325:ILT655415 IVM655325:IVP655415 JFI655325:JFL655415 JPE655325:JPH655415 JZA655325:JZD655415 KIW655325:KIZ655415 KSS655325:KSV655415 LCO655325:LCR655415 LMK655325:LMN655415 LWG655325:LWJ655415 MGC655325:MGF655415 MPY655325:MQB655415 MZU655325:MZX655415 NJQ655325:NJT655415 NTM655325:NTP655415 ODI655325:ODL655415 ONE655325:ONH655415 OXA655325:OXD655415 PGW655325:PGZ655415 PQS655325:PQV655415 QAO655325:QAR655415 QKK655325:QKN655415 QUG655325:QUJ655415 REC655325:REF655415 RNY655325:ROB655415 RXU655325:RXX655415 SHQ655325:SHT655415 SRM655325:SRP655415 TBI655325:TBL655415 TLE655325:TLH655415 TVA655325:TVD655415 UEW655325:UEZ655415 UOS655325:UOV655415 UYO655325:UYR655415 VIK655325:VIN655415 VSG655325:VSJ655415 WCC655325:WCF655415 WLY655325:WMB655415 WVU655325:WVX655415 M720861:P720951 JI720861:JL720951 TE720861:TH720951 ADA720861:ADD720951 AMW720861:AMZ720951 AWS720861:AWV720951 BGO720861:BGR720951 BQK720861:BQN720951 CAG720861:CAJ720951 CKC720861:CKF720951 CTY720861:CUB720951 DDU720861:DDX720951 DNQ720861:DNT720951 DXM720861:DXP720951 EHI720861:EHL720951 ERE720861:ERH720951 FBA720861:FBD720951 FKW720861:FKZ720951 FUS720861:FUV720951 GEO720861:GER720951 GOK720861:GON720951 GYG720861:GYJ720951 HIC720861:HIF720951 HRY720861:HSB720951 IBU720861:IBX720951 ILQ720861:ILT720951 IVM720861:IVP720951 JFI720861:JFL720951 JPE720861:JPH720951 JZA720861:JZD720951 KIW720861:KIZ720951 KSS720861:KSV720951 LCO720861:LCR720951 LMK720861:LMN720951 LWG720861:LWJ720951 MGC720861:MGF720951 MPY720861:MQB720951 MZU720861:MZX720951 NJQ720861:NJT720951 NTM720861:NTP720951 ODI720861:ODL720951 ONE720861:ONH720951 OXA720861:OXD720951 PGW720861:PGZ720951 PQS720861:PQV720951 QAO720861:QAR720951 QKK720861:QKN720951 QUG720861:QUJ720951 REC720861:REF720951 RNY720861:ROB720951 RXU720861:RXX720951 SHQ720861:SHT720951 SRM720861:SRP720951 TBI720861:TBL720951 TLE720861:TLH720951 TVA720861:TVD720951 UEW720861:UEZ720951 UOS720861:UOV720951 UYO720861:UYR720951 VIK720861:VIN720951 VSG720861:VSJ720951 WCC720861:WCF720951 WLY720861:WMB720951 WVU720861:WVX720951 M786397:P786487 JI786397:JL786487 TE786397:TH786487 ADA786397:ADD786487 AMW786397:AMZ786487 AWS786397:AWV786487 BGO786397:BGR786487 BQK786397:BQN786487 CAG786397:CAJ786487 CKC786397:CKF786487 CTY786397:CUB786487 DDU786397:DDX786487 DNQ786397:DNT786487 DXM786397:DXP786487 EHI786397:EHL786487 ERE786397:ERH786487 FBA786397:FBD786487 FKW786397:FKZ786487 FUS786397:FUV786487 GEO786397:GER786487 GOK786397:GON786487 GYG786397:GYJ786487 HIC786397:HIF786487 HRY786397:HSB786487 IBU786397:IBX786487 ILQ786397:ILT786487 IVM786397:IVP786487 JFI786397:JFL786487 JPE786397:JPH786487 JZA786397:JZD786487 KIW786397:KIZ786487 KSS786397:KSV786487 LCO786397:LCR786487 LMK786397:LMN786487 LWG786397:LWJ786487 MGC786397:MGF786487 MPY786397:MQB786487 MZU786397:MZX786487 NJQ786397:NJT786487 NTM786397:NTP786487 ODI786397:ODL786487 ONE786397:ONH786487 OXA786397:OXD786487 PGW786397:PGZ786487 PQS786397:PQV786487 QAO786397:QAR786487 QKK786397:QKN786487 QUG786397:QUJ786487 REC786397:REF786487 RNY786397:ROB786487 RXU786397:RXX786487 SHQ786397:SHT786487 SRM786397:SRP786487 TBI786397:TBL786487 TLE786397:TLH786487 TVA786397:TVD786487 UEW786397:UEZ786487 UOS786397:UOV786487 UYO786397:UYR786487 VIK786397:VIN786487 VSG786397:VSJ786487 WCC786397:WCF786487 WLY786397:WMB786487 WVU786397:WVX786487 M851933:P852023 JI851933:JL852023 TE851933:TH852023 ADA851933:ADD852023 AMW851933:AMZ852023 AWS851933:AWV852023 BGO851933:BGR852023 BQK851933:BQN852023 CAG851933:CAJ852023 CKC851933:CKF852023 CTY851933:CUB852023 DDU851933:DDX852023 DNQ851933:DNT852023 DXM851933:DXP852023 EHI851933:EHL852023 ERE851933:ERH852023 FBA851933:FBD852023 FKW851933:FKZ852023 FUS851933:FUV852023 GEO851933:GER852023 GOK851933:GON852023 GYG851933:GYJ852023 HIC851933:HIF852023 HRY851933:HSB852023 IBU851933:IBX852023 ILQ851933:ILT852023 IVM851933:IVP852023 JFI851933:JFL852023 JPE851933:JPH852023 JZA851933:JZD852023 KIW851933:KIZ852023 KSS851933:KSV852023 LCO851933:LCR852023 LMK851933:LMN852023 LWG851933:LWJ852023 MGC851933:MGF852023 MPY851933:MQB852023 MZU851933:MZX852023 NJQ851933:NJT852023 NTM851933:NTP852023 ODI851933:ODL852023 ONE851933:ONH852023 OXA851933:OXD852023 PGW851933:PGZ852023 PQS851933:PQV852023 QAO851933:QAR852023 QKK851933:QKN852023 QUG851933:QUJ852023 REC851933:REF852023 RNY851933:ROB852023 RXU851933:RXX852023 SHQ851933:SHT852023 SRM851933:SRP852023 TBI851933:TBL852023 TLE851933:TLH852023 TVA851933:TVD852023 UEW851933:UEZ852023 UOS851933:UOV852023 UYO851933:UYR852023 VIK851933:VIN852023 VSG851933:VSJ852023 WCC851933:WCF852023 WLY851933:WMB852023 WVU851933:WVX852023 M917469:P917559 JI917469:JL917559 TE917469:TH917559 ADA917469:ADD917559 AMW917469:AMZ917559 AWS917469:AWV917559 BGO917469:BGR917559 BQK917469:BQN917559 CAG917469:CAJ917559 CKC917469:CKF917559 CTY917469:CUB917559 DDU917469:DDX917559 DNQ917469:DNT917559 DXM917469:DXP917559 EHI917469:EHL917559 ERE917469:ERH917559 FBA917469:FBD917559 FKW917469:FKZ917559 FUS917469:FUV917559 GEO917469:GER917559 GOK917469:GON917559 GYG917469:GYJ917559 HIC917469:HIF917559 HRY917469:HSB917559 IBU917469:IBX917559 ILQ917469:ILT917559 IVM917469:IVP917559 JFI917469:JFL917559 JPE917469:JPH917559 JZA917469:JZD917559 KIW917469:KIZ917559 KSS917469:KSV917559 LCO917469:LCR917559 LMK917469:LMN917559 LWG917469:LWJ917559 MGC917469:MGF917559 MPY917469:MQB917559 MZU917469:MZX917559 NJQ917469:NJT917559 NTM917469:NTP917559 ODI917469:ODL917559 ONE917469:ONH917559 OXA917469:OXD917559 PGW917469:PGZ917559 PQS917469:PQV917559 QAO917469:QAR917559 QKK917469:QKN917559 QUG917469:QUJ917559 REC917469:REF917559 RNY917469:ROB917559 RXU917469:RXX917559 SHQ917469:SHT917559 SRM917469:SRP917559 TBI917469:TBL917559 TLE917469:TLH917559 TVA917469:TVD917559 UEW917469:UEZ917559 UOS917469:UOV917559 UYO917469:UYR917559 VIK917469:VIN917559 VSG917469:VSJ917559 WCC917469:WCF917559 WLY917469:WMB917559 WVU917469:WVX917559 M6:P191">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1:L65592 L131037:L131128 L196573:L196664 L262109:L262200 L327645:L327736 L393181:L393272 L458717:L458808 L524253:L524344 L589789:L589880 L655325:L655416 L720861:L720952 L786397:L786488 L851933:L852024 L917469:L917560 L983005:L983096 JH6:JH89 JH65501:JH65592 JH131037:JH131128 JH196573:JH196664 JH262109:JH262200 JH327645:JH327736 JH393181:JH393272 JH458717:JH458808 JH524253:JH524344 JH589789:JH589880 JH655325:JH655416 JH720861:JH720952 JH786397:JH786488 JH851933:JH852024 JH917469:JH917560 JH983005:JH983096 TD6:TD89 TD65501:TD65592 TD131037:TD131128 TD196573:TD196664 TD262109:TD262200 TD327645:TD327736 TD393181:TD393272 TD458717:TD458808 TD524253:TD524344 TD589789:TD589880 TD655325:TD655416 TD720861:TD720952 TD786397:TD786488 TD851933:TD852024 TD917469:TD917560 TD983005:TD983096 ACZ6:ACZ89 ACZ65501:ACZ65592 ACZ131037:ACZ131128 ACZ196573:ACZ196664 ACZ262109:ACZ262200 ACZ327645:ACZ327736 ACZ393181:ACZ393272 ACZ458717:ACZ458808 ACZ524253:ACZ524344 ACZ589789:ACZ589880 ACZ655325:ACZ655416 ACZ720861:ACZ720952 ACZ786397:ACZ786488 ACZ851933:ACZ852024 ACZ917469:ACZ917560 ACZ983005:ACZ983096 AMV6:AMV89 AMV65501:AMV65592 AMV131037:AMV131128 AMV196573:AMV196664 AMV262109:AMV262200 AMV327645:AMV327736 AMV393181:AMV393272 AMV458717:AMV458808 AMV524253:AMV524344 AMV589789:AMV589880 AMV655325:AMV655416 AMV720861:AMV720952 AMV786397:AMV786488 AMV851933:AMV852024 AMV917469:AMV917560 AMV983005:AMV983096 AWR6:AWR89 AWR65501:AWR65592 AWR131037:AWR131128 AWR196573:AWR196664 AWR262109:AWR262200 AWR327645:AWR327736 AWR393181:AWR393272 AWR458717:AWR458808 AWR524253:AWR524344 AWR589789:AWR589880 AWR655325:AWR655416 AWR720861:AWR720952 AWR786397:AWR786488 AWR851933:AWR852024 AWR917469:AWR917560 AWR983005:AWR983096 BGN6:BGN89 BGN65501:BGN65592 BGN131037:BGN131128 BGN196573:BGN196664 BGN262109:BGN262200 BGN327645:BGN327736 BGN393181:BGN393272 BGN458717:BGN458808 BGN524253:BGN524344 BGN589789:BGN589880 BGN655325:BGN655416 BGN720861:BGN720952 BGN786397:BGN786488 BGN851933:BGN852024 BGN917469:BGN917560 BGN983005:BGN983096 BQJ6:BQJ89 BQJ65501:BQJ65592 BQJ131037:BQJ131128 BQJ196573:BQJ196664 BQJ262109:BQJ262200 BQJ327645:BQJ327736 BQJ393181:BQJ393272 BQJ458717:BQJ458808 BQJ524253:BQJ524344 BQJ589789:BQJ589880 BQJ655325:BQJ655416 BQJ720861:BQJ720952 BQJ786397:BQJ786488 BQJ851933:BQJ852024 BQJ917469:BQJ917560 BQJ983005:BQJ983096 CAF6:CAF89 CAF65501:CAF65592 CAF131037:CAF131128 CAF196573:CAF196664 CAF262109:CAF262200 CAF327645:CAF327736 CAF393181:CAF393272 CAF458717:CAF458808 CAF524253:CAF524344 CAF589789:CAF589880 CAF655325:CAF655416 CAF720861:CAF720952 CAF786397:CAF786488 CAF851933:CAF852024 CAF917469:CAF917560 CAF983005:CAF983096 CKB6:CKB89 CKB65501:CKB65592 CKB131037:CKB131128 CKB196573:CKB196664 CKB262109:CKB262200 CKB327645:CKB327736 CKB393181:CKB393272 CKB458717:CKB458808 CKB524253:CKB524344 CKB589789:CKB589880 CKB655325:CKB655416 CKB720861:CKB720952 CKB786397:CKB786488 CKB851933:CKB852024 CKB917469:CKB917560 CKB983005:CKB983096 CTX6:CTX89 CTX65501:CTX65592 CTX131037:CTX131128 CTX196573:CTX196664 CTX262109:CTX262200 CTX327645:CTX327736 CTX393181:CTX393272 CTX458717:CTX458808 CTX524253:CTX524344 CTX589789:CTX589880 CTX655325:CTX655416 CTX720861:CTX720952 CTX786397:CTX786488 CTX851933:CTX852024 CTX917469:CTX917560 CTX983005:CTX983096 DDT6:DDT89 DDT65501:DDT65592 DDT131037:DDT131128 DDT196573:DDT196664 DDT262109:DDT262200 DDT327645:DDT327736 DDT393181:DDT393272 DDT458717:DDT458808 DDT524253:DDT524344 DDT589789:DDT589880 DDT655325:DDT655416 DDT720861:DDT720952 DDT786397:DDT786488 DDT851933:DDT852024 DDT917469:DDT917560 DDT983005:DDT983096 DNP6:DNP89 DNP65501:DNP65592 DNP131037:DNP131128 DNP196573:DNP196664 DNP262109:DNP262200 DNP327645:DNP327736 DNP393181:DNP393272 DNP458717:DNP458808 DNP524253:DNP524344 DNP589789:DNP589880 DNP655325:DNP655416 DNP720861:DNP720952 DNP786397:DNP786488 DNP851933:DNP852024 DNP917469:DNP917560 DNP983005:DNP983096 DXL6:DXL89 DXL65501:DXL65592 DXL131037:DXL131128 DXL196573:DXL196664 DXL262109:DXL262200 DXL327645:DXL327736 DXL393181:DXL393272 DXL458717:DXL458808 DXL524253:DXL524344 DXL589789:DXL589880 DXL655325:DXL655416 DXL720861:DXL720952 DXL786397:DXL786488 DXL851933:DXL852024 DXL917469:DXL917560 DXL983005:DXL983096 EHH6:EHH89 EHH65501:EHH65592 EHH131037:EHH131128 EHH196573:EHH196664 EHH262109:EHH262200 EHH327645:EHH327736 EHH393181:EHH393272 EHH458717:EHH458808 EHH524253:EHH524344 EHH589789:EHH589880 EHH655325:EHH655416 EHH720861:EHH720952 EHH786397:EHH786488 EHH851933:EHH852024 EHH917469:EHH917560 EHH983005:EHH983096 ERD6:ERD89 ERD65501:ERD65592 ERD131037:ERD131128 ERD196573:ERD196664 ERD262109:ERD262200 ERD327645:ERD327736 ERD393181:ERD393272 ERD458717:ERD458808 ERD524253:ERD524344 ERD589789:ERD589880 ERD655325:ERD655416 ERD720861:ERD720952 ERD786397:ERD786488 ERD851933:ERD852024 ERD917469:ERD917560 ERD983005:ERD983096 FAZ6:FAZ89 FAZ65501:FAZ65592 FAZ131037:FAZ131128 FAZ196573:FAZ196664 FAZ262109:FAZ262200 FAZ327645:FAZ327736 FAZ393181:FAZ393272 FAZ458717:FAZ458808 FAZ524253:FAZ524344 FAZ589789:FAZ589880 FAZ655325:FAZ655416 FAZ720861:FAZ720952 FAZ786397:FAZ786488 FAZ851933:FAZ852024 FAZ917469:FAZ917560 FAZ983005:FAZ983096 FKV6:FKV89 FKV65501:FKV65592 FKV131037:FKV131128 FKV196573:FKV196664 FKV262109:FKV262200 FKV327645:FKV327736 FKV393181:FKV393272 FKV458717:FKV458808 FKV524253:FKV524344 FKV589789:FKV589880 FKV655325:FKV655416 FKV720861:FKV720952 FKV786397:FKV786488 FKV851933:FKV852024 FKV917469:FKV917560 FKV983005:FKV983096 FUR6:FUR89 FUR65501:FUR65592 FUR131037:FUR131128 FUR196573:FUR196664 FUR262109:FUR262200 FUR327645:FUR327736 FUR393181:FUR393272 FUR458717:FUR458808 FUR524253:FUR524344 FUR589789:FUR589880 FUR655325:FUR655416 FUR720861:FUR720952 FUR786397:FUR786488 FUR851933:FUR852024 FUR917469:FUR917560 FUR983005:FUR983096 GEN6:GEN89 GEN65501:GEN65592 GEN131037:GEN131128 GEN196573:GEN196664 GEN262109:GEN262200 GEN327645:GEN327736 GEN393181:GEN393272 GEN458717:GEN458808 GEN524253:GEN524344 GEN589789:GEN589880 GEN655325:GEN655416 GEN720861:GEN720952 GEN786397:GEN786488 GEN851933:GEN852024 GEN917469:GEN917560 GEN983005:GEN983096 GOJ6:GOJ89 GOJ65501:GOJ65592 GOJ131037:GOJ131128 GOJ196573:GOJ196664 GOJ262109:GOJ262200 GOJ327645:GOJ327736 GOJ393181:GOJ393272 GOJ458717:GOJ458808 GOJ524253:GOJ524344 GOJ589789:GOJ589880 GOJ655325:GOJ655416 GOJ720861:GOJ720952 GOJ786397:GOJ786488 GOJ851933:GOJ852024 GOJ917469:GOJ917560 GOJ983005:GOJ983096 GYF6:GYF89 GYF65501:GYF65592 GYF131037:GYF131128 GYF196573:GYF196664 GYF262109:GYF262200 GYF327645:GYF327736 GYF393181:GYF393272 GYF458717:GYF458808 GYF524253:GYF524344 GYF589789:GYF589880 GYF655325:GYF655416 GYF720861:GYF720952 GYF786397:GYF786488 GYF851933:GYF852024 GYF917469:GYF917560 GYF983005:GYF983096 HIB6:HIB89 HIB65501:HIB65592 HIB131037:HIB131128 HIB196573:HIB196664 HIB262109:HIB262200 HIB327645:HIB327736 HIB393181:HIB393272 HIB458717:HIB458808 HIB524253:HIB524344 HIB589789:HIB589880 HIB655325:HIB655416 HIB720861:HIB720952 HIB786397:HIB786488 HIB851933:HIB852024 HIB917469:HIB917560 HIB983005:HIB983096 HRX6:HRX89 HRX65501:HRX65592 HRX131037:HRX131128 HRX196573:HRX196664 HRX262109:HRX262200 HRX327645:HRX327736 HRX393181:HRX393272 HRX458717:HRX458808 HRX524253:HRX524344 HRX589789:HRX589880 HRX655325:HRX655416 HRX720861:HRX720952 HRX786397:HRX786488 HRX851933:HRX852024 HRX917469:HRX917560 HRX983005:HRX983096 IBT6:IBT89 IBT65501:IBT65592 IBT131037:IBT131128 IBT196573:IBT196664 IBT262109:IBT262200 IBT327645:IBT327736 IBT393181:IBT393272 IBT458717:IBT458808 IBT524253:IBT524344 IBT589789:IBT589880 IBT655325:IBT655416 IBT720861:IBT720952 IBT786397:IBT786488 IBT851933:IBT852024 IBT917469:IBT917560 IBT983005:IBT983096 ILP6:ILP89 ILP65501:ILP65592 ILP131037:ILP131128 ILP196573:ILP196664 ILP262109:ILP262200 ILP327645:ILP327736 ILP393181:ILP393272 ILP458717:ILP458808 ILP524253:ILP524344 ILP589789:ILP589880 ILP655325:ILP655416 ILP720861:ILP720952 ILP786397:ILP786488 ILP851933:ILP852024 ILP917469:ILP917560 ILP983005:ILP983096 IVL6:IVL89 IVL65501:IVL65592 IVL131037:IVL131128 IVL196573:IVL196664 IVL262109:IVL262200 IVL327645:IVL327736 IVL393181:IVL393272 IVL458717:IVL458808 IVL524253:IVL524344 IVL589789:IVL589880 IVL655325:IVL655416 IVL720861:IVL720952 IVL786397:IVL786488 IVL851933:IVL852024 IVL917469:IVL917560 IVL983005:IVL983096 JFH6:JFH89 JFH65501:JFH65592 JFH131037:JFH131128 JFH196573:JFH196664 JFH262109:JFH262200 JFH327645:JFH327736 JFH393181:JFH393272 JFH458717:JFH458808 JFH524253:JFH524344 JFH589789:JFH589880 JFH655325:JFH655416 JFH720861:JFH720952 JFH786397:JFH786488 JFH851933:JFH852024 JFH917469:JFH917560 JFH983005:JFH983096 JPD6:JPD89 JPD65501:JPD65592 JPD131037:JPD131128 JPD196573:JPD196664 JPD262109:JPD262200 JPD327645:JPD327736 JPD393181:JPD393272 JPD458717:JPD458808 JPD524253:JPD524344 JPD589789:JPD589880 JPD655325:JPD655416 JPD720861:JPD720952 JPD786397:JPD786488 JPD851933:JPD852024 JPD917469:JPD917560 JPD983005:JPD983096 JYZ6:JYZ89 JYZ65501:JYZ65592 JYZ131037:JYZ131128 JYZ196573:JYZ196664 JYZ262109:JYZ262200 JYZ327645:JYZ327736 JYZ393181:JYZ393272 JYZ458717:JYZ458808 JYZ524253:JYZ524344 JYZ589789:JYZ589880 JYZ655325:JYZ655416 JYZ720861:JYZ720952 JYZ786397:JYZ786488 JYZ851933:JYZ852024 JYZ917469:JYZ917560 JYZ983005:JYZ983096 KIV6:KIV89 KIV65501:KIV65592 KIV131037:KIV131128 KIV196573:KIV196664 KIV262109:KIV262200 KIV327645:KIV327736 KIV393181:KIV393272 KIV458717:KIV458808 KIV524253:KIV524344 KIV589789:KIV589880 KIV655325:KIV655416 KIV720861:KIV720952 KIV786397:KIV786488 KIV851933:KIV852024 KIV917469:KIV917560 KIV983005:KIV983096 KSR6:KSR89 KSR65501:KSR65592 KSR131037:KSR131128 KSR196573:KSR196664 KSR262109:KSR262200 KSR327645:KSR327736 KSR393181:KSR393272 KSR458717:KSR458808 KSR524253:KSR524344 KSR589789:KSR589880 KSR655325:KSR655416 KSR720861:KSR720952 KSR786397:KSR786488 KSR851933:KSR852024 KSR917469:KSR917560 KSR983005:KSR983096 LCN6:LCN89 LCN65501:LCN65592 LCN131037:LCN131128 LCN196573:LCN196664 LCN262109:LCN262200 LCN327645:LCN327736 LCN393181:LCN393272 LCN458717:LCN458808 LCN524253:LCN524344 LCN589789:LCN589880 LCN655325:LCN655416 LCN720861:LCN720952 LCN786397:LCN786488 LCN851933:LCN852024 LCN917469:LCN917560 LCN983005:LCN983096 LMJ6:LMJ89 LMJ65501:LMJ65592 LMJ131037:LMJ131128 LMJ196573:LMJ196664 LMJ262109:LMJ262200 LMJ327645:LMJ327736 LMJ393181:LMJ393272 LMJ458717:LMJ458808 LMJ524253:LMJ524344 LMJ589789:LMJ589880 LMJ655325:LMJ655416 LMJ720861:LMJ720952 LMJ786397:LMJ786488 LMJ851933:LMJ852024 LMJ917469:LMJ917560 LMJ983005:LMJ983096 LWF6:LWF89 LWF65501:LWF65592 LWF131037:LWF131128 LWF196573:LWF196664 LWF262109:LWF262200 LWF327645:LWF327736 LWF393181:LWF393272 LWF458717:LWF458808 LWF524253:LWF524344 LWF589789:LWF589880 LWF655325:LWF655416 LWF720861:LWF720952 LWF786397:LWF786488 LWF851933:LWF852024 LWF917469:LWF917560 LWF983005:LWF983096 MGB6:MGB89 MGB65501:MGB65592 MGB131037:MGB131128 MGB196573:MGB196664 MGB262109:MGB262200 MGB327645:MGB327736 MGB393181:MGB393272 MGB458717:MGB458808 MGB524253:MGB524344 MGB589789:MGB589880 MGB655325:MGB655416 MGB720861:MGB720952 MGB786397:MGB786488 MGB851933:MGB852024 MGB917469:MGB917560 MGB983005:MGB983096 MPX6:MPX89 MPX65501:MPX65592 MPX131037:MPX131128 MPX196573:MPX196664 MPX262109:MPX262200 MPX327645:MPX327736 MPX393181:MPX393272 MPX458717:MPX458808 MPX524253:MPX524344 MPX589789:MPX589880 MPX655325:MPX655416 MPX720861:MPX720952 MPX786397:MPX786488 MPX851933:MPX852024 MPX917469:MPX917560 MPX983005:MPX983096 MZT6:MZT89 MZT65501:MZT65592 MZT131037:MZT131128 MZT196573:MZT196664 MZT262109:MZT262200 MZT327645:MZT327736 MZT393181:MZT393272 MZT458717:MZT458808 MZT524253:MZT524344 MZT589789:MZT589880 MZT655325:MZT655416 MZT720861:MZT720952 MZT786397:MZT786488 MZT851933:MZT852024 MZT917469:MZT917560 MZT983005:MZT983096 NJP6:NJP89 NJP65501:NJP65592 NJP131037:NJP131128 NJP196573:NJP196664 NJP262109:NJP262200 NJP327645:NJP327736 NJP393181:NJP393272 NJP458717:NJP458808 NJP524253:NJP524344 NJP589789:NJP589880 NJP655325:NJP655416 NJP720861:NJP720952 NJP786397:NJP786488 NJP851933:NJP852024 NJP917469:NJP917560 NJP983005:NJP983096 NTL6:NTL89 NTL65501:NTL65592 NTL131037:NTL131128 NTL196573:NTL196664 NTL262109:NTL262200 NTL327645:NTL327736 NTL393181:NTL393272 NTL458717:NTL458808 NTL524253:NTL524344 NTL589789:NTL589880 NTL655325:NTL655416 NTL720861:NTL720952 NTL786397:NTL786488 NTL851933:NTL852024 NTL917469:NTL917560 NTL983005:NTL983096 ODH6:ODH89 ODH65501:ODH65592 ODH131037:ODH131128 ODH196573:ODH196664 ODH262109:ODH262200 ODH327645:ODH327736 ODH393181:ODH393272 ODH458717:ODH458808 ODH524253:ODH524344 ODH589789:ODH589880 ODH655325:ODH655416 ODH720861:ODH720952 ODH786397:ODH786488 ODH851933:ODH852024 ODH917469:ODH917560 ODH983005:ODH983096 OND6:OND89 OND65501:OND65592 OND131037:OND131128 OND196573:OND196664 OND262109:OND262200 OND327645:OND327736 OND393181:OND393272 OND458717:OND458808 OND524253:OND524344 OND589789:OND589880 OND655325:OND655416 OND720861:OND720952 OND786397:OND786488 OND851933:OND852024 OND917469:OND917560 OND983005:OND983096 OWZ6:OWZ89 OWZ65501:OWZ65592 OWZ131037:OWZ131128 OWZ196573:OWZ196664 OWZ262109:OWZ262200 OWZ327645:OWZ327736 OWZ393181:OWZ393272 OWZ458717:OWZ458808 OWZ524253:OWZ524344 OWZ589789:OWZ589880 OWZ655325:OWZ655416 OWZ720861:OWZ720952 OWZ786397:OWZ786488 OWZ851933:OWZ852024 OWZ917469:OWZ917560 OWZ983005:OWZ983096 PGV6:PGV89 PGV65501:PGV65592 PGV131037:PGV131128 PGV196573:PGV196664 PGV262109:PGV262200 PGV327645:PGV327736 PGV393181:PGV393272 PGV458717:PGV458808 PGV524253:PGV524344 PGV589789:PGV589880 PGV655325:PGV655416 PGV720861:PGV720952 PGV786397:PGV786488 PGV851933:PGV852024 PGV917469:PGV917560 PGV983005:PGV983096 PQR6:PQR89 PQR65501:PQR65592 PQR131037:PQR131128 PQR196573:PQR196664 PQR262109:PQR262200 PQR327645:PQR327736 PQR393181:PQR393272 PQR458717:PQR458808 PQR524253:PQR524344 PQR589789:PQR589880 PQR655325:PQR655416 PQR720861:PQR720952 PQR786397:PQR786488 PQR851933:PQR852024 PQR917469:PQR917560 PQR983005:PQR983096 QAN6:QAN89 QAN65501:QAN65592 QAN131037:QAN131128 QAN196573:QAN196664 QAN262109:QAN262200 QAN327645:QAN327736 QAN393181:QAN393272 QAN458717:QAN458808 QAN524253:QAN524344 QAN589789:QAN589880 QAN655325:QAN655416 QAN720861:QAN720952 QAN786397:QAN786488 QAN851933:QAN852024 QAN917469:QAN917560 QAN983005:QAN983096 QKJ6:QKJ89 QKJ65501:QKJ65592 QKJ131037:QKJ131128 QKJ196573:QKJ196664 QKJ262109:QKJ262200 QKJ327645:QKJ327736 QKJ393181:QKJ393272 QKJ458717:QKJ458808 QKJ524253:QKJ524344 QKJ589789:QKJ589880 QKJ655325:QKJ655416 QKJ720861:QKJ720952 QKJ786397:QKJ786488 QKJ851933:QKJ852024 QKJ917469:QKJ917560 QKJ983005:QKJ983096 QUF6:QUF89 QUF65501:QUF65592 QUF131037:QUF131128 QUF196573:QUF196664 QUF262109:QUF262200 QUF327645:QUF327736 QUF393181:QUF393272 QUF458717:QUF458808 QUF524253:QUF524344 QUF589789:QUF589880 QUF655325:QUF655416 QUF720861:QUF720952 QUF786397:QUF786488 QUF851933:QUF852024 QUF917469:QUF917560 QUF983005:QUF983096 REB6:REB89 REB65501:REB65592 REB131037:REB131128 REB196573:REB196664 REB262109:REB262200 REB327645:REB327736 REB393181:REB393272 REB458717:REB458808 REB524253:REB524344 REB589789:REB589880 REB655325:REB655416 REB720861:REB720952 REB786397:REB786488 REB851933:REB852024 REB917469:REB917560 REB983005:REB983096 RNX6:RNX89 RNX65501:RNX65592 RNX131037:RNX131128 RNX196573:RNX196664 RNX262109:RNX262200 RNX327645:RNX327736 RNX393181:RNX393272 RNX458717:RNX458808 RNX524253:RNX524344 RNX589789:RNX589880 RNX655325:RNX655416 RNX720861:RNX720952 RNX786397:RNX786488 RNX851933:RNX852024 RNX917469:RNX917560 RNX983005:RNX983096 RXT6:RXT89 RXT65501:RXT65592 RXT131037:RXT131128 RXT196573:RXT196664 RXT262109:RXT262200 RXT327645:RXT327736 RXT393181:RXT393272 RXT458717:RXT458808 RXT524253:RXT524344 RXT589789:RXT589880 RXT655325:RXT655416 RXT720861:RXT720952 RXT786397:RXT786488 RXT851933:RXT852024 RXT917469:RXT917560 RXT983005:RXT983096 SHP6:SHP89 SHP65501:SHP65592 SHP131037:SHP131128 SHP196573:SHP196664 SHP262109:SHP262200 SHP327645:SHP327736 SHP393181:SHP393272 SHP458717:SHP458808 SHP524253:SHP524344 SHP589789:SHP589880 SHP655325:SHP655416 SHP720861:SHP720952 SHP786397:SHP786488 SHP851933:SHP852024 SHP917469:SHP917560 SHP983005:SHP983096 SRL6:SRL89 SRL65501:SRL65592 SRL131037:SRL131128 SRL196573:SRL196664 SRL262109:SRL262200 SRL327645:SRL327736 SRL393181:SRL393272 SRL458717:SRL458808 SRL524253:SRL524344 SRL589789:SRL589880 SRL655325:SRL655416 SRL720861:SRL720952 SRL786397:SRL786488 SRL851933:SRL852024 SRL917469:SRL917560 SRL983005:SRL983096 TBH6:TBH89 TBH65501:TBH65592 TBH131037:TBH131128 TBH196573:TBH196664 TBH262109:TBH262200 TBH327645:TBH327736 TBH393181:TBH393272 TBH458717:TBH458808 TBH524253:TBH524344 TBH589789:TBH589880 TBH655325:TBH655416 TBH720861:TBH720952 TBH786397:TBH786488 TBH851933:TBH852024 TBH917469:TBH917560 TBH983005:TBH983096 TLD6:TLD89 TLD65501:TLD65592 TLD131037:TLD131128 TLD196573:TLD196664 TLD262109:TLD262200 TLD327645:TLD327736 TLD393181:TLD393272 TLD458717:TLD458808 TLD524253:TLD524344 TLD589789:TLD589880 TLD655325:TLD655416 TLD720861:TLD720952 TLD786397:TLD786488 TLD851933:TLD852024 TLD917469:TLD917560 TLD983005:TLD983096 TUZ6:TUZ89 TUZ65501:TUZ65592 TUZ131037:TUZ131128 TUZ196573:TUZ196664 TUZ262109:TUZ262200 TUZ327645:TUZ327736 TUZ393181:TUZ393272 TUZ458717:TUZ458808 TUZ524253:TUZ524344 TUZ589789:TUZ589880 TUZ655325:TUZ655416 TUZ720861:TUZ720952 TUZ786397:TUZ786488 TUZ851933:TUZ852024 TUZ917469:TUZ917560 TUZ983005:TUZ983096 UEV6:UEV89 UEV65501:UEV65592 UEV131037:UEV131128 UEV196573:UEV196664 UEV262109:UEV262200 UEV327645:UEV327736 UEV393181:UEV393272 UEV458717:UEV458808 UEV524253:UEV524344 UEV589789:UEV589880 UEV655325:UEV655416 UEV720861:UEV720952 UEV786397:UEV786488 UEV851933:UEV852024 UEV917469:UEV917560 UEV983005:UEV983096 UOR6:UOR89 UOR65501:UOR65592 UOR131037:UOR131128 UOR196573:UOR196664 UOR262109:UOR262200 UOR327645:UOR327736 UOR393181:UOR393272 UOR458717:UOR458808 UOR524253:UOR524344 UOR589789:UOR589880 UOR655325:UOR655416 UOR720861:UOR720952 UOR786397:UOR786488 UOR851933:UOR852024 UOR917469:UOR917560 UOR983005:UOR983096 UYN6:UYN89 UYN65501:UYN65592 UYN131037:UYN131128 UYN196573:UYN196664 UYN262109:UYN262200 UYN327645:UYN327736 UYN393181:UYN393272 UYN458717:UYN458808 UYN524253:UYN524344 UYN589789:UYN589880 UYN655325:UYN655416 UYN720861:UYN720952 UYN786397:UYN786488 UYN851933:UYN852024 UYN917469:UYN917560 UYN983005:UYN983096 VIJ6:VIJ89 VIJ65501:VIJ65592 VIJ131037:VIJ131128 VIJ196573:VIJ196664 VIJ262109:VIJ262200 VIJ327645:VIJ327736 VIJ393181:VIJ393272 VIJ458717:VIJ458808 VIJ524253:VIJ524344 VIJ589789:VIJ589880 VIJ655325:VIJ655416 VIJ720861:VIJ720952 VIJ786397:VIJ786488 VIJ851933:VIJ852024 VIJ917469:VIJ917560 VIJ983005:VIJ983096 VSF6:VSF89 VSF65501:VSF65592 VSF131037:VSF131128 VSF196573:VSF196664 VSF262109:VSF262200 VSF327645:VSF327736 VSF393181:VSF393272 VSF458717:VSF458808 VSF524253:VSF524344 VSF589789:VSF589880 VSF655325:VSF655416 VSF720861:VSF720952 VSF786397:VSF786488 VSF851933:VSF852024 VSF917469:VSF917560 VSF983005:VSF983096 WCB6:WCB89 WCB65501:WCB65592 WCB131037:WCB131128 WCB196573:WCB196664 WCB262109:WCB262200 WCB327645:WCB327736 WCB393181:WCB393272 WCB458717:WCB458808 WCB524253:WCB524344 WCB589789:WCB589880 WCB655325:WCB655416 WCB720861:WCB720952 WCB786397:WCB786488 WCB851933:WCB852024 WCB917469:WCB917560 WCB983005:WCB983096 WLX6:WLX89 WLX65501:WLX65592 WLX131037:WLX131128 WLX196573:WLX196664 WLX262109:WLX262200 WLX327645:WLX327736 WLX393181:WLX393272 WLX458717:WLX458808 WLX524253:WLX524344 WLX589789:WLX589880 WLX655325:WLX655416 WLX720861:WLX720952 WLX786397:WLX786488 WLX851933:WLX852024 WLX917469:WLX917560 WLX983005:WLX983096 WVT6:WVT89 WVT65501:WVT65592 WVT131037:WVT131128 WVT196573:WVT196664 WVT262109:WVT262200 WVT327645:WVT327736 WVT393181:WVT393272 WVT458717:WVT458808 WVT524253:WVT524344 WVT589789:WVT589880 WVT655325:WVT655416 WVT720861:WVT720952 WVT786397:WVT786488 WVT851933:WVT852024 WVT917469:WVT917560 WVT983005:WVT983096">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917469:R917560 JM917469:JN917560 TI917469:TJ917560 ADE917469:ADF917560 ANA917469:ANB917560 AWW917469:AWX917560 BGS917469:BGT917560 BQO917469:BQP917560 CAK917469:CAL917560 CKG917469:CKH917560 CUC917469:CUD917560 DDY917469:DDZ917560 DNU917469:DNV917560 DXQ917469:DXR917560 EHM917469:EHN917560 ERI917469:ERJ917560 FBE917469:FBF917560 FLA917469:FLB917560 FUW917469:FUX917560 GES917469:GET917560 GOO917469:GOP917560 GYK917469:GYL917560 HIG917469:HIH917560 HSC917469:HSD917560 IBY917469:IBZ917560 ILU917469:ILV917560 IVQ917469:IVR917560 JFM917469:JFN917560 JPI917469:JPJ917560 JZE917469:JZF917560 KJA917469:KJB917560 KSW917469:KSX917560 LCS917469:LCT917560 LMO917469:LMP917560 LWK917469:LWL917560 MGG917469:MGH917560 MQC917469:MQD917560 MZY917469:MZZ917560 NJU917469:NJV917560 NTQ917469:NTR917560 ODM917469:ODN917560 ONI917469:ONJ917560 OXE917469:OXF917560 PHA917469:PHB917560 PQW917469:PQX917560 QAS917469:QAT917560 QKO917469:QKP917560 QUK917469:QUL917560 REG917469:REH917560 ROC917469:ROD917560 RXY917469:RXZ917560 SHU917469:SHV917560 SRQ917469:SRR917560 TBM917469:TBN917560 TLI917469:TLJ917560 TVE917469:TVF917560 UFA917469:UFB917560 UOW917469:UOX917560 UYS917469:UYT917560 VIO917469:VIP917560 VSK917469:VSL917560 WCG917469:WCH917560 WMC917469:WMD917560 WVY917469:WVZ917560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5:R983096 JM983005:JN983096 TI983005:TJ983096 ADE983005:ADF983096 ANA983005:ANB983096 AWW983005:AWX983096 BGS983005:BGT983096 BQO983005:BQP983096 CAK983005:CAL983096 CKG983005:CKH983096 CUC983005:CUD983096 DDY983005:DDZ983096 DNU983005:DNV983096 DXQ983005:DXR983096 EHM983005:EHN983096 ERI983005:ERJ983096 FBE983005:FBF983096 FLA983005:FLB983096 FUW983005:FUX983096 GES983005:GET983096 GOO983005:GOP983096 GYK983005:GYL983096 HIG983005:HIH983096 HSC983005:HSD983096 IBY983005:IBZ983096 ILU983005:ILV983096 IVQ983005:IVR983096 JFM983005:JFN983096 JPI983005:JPJ983096 JZE983005:JZF983096 KJA983005:KJB983096 KSW983005:KSX983096 LCS983005:LCT983096 LMO983005:LMP983096 LWK983005:LWL983096 MGG983005:MGH983096 MQC983005:MQD983096 MZY983005:MZZ983096 NJU983005:NJV983096 NTQ983005:NTR983096 ODM983005:ODN983096 ONI983005:ONJ983096 OXE983005:OXF983096 PHA983005:PHB983096 PQW983005:PQX983096 QAS983005:QAT983096 QKO983005:QKP983096 QUK983005:QUL983096 REG983005:REH983096 ROC983005:ROD983096 RXY983005:RXZ983096 SHU983005:SHV983096 SRQ983005:SRR983096 TBM983005:TBN983096 TLI983005:TLJ983096 TVE983005:TVF983096 UFA983005:UFB983096 UOW983005:UOX983096 UYS983005:UYT983096 VIO983005:VIP983096 VSK983005:VSL983096 WCG983005:WCH983096 WMC983005:WMD983096 WVY983005:WVZ983096 Q65501:R65592 JM65501:JN65592 TI65501:TJ65592 ADE65501:ADF65592 ANA65501:ANB65592 AWW65501:AWX65592 BGS65501:BGT65592 BQO65501:BQP65592 CAK65501:CAL65592 CKG65501:CKH65592 CUC65501:CUD65592 DDY65501:DDZ65592 DNU65501:DNV65592 DXQ65501:DXR65592 EHM65501:EHN65592 ERI65501:ERJ65592 FBE65501:FBF65592 FLA65501:FLB65592 FUW65501:FUX65592 GES65501:GET65592 GOO65501:GOP65592 GYK65501:GYL65592 HIG65501:HIH65592 HSC65501:HSD65592 IBY65501:IBZ65592 ILU65501:ILV65592 IVQ65501:IVR65592 JFM65501:JFN65592 JPI65501:JPJ65592 JZE65501:JZF65592 KJA65501:KJB65592 KSW65501:KSX65592 LCS65501:LCT65592 LMO65501:LMP65592 LWK65501:LWL65592 MGG65501:MGH65592 MQC65501:MQD65592 MZY65501:MZZ65592 NJU65501:NJV65592 NTQ65501:NTR65592 ODM65501:ODN65592 ONI65501:ONJ65592 OXE65501:OXF65592 PHA65501:PHB65592 PQW65501:PQX65592 QAS65501:QAT65592 QKO65501:QKP65592 QUK65501:QUL65592 REG65501:REH65592 ROC65501:ROD65592 RXY65501:RXZ65592 SHU65501:SHV65592 SRQ65501:SRR65592 TBM65501:TBN65592 TLI65501:TLJ65592 TVE65501:TVF65592 UFA65501:UFB65592 UOW65501:UOX65592 UYS65501:UYT65592 VIO65501:VIP65592 VSK65501:VSL65592 WCG65501:WCH65592 WMC65501:WMD65592 WVY65501:WVZ65592 Q131037:R131128 JM131037:JN131128 TI131037:TJ131128 ADE131037:ADF131128 ANA131037:ANB131128 AWW131037:AWX131128 BGS131037:BGT131128 BQO131037:BQP131128 CAK131037:CAL131128 CKG131037:CKH131128 CUC131037:CUD131128 DDY131037:DDZ131128 DNU131037:DNV131128 DXQ131037:DXR131128 EHM131037:EHN131128 ERI131037:ERJ131128 FBE131037:FBF131128 FLA131037:FLB131128 FUW131037:FUX131128 GES131037:GET131128 GOO131037:GOP131128 GYK131037:GYL131128 HIG131037:HIH131128 HSC131037:HSD131128 IBY131037:IBZ131128 ILU131037:ILV131128 IVQ131037:IVR131128 JFM131037:JFN131128 JPI131037:JPJ131128 JZE131037:JZF131128 KJA131037:KJB131128 KSW131037:KSX131128 LCS131037:LCT131128 LMO131037:LMP131128 LWK131037:LWL131128 MGG131037:MGH131128 MQC131037:MQD131128 MZY131037:MZZ131128 NJU131037:NJV131128 NTQ131037:NTR131128 ODM131037:ODN131128 ONI131037:ONJ131128 OXE131037:OXF131128 PHA131037:PHB131128 PQW131037:PQX131128 QAS131037:QAT131128 QKO131037:QKP131128 QUK131037:QUL131128 REG131037:REH131128 ROC131037:ROD131128 RXY131037:RXZ131128 SHU131037:SHV131128 SRQ131037:SRR131128 TBM131037:TBN131128 TLI131037:TLJ131128 TVE131037:TVF131128 UFA131037:UFB131128 UOW131037:UOX131128 UYS131037:UYT131128 VIO131037:VIP131128 VSK131037:VSL131128 WCG131037:WCH131128 WMC131037:WMD131128 WVY131037:WVZ131128 Q196573:R196664 JM196573:JN196664 TI196573:TJ196664 ADE196573:ADF196664 ANA196573:ANB196664 AWW196573:AWX196664 BGS196573:BGT196664 BQO196573:BQP196664 CAK196573:CAL196664 CKG196573:CKH196664 CUC196573:CUD196664 DDY196573:DDZ196664 DNU196573:DNV196664 DXQ196573:DXR196664 EHM196573:EHN196664 ERI196573:ERJ196664 FBE196573:FBF196664 FLA196573:FLB196664 FUW196573:FUX196664 GES196573:GET196664 GOO196573:GOP196664 GYK196573:GYL196664 HIG196573:HIH196664 HSC196573:HSD196664 IBY196573:IBZ196664 ILU196573:ILV196664 IVQ196573:IVR196664 JFM196573:JFN196664 JPI196573:JPJ196664 JZE196573:JZF196664 KJA196573:KJB196664 KSW196573:KSX196664 LCS196573:LCT196664 LMO196573:LMP196664 LWK196573:LWL196664 MGG196573:MGH196664 MQC196573:MQD196664 MZY196573:MZZ196664 NJU196573:NJV196664 NTQ196573:NTR196664 ODM196573:ODN196664 ONI196573:ONJ196664 OXE196573:OXF196664 PHA196573:PHB196664 PQW196573:PQX196664 QAS196573:QAT196664 QKO196573:QKP196664 QUK196573:QUL196664 REG196573:REH196664 ROC196573:ROD196664 RXY196573:RXZ196664 SHU196573:SHV196664 SRQ196573:SRR196664 TBM196573:TBN196664 TLI196573:TLJ196664 TVE196573:TVF196664 UFA196573:UFB196664 UOW196573:UOX196664 UYS196573:UYT196664 VIO196573:VIP196664 VSK196573:VSL196664 WCG196573:WCH196664 WMC196573:WMD196664 WVY196573:WVZ196664 Q262109:R262200 JM262109:JN262200 TI262109:TJ262200 ADE262109:ADF262200 ANA262109:ANB262200 AWW262109:AWX262200 BGS262109:BGT262200 BQO262109:BQP262200 CAK262109:CAL262200 CKG262109:CKH262200 CUC262109:CUD262200 DDY262109:DDZ262200 DNU262109:DNV262200 DXQ262109:DXR262200 EHM262109:EHN262200 ERI262109:ERJ262200 FBE262109:FBF262200 FLA262109:FLB262200 FUW262109:FUX262200 GES262109:GET262200 GOO262109:GOP262200 GYK262109:GYL262200 HIG262109:HIH262200 HSC262109:HSD262200 IBY262109:IBZ262200 ILU262109:ILV262200 IVQ262109:IVR262200 JFM262109:JFN262200 JPI262109:JPJ262200 JZE262109:JZF262200 KJA262109:KJB262200 KSW262109:KSX262200 LCS262109:LCT262200 LMO262109:LMP262200 LWK262109:LWL262200 MGG262109:MGH262200 MQC262109:MQD262200 MZY262109:MZZ262200 NJU262109:NJV262200 NTQ262109:NTR262200 ODM262109:ODN262200 ONI262109:ONJ262200 OXE262109:OXF262200 PHA262109:PHB262200 PQW262109:PQX262200 QAS262109:QAT262200 QKO262109:QKP262200 QUK262109:QUL262200 REG262109:REH262200 ROC262109:ROD262200 RXY262109:RXZ262200 SHU262109:SHV262200 SRQ262109:SRR262200 TBM262109:TBN262200 TLI262109:TLJ262200 TVE262109:TVF262200 UFA262109:UFB262200 UOW262109:UOX262200 UYS262109:UYT262200 VIO262109:VIP262200 VSK262109:VSL262200 WCG262109:WCH262200 WMC262109:WMD262200 WVY262109:WVZ262200 Q327645:R327736 JM327645:JN327736 TI327645:TJ327736 ADE327645:ADF327736 ANA327645:ANB327736 AWW327645:AWX327736 BGS327645:BGT327736 BQO327645:BQP327736 CAK327645:CAL327736 CKG327645:CKH327736 CUC327645:CUD327736 DDY327645:DDZ327736 DNU327645:DNV327736 DXQ327645:DXR327736 EHM327645:EHN327736 ERI327645:ERJ327736 FBE327645:FBF327736 FLA327645:FLB327736 FUW327645:FUX327736 GES327645:GET327736 GOO327645:GOP327736 GYK327645:GYL327736 HIG327645:HIH327736 HSC327645:HSD327736 IBY327645:IBZ327736 ILU327645:ILV327736 IVQ327645:IVR327736 JFM327645:JFN327736 JPI327645:JPJ327736 JZE327645:JZF327736 KJA327645:KJB327736 KSW327645:KSX327736 LCS327645:LCT327736 LMO327645:LMP327736 LWK327645:LWL327736 MGG327645:MGH327736 MQC327645:MQD327736 MZY327645:MZZ327736 NJU327645:NJV327736 NTQ327645:NTR327736 ODM327645:ODN327736 ONI327645:ONJ327736 OXE327645:OXF327736 PHA327645:PHB327736 PQW327645:PQX327736 QAS327645:QAT327736 QKO327645:QKP327736 QUK327645:QUL327736 REG327645:REH327736 ROC327645:ROD327736 RXY327645:RXZ327736 SHU327645:SHV327736 SRQ327645:SRR327736 TBM327645:TBN327736 TLI327645:TLJ327736 TVE327645:TVF327736 UFA327645:UFB327736 UOW327645:UOX327736 UYS327645:UYT327736 VIO327645:VIP327736 VSK327645:VSL327736 WCG327645:WCH327736 WMC327645:WMD327736 WVY327645:WVZ327736 Q393181:R393272 JM393181:JN393272 TI393181:TJ393272 ADE393181:ADF393272 ANA393181:ANB393272 AWW393181:AWX393272 BGS393181:BGT393272 BQO393181:BQP393272 CAK393181:CAL393272 CKG393181:CKH393272 CUC393181:CUD393272 DDY393181:DDZ393272 DNU393181:DNV393272 DXQ393181:DXR393272 EHM393181:EHN393272 ERI393181:ERJ393272 FBE393181:FBF393272 FLA393181:FLB393272 FUW393181:FUX393272 GES393181:GET393272 GOO393181:GOP393272 GYK393181:GYL393272 HIG393181:HIH393272 HSC393181:HSD393272 IBY393181:IBZ393272 ILU393181:ILV393272 IVQ393181:IVR393272 JFM393181:JFN393272 JPI393181:JPJ393272 JZE393181:JZF393272 KJA393181:KJB393272 KSW393181:KSX393272 LCS393181:LCT393272 LMO393181:LMP393272 LWK393181:LWL393272 MGG393181:MGH393272 MQC393181:MQD393272 MZY393181:MZZ393272 NJU393181:NJV393272 NTQ393181:NTR393272 ODM393181:ODN393272 ONI393181:ONJ393272 OXE393181:OXF393272 PHA393181:PHB393272 PQW393181:PQX393272 QAS393181:QAT393272 QKO393181:QKP393272 QUK393181:QUL393272 REG393181:REH393272 ROC393181:ROD393272 RXY393181:RXZ393272 SHU393181:SHV393272 SRQ393181:SRR393272 TBM393181:TBN393272 TLI393181:TLJ393272 TVE393181:TVF393272 UFA393181:UFB393272 UOW393181:UOX393272 UYS393181:UYT393272 VIO393181:VIP393272 VSK393181:VSL393272 WCG393181:WCH393272 WMC393181:WMD393272 WVY393181:WVZ393272 Q458717:R458808 JM458717:JN458808 TI458717:TJ458808 ADE458717:ADF458808 ANA458717:ANB458808 AWW458717:AWX458808 BGS458717:BGT458808 BQO458717:BQP458808 CAK458717:CAL458808 CKG458717:CKH458808 CUC458717:CUD458808 DDY458717:DDZ458808 DNU458717:DNV458808 DXQ458717:DXR458808 EHM458717:EHN458808 ERI458717:ERJ458808 FBE458717:FBF458808 FLA458717:FLB458808 FUW458717:FUX458808 GES458717:GET458808 GOO458717:GOP458808 GYK458717:GYL458808 HIG458717:HIH458808 HSC458717:HSD458808 IBY458717:IBZ458808 ILU458717:ILV458808 IVQ458717:IVR458808 JFM458717:JFN458808 JPI458717:JPJ458808 JZE458717:JZF458808 KJA458717:KJB458808 KSW458717:KSX458808 LCS458717:LCT458808 LMO458717:LMP458808 LWK458717:LWL458808 MGG458717:MGH458808 MQC458717:MQD458808 MZY458717:MZZ458808 NJU458717:NJV458808 NTQ458717:NTR458808 ODM458717:ODN458808 ONI458717:ONJ458808 OXE458717:OXF458808 PHA458717:PHB458808 PQW458717:PQX458808 QAS458717:QAT458808 QKO458717:QKP458808 QUK458717:QUL458808 REG458717:REH458808 ROC458717:ROD458808 RXY458717:RXZ458808 SHU458717:SHV458808 SRQ458717:SRR458808 TBM458717:TBN458808 TLI458717:TLJ458808 TVE458717:TVF458808 UFA458717:UFB458808 UOW458717:UOX458808 UYS458717:UYT458808 VIO458717:VIP458808 VSK458717:VSL458808 WCG458717:WCH458808 WMC458717:WMD458808 WVY458717:WVZ458808 Q524253:R524344 JM524253:JN524344 TI524253:TJ524344 ADE524253:ADF524344 ANA524253:ANB524344 AWW524253:AWX524344 BGS524253:BGT524344 BQO524253:BQP524344 CAK524253:CAL524344 CKG524253:CKH524344 CUC524253:CUD524344 DDY524253:DDZ524344 DNU524253:DNV524344 DXQ524253:DXR524344 EHM524253:EHN524344 ERI524253:ERJ524344 FBE524253:FBF524344 FLA524253:FLB524344 FUW524253:FUX524344 GES524253:GET524344 GOO524253:GOP524344 GYK524253:GYL524344 HIG524253:HIH524344 HSC524253:HSD524344 IBY524253:IBZ524344 ILU524253:ILV524344 IVQ524253:IVR524344 JFM524253:JFN524344 JPI524253:JPJ524344 JZE524253:JZF524344 KJA524253:KJB524344 KSW524253:KSX524344 LCS524253:LCT524344 LMO524253:LMP524344 LWK524253:LWL524344 MGG524253:MGH524344 MQC524253:MQD524344 MZY524253:MZZ524344 NJU524253:NJV524344 NTQ524253:NTR524344 ODM524253:ODN524344 ONI524253:ONJ524344 OXE524253:OXF524344 PHA524253:PHB524344 PQW524253:PQX524344 QAS524253:QAT524344 QKO524253:QKP524344 QUK524253:QUL524344 REG524253:REH524344 ROC524253:ROD524344 RXY524253:RXZ524344 SHU524253:SHV524344 SRQ524253:SRR524344 TBM524253:TBN524344 TLI524253:TLJ524344 TVE524253:TVF524344 UFA524253:UFB524344 UOW524253:UOX524344 UYS524253:UYT524344 VIO524253:VIP524344 VSK524253:VSL524344 WCG524253:WCH524344 WMC524253:WMD524344 WVY524253:WVZ524344 Q589789:R589880 JM589789:JN589880 TI589789:TJ589880 ADE589789:ADF589880 ANA589789:ANB589880 AWW589789:AWX589880 BGS589789:BGT589880 BQO589789:BQP589880 CAK589789:CAL589880 CKG589789:CKH589880 CUC589789:CUD589880 DDY589789:DDZ589880 DNU589789:DNV589880 DXQ589789:DXR589880 EHM589789:EHN589880 ERI589789:ERJ589880 FBE589789:FBF589880 FLA589789:FLB589880 FUW589789:FUX589880 GES589789:GET589880 GOO589789:GOP589880 GYK589789:GYL589880 HIG589789:HIH589880 HSC589789:HSD589880 IBY589789:IBZ589880 ILU589789:ILV589880 IVQ589789:IVR589880 JFM589789:JFN589880 JPI589789:JPJ589880 JZE589789:JZF589880 KJA589789:KJB589880 KSW589789:KSX589880 LCS589789:LCT589880 LMO589789:LMP589880 LWK589789:LWL589880 MGG589789:MGH589880 MQC589789:MQD589880 MZY589789:MZZ589880 NJU589789:NJV589880 NTQ589789:NTR589880 ODM589789:ODN589880 ONI589789:ONJ589880 OXE589789:OXF589880 PHA589789:PHB589880 PQW589789:PQX589880 QAS589789:QAT589880 QKO589789:QKP589880 QUK589789:QUL589880 REG589789:REH589880 ROC589789:ROD589880 RXY589789:RXZ589880 SHU589789:SHV589880 SRQ589789:SRR589880 TBM589789:TBN589880 TLI589789:TLJ589880 TVE589789:TVF589880 UFA589789:UFB589880 UOW589789:UOX589880 UYS589789:UYT589880 VIO589789:VIP589880 VSK589789:VSL589880 WCG589789:WCH589880 WMC589789:WMD589880 WVY589789:WVZ589880 Q655325:R655416 JM655325:JN655416 TI655325:TJ655416 ADE655325:ADF655416 ANA655325:ANB655416 AWW655325:AWX655416 BGS655325:BGT655416 BQO655325:BQP655416 CAK655325:CAL655416 CKG655325:CKH655416 CUC655325:CUD655416 DDY655325:DDZ655416 DNU655325:DNV655416 DXQ655325:DXR655416 EHM655325:EHN655416 ERI655325:ERJ655416 FBE655325:FBF655416 FLA655325:FLB655416 FUW655325:FUX655416 GES655325:GET655416 GOO655325:GOP655416 GYK655325:GYL655416 HIG655325:HIH655416 HSC655325:HSD655416 IBY655325:IBZ655416 ILU655325:ILV655416 IVQ655325:IVR655416 JFM655325:JFN655416 JPI655325:JPJ655416 JZE655325:JZF655416 KJA655325:KJB655416 KSW655325:KSX655416 LCS655325:LCT655416 LMO655325:LMP655416 LWK655325:LWL655416 MGG655325:MGH655416 MQC655325:MQD655416 MZY655325:MZZ655416 NJU655325:NJV655416 NTQ655325:NTR655416 ODM655325:ODN655416 ONI655325:ONJ655416 OXE655325:OXF655416 PHA655325:PHB655416 PQW655325:PQX655416 QAS655325:QAT655416 QKO655325:QKP655416 QUK655325:QUL655416 REG655325:REH655416 ROC655325:ROD655416 RXY655325:RXZ655416 SHU655325:SHV655416 SRQ655325:SRR655416 TBM655325:TBN655416 TLI655325:TLJ655416 TVE655325:TVF655416 UFA655325:UFB655416 UOW655325:UOX655416 UYS655325:UYT655416 VIO655325:VIP655416 VSK655325:VSL655416 WCG655325:WCH655416 WMC655325:WMD655416 WVY655325:WVZ655416 Q720861:R720952 JM720861:JN720952 TI720861:TJ720952 ADE720861:ADF720952 ANA720861:ANB720952 AWW720861:AWX720952 BGS720861:BGT720952 BQO720861:BQP720952 CAK720861:CAL720952 CKG720861:CKH720952 CUC720861:CUD720952 DDY720861:DDZ720952 DNU720861:DNV720952 DXQ720861:DXR720952 EHM720861:EHN720952 ERI720861:ERJ720952 FBE720861:FBF720952 FLA720861:FLB720952 FUW720861:FUX720952 GES720861:GET720952 GOO720861:GOP720952 GYK720861:GYL720952 HIG720861:HIH720952 HSC720861:HSD720952 IBY720861:IBZ720952 ILU720861:ILV720952 IVQ720861:IVR720952 JFM720861:JFN720952 JPI720861:JPJ720952 JZE720861:JZF720952 KJA720861:KJB720952 KSW720861:KSX720952 LCS720861:LCT720952 LMO720861:LMP720952 LWK720861:LWL720952 MGG720861:MGH720952 MQC720861:MQD720952 MZY720861:MZZ720952 NJU720861:NJV720952 NTQ720861:NTR720952 ODM720861:ODN720952 ONI720861:ONJ720952 OXE720861:OXF720952 PHA720861:PHB720952 PQW720861:PQX720952 QAS720861:QAT720952 QKO720861:QKP720952 QUK720861:QUL720952 REG720861:REH720952 ROC720861:ROD720952 RXY720861:RXZ720952 SHU720861:SHV720952 SRQ720861:SRR720952 TBM720861:TBN720952 TLI720861:TLJ720952 TVE720861:TVF720952 UFA720861:UFB720952 UOW720861:UOX720952 UYS720861:UYT720952 VIO720861:VIP720952 VSK720861:VSL720952 WCG720861:WCH720952 WMC720861:WMD720952 WVY720861:WVZ720952 Q786397:R786488 JM786397:JN786488 TI786397:TJ786488 ADE786397:ADF786488 ANA786397:ANB786488 AWW786397:AWX786488 BGS786397:BGT786488 BQO786397:BQP786488 CAK786397:CAL786488 CKG786397:CKH786488 CUC786397:CUD786488 DDY786397:DDZ786488 DNU786397:DNV786488 DXQ786397:DXR786488 EHM786397:EHN786488 ERI786397:ERJ786488 FBE786397:FBF786488 FLA786397:FLB786488 FUW786397:FUX786488 GES786397:GET786488 GOO786397:GOP786488 GYK786397:GYL786488 HIG786397:HIH786488 HSC786397:HSD786488 IBY786397:IBZ786488 ILU786397:ILV786488 IVQ786397:IVR786488 JFM786397:JFN786488 JPI786397:JPJ786488 JZE786397:JZF786488 KJA786397:KJB786488 KSW786397:KSX786488 LCS786397:LCT786488 LMO786397:LMP786488 LWK786397:LWL786488 MGG786397:MGH786488 MQC786397:MQD786488 MZY786397:MZZ786488 NJU786397:NJV786488 NTQ786397:NTR786488 ODM786397:ODN786488 ONI786397:ONJ786488 OXE786397:OXF786488 PHA786397:PHB786488 PQW786397:PQX786488 QAS786397:QAT786488 QKO786397:QKP786488 QUK786397:QUL786488 REG786397:REH786488 ROC786397:ROD786488 RXY786397:RXZ786488 SHU786397:SHV786488 SRQ786397:SRR786488 TBM786397:TBN786488 TLI786397:TLJ786488 TVE786397:TVF786488 UFA786397:UFB786488 UOW786397:UOX786488 UYS786397:UYT786488 VIO786397:VIP786488 VSK786397:VSL786488 WCG786397:WCH786488 WMC786397:WMD786488 WVY786397:WVZ786488 Q851933:R852024 JM851933:JN852024 TI851933:TJ852024 ADE851933:ADF852024 ANA851933:ANB852024 AWW851933:AWX852024 BGS851933:BGT852024 BQO851933:BQP852024 CAK851933:CAL852024 CKG851933:CKH852024 CUC851933:CUD852024 DDY851933:DDZ852024 DNU851933:DNV852024 DXQ851933:DXR852024 EHM851933:EHN852024 ERI851933:ERJ852024 FBE851933:FBF852024 FLA851933:FLB852024 FUW851933:FUX852024 GES851933:GET852024 GOO851933:GOP852024 GYK851933:GYL852024 HIG851933:HIH852024 HSC851933:HSD852024 IBY851933:IBZ852024 ILU851933:ILV852024 IVQ851933:IVR852024 JFM851933:JFN852024 JPI851933:JPJ852024 JZE851933:JZF852024 KJA851933:KJB852024 KSW851933:KSX852024 LCS851933:LCT852024 LMO851933:LMP852024 LWK851933:LWL852024 MGG851933:MGH852024 MQC851933:MQD852024 MZY851933:MZZ852024 NJU851933:NJV852024 NTQ851933:NTR852024 ODM851933:ODN852024 ONI851933:ONJ852024 OXE851933:OXF852024 PHA851933:PHB852024 PQW851933:PQX852024 QAS851933:QAT852024 QKO851933:QKP852024 QUK851933:QUL852024 REG851933:REH852024 ROC851933:ROD852024 RXY851933:RXZ852024 SHU851933:SHV852024 SRQ851933:SRR852024 TBM851933:TBN852024 TLI851933:TLJ852024 TVE851933:TVF852024 UFA851933:UFB852024 UOW851933:UOX852024 UYS851933:UYT852024 VIO851933:VIP852024 VSK851933:VSL852024 WCG851933:WCH852024 WMC851933:WMD852024 WVY851933:WVZ852024 Q6:R191">
      <formula1>$W$2:$W$7</formula1>
    </dataValidation>
  </dataValidations>
  <pageMargins left="0.699305555555556" right="0.699305555555556"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4.625" style="44" customWidth="1"/>
    <col min="9" max="9" width="3.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6.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1638</v>
      </c>
      <c r="B2" s="49"/>
      <c r="C2" s="49"/>
      <c r="D2" s="49"/>
      <c r="E2" s="49"/>
      <c r="F2" s="50"/>
      <c r="G2" s="51" t="s">
        <v>26</v>
      </c>
      <c r="H2" s="52"/>
      <c r="I2" s="52"/>
      <c r="J2" s="52"/>
      <c r="K2" s="52"/>
      <c r="L2" s="52"/>
      <c r="M2" s="52"/>
      <c r="N2" s="52"/>
      <c r="O2" s="52"/>
      <c r="P2" s="52"/>
      <c r="Q2" s="87" t="s">
        <v>1639</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
        <v>1640</v>
      </c>
      <c r="G6" s="155">
        <v>0</v>
      </c>
      <c r="H6" s="154" t="s">
        <v>1641</v>
      </c>
      <c r="I6" s="76"/>
      <c r="J6" s="82"/>
      <c r="K6" s="83"/>
      <c r="L6" s="84" t="s">
        <v>33</v>
      </c>
      <c r="M6" s="83"/>
      <c r="N6" s="83"/>
      <c r="O6" s="83"/>
      <c r="P6" s="83"/>
      <c r="Q6" s="101" t="s">
        <v>56</v>
      </c>
      <c r="R6" s="102"/>
      <c r="S6" s="103"/>
      <c r="T6" s="104"/>
      <c r="U6" s="131"/>
      <c r="V6" s="39" t="s">
        <v>62</v>
      </c>
    </row>
    <row r="7" s="39" customFormat="1" ht="17.65" customHeight="1" spans="1:21">
      <c r="A7" s="71">
        <v>2</v>
      </c>
      <c r="B7" s="72" t="s">
        <v>63</v>
      </c>
      <c r="C7" s="73" t="s">
        <v>64</v>
      </c>
      <c r="D7" s="73">
        <v>13988098272</v>
      </c>
      <c r="E7" s="74" t="s">
        <v>59</v>
      </c>
      <c r="F7" s="144" t="s">
        <v>1642</v>
      </c>
      <c r="G7" s="155">
        <v>0</v>
      </c>
      <c r="H7" s="154" t="s">
        <v>1643</v>
      </c>
      <c r="I7" s="76"/>
      <c r="J7" s="82"/>
      <c r="K7" s="83"/>
      <c r="L7" s="84" t="s">
        <v>33</v>
      </c>
      <c r="M7" s="83"/>
      <c r="N7" s="83"/>
      <c r="O7" s="83"/>
      <c r="P7" s="83"/>
      <c r="Q7" s="101" t="s">
        <v>56</v>
      </c>
      <c r="R7" s="102"/>
      <c r="S7" s="103"/>
      <c r="T7" s="104"/>
      <c r="U7" s="131"/>
    </row>
    <row r="8" s="39" customFormat="1" ht="17.65" customHeight="1" spans="1:21">
      <c r="A8" s="71">
        <v>3</v>
      </c>
      <c r="B8" s="72" t="s">
        <v>67</v>
      </c>
      <c r="C8" s="73" t="s">
        <v>68</v>
      </c>
      <c r="D8" s="73">
        <v>13769424867</v>
      </c>
      <c r="E8" s="74" t="s">
        <v>59</v>
      </c>
      <c r="F8" s="144" t="s">
        <v>1644</v>
      </c>
      <c r="G8" s="155">
        <v>0</v>
      </c>
      <c r="H8" s="154" t="s">
        <v>1645</v>
      </c>
      <c r="I8" s="76"/>
      <c r="J8" s="82"/>
      <c r="K8" s="83"/>
      <c r="L8" s="84" t="s">
        <v>33</v>
      </c>
      <c r="M8" s="83"/>
      <c r="N8" s="83"/>
      <c r="O8" s="83"/>
      <c r="P8" s="83"/>
      <c r="Q8" s="101" t="s">
        <v>56</v>
      </c>
      <c r="R8" s="102"/>
      <c r="S8" s="103"/>
      <c r="T8" s="104"/>
      <c r="U8" s="131"/>
    </row>
    <row r="9" s="39" customFormat="1" ht="17.65" customHeight="1" spans="1:21">
      <c r="A9" s="71">
        <v>4</v>
      </c>
      <c r="B9" s="72" t="s">
        <v>71</v>
      </c>
      <c r="C9" s="73" t="s">
        <v>72</v>
      </c>
      <c r="D9" s="73">
        <v>13577314539</v>
      </c>
      <c r="E9" s="74" t="s">
        <v>59</v>
      </c>
      <c r="F9" s="144" t="str">
        <f>VLOOKUP(B9,[13]全部报警!$A$2:$D$83,2,FALSE)</f>
        <v>2019-07-07 23:52:14</v>
      </c>
      <c r="G9" s="155" t="str">
        <f>VLOOKUP(B9,[14]行驶报表统计数据!$A$2:$B$68,2,FALSE)</f>
        <v>26.24</v>
      </c>
      <c r="H9" s="76" t="str">
        <f>VLOOKUP(B9,[13]全部报警!$A$2:$D$83,4,FALSE)</f>
        <v>云南省昆明市晋宁区昆阳街道东凤路779号东凤路洗马桥东北109米</v>
      </c>
      <c r="I9" s="76"/>
      <c r="J9" s="82"/>
      <c r="K9" s="83"/>
      <c r="L9" s="84" t="s">
        <v>28</v>
      </c>
      <c r="M9" s="83"/>
      <c r="N9" s="83" t="s">
        <v>62</v>
      </c>
      <c r="O9" s="83"/>
      <c r="P9" s="83"/>
      <c r="Q9" s="101" t="s">
        <v>34</v>
      </c>
      <c r="R9" s="102"/>
      <c r="S9" s="103">
        <v>43653</v>
      </c>
      <c r="T9" s="104" t="s">
        <v>279</v>
      </c>
      <c r="U9" s="131"/>
    </row>
    <row r="10" s="39" customFormat="1" ht="17.65" customHeight="1" spans="1:21">
      <c r="A10" s="71">
        <v>5</v>
      </c>
      <c r="B10" s="72" t="s">
        <v>75</v>
      </c>
      <c r="C10" s="73" t="s">
        <v>76</v>
      </c>
      <c r="D10" s="73">
        <v>15925386242</v>
      </c>
      <c r="E10" s="74" t="s">
        <v>59</v>
      </c>
      <c r="F10" s="144" t="s">
        <v>1646</v>
      </c>
      <c r="G10" s="155">
        <v>0</v>
      </c>
      <c r="H10" s="154" t="s">
        <v>1647</v>
      </c>
      <c r="I10" s="76"/>
      <c r="J10" s="82"/>
      <c r="K10" s="83"/>
      <c r="L10" s="84" t="s">
        <v>33</v>
      </c>
      <c r="M10" s="83"/>
      <c r="N10" s="83"/>
      <c r="O10" s="83"/>
      <c r="P10" s="83"/>
      <c r="Q10" s="101" t="s">
        <v>56</v>
      </c>
      <c r="R10" s="102"/>
      <c r="S10" s="103"/>
      <c r="T10" s="104"/>
      <c r="U10" s="131"/>
    </row>
    <row r="11" s="39" customFormat="1" ht="17.65" customHeight="1" spans="1:21">
      <c r="A11" s="71">
        <v>6</v>
      </c>
      <c r="B11" s="72" t="s">
        <v>79</v>
      </c>
      <c r="C11" s="73" t="s">
        <v>80</v>
      </c>
      <c r="D11" s="73">
        <v>15974757705</v>
      </c>
      <c r="E11" s="74" t="s">
        <v>59</v>
      </c>
      <c r="F11" s="144" t="s">
        <v>1648</v>
      </c>
      <c r="G11" s="155">
        <v>0</v>
      </c>
      <c r="H11" s="154" t="s">
        <v>1649</v>
      </c>
      <c r="I11" s="76"/>
      <c r="J11" s="82"/>
      <c r="K11" s="83"/>
      <c r="L11" s="84" t="s">
        <v>33</v>
      </c>
      <c r="M11" s="83"/>
      <c r="N11" s="83"/>
      <c r="O11" s="83"/>
      <c r="P11" s="83"/>
      <c r="Q11" s="101" t="s">
        <v>56</v>
      </c>
      <c r="R11" s="102"/>
      <c r="S11" s="103"/>
      <c r="T11" s="104"/>
      <c r="U11" s="131"/>
    </row>
    <row r="12" s="39" customFormat="1" ht="17.65" customHeight="1" spans="1:21">
      <c r="A12" s="71">
        <v>7</v>
      </c>
      <c r="B12" s="72" t="s">
        <v>83</v>
      </c>
      <c r="C12" s="73" t="s">
        <v>84</v>
      </c>
      <c r="D12" s="73">
        <v>15825232711</v>
      </c>
      <c r="E12" s="74" t="s">
        <v>59</v>
      </c>
      <c r="F12" s="144" t="s">
        <v>1650</v>
      </c>
      <c r="G12" s="155">
        <v>0</v>
      </c>
      <c r="H12" s="154" t="s">
        <v>1651</v>
      </c>
      <c r="I12" s="76"/>
      <c r="J12" s="82"/>
      <c r="K12" s="83"/>
      <c r="L12" s="84" t="s">
        <v>33</v>
      </c>
      <c r="M12" s="83"/>
      <c r="N12" s="83"/>
      <c r="O12" s="83"/>
      <c r="P12" s="83"/>
      <c r="Q12" s="101" t="s">
        <v>56</v>
      </c>
      <c r="R12" s="102"/>
      <c r="S12" s="103"/>
      <c r="T12" s="104"/>
      <c r="U12" s="131"/>
    </row>
    <row r="13" s="39" customFormat="1" ht="17.65" customHeight="1" spans="1:21">
      <c r="A13" s="71">
        <v>8</v>
      </c>
      <c r="B13" s="72" t="s">
        <v>87</v>
      </c>
      <c r="C13" s="73" t="s">
        <v>88</v>
      </c>
      <c r="D13" s="73">
        <v>13988065970</v>
      </c>
      <c r="E13" s="74" t="s">
        <v>59</v>
      </c>
      <c r="F13" s="144" t="s">
        <v>1652</v>
      </c>
      <c r="G13" s="155">
        <v>0</v>
      </c>
      <c r="H13" s="154" t="s">
        <v>1653</v>
      </c>
      <c r="I13" s="76"/>
      <c r="J13" s="82"/>
      <c r="K13" s="83"/>
      <c r="L13" s="84" t="s">
        <v>33</v>
      </c>
      <c r="M13" s="83"/>
      <c r="N13" s="83"/>
      <c r="O13" s="83"/>
      <c r="P13" s="83"/>
      <c r="Q13" s="101" t="s">
        <v>56</v>
      </c>
      <c r="R13" s="102"/>
      <c r="S13" s="103"/>
      <c r="T13" s="104"/>
      <c r="U13" s="131"/>
    </row>
    <row r="14" s="39" customFormat="1" ht="17.65" customHeight="1" spans="1:21">
      <c r="A14" s="71">
        <v>9</v>
      </c>
      <c r="B14" s="72" t="s">
        <v>91</v>
      </c>
      <c r="C14" s="73" t="s">
        <v>92</v>
      </c>
      <c r="D14" s="73">
        <v>13529481227</v>
      </c>
      <c r="E14" s="74" t="s">
        <v>59</v>
      </c>
      <c r="F14" s="144" t="s">
        <v>1654</v>
      </c>
      <c r="G14" s="155">
        <v>0</v>
      </c>
      <c r="H14" s="154" t="s">
        <v>1655</v>
      </c>
      <c r="I14" s="76"/>
      <c r="J14" s="82"/>
      <c r="K14" s="83"/>
      <c r="L14" s="84" t="s">
        <v>33</v>
      </c>
      <c r="M14" s="83"/>
      <c r="N14" s="83"/>
      <c r="O14" s="83"/>
      <c r="P14" s="83"/>
      <c r="Q14" s="101" t="s">
        <v>56</v>
      </c>
      <c r="R14" s="102"/>
      <c r="S14" s="103"/>
      <c r="T14" s="104"/>
      <c r="U14" s="131"/>
    </row>
    <row r="15" s="39" customFormat="1" ht="17.65" customHeight="1" spans="1:21">
      <c r="A15" s="71">
        <v>10</v>
      </c>
      <c r="B15" s="72" t="s">
        <v>95</v>
      </c>
      <c r="C15" s="73" t="s">
        <v>68</v>
      </c>
      <c r="D15" s="73">
        <v>13769424867</v>
      </c>
      <c r="E15" s="74" t="s">
        <v>59</v>
      </c>
      <c r="F15" s="144" t="str">
        <f>VLOOKUP(B15,[13]全部报警!$A$2:$D$83,2,FALSE)</f>
        <v>2019-07-07 21:42:12</v>
      </c>
      <c r="G15" s="155" t="str">
        <f>VLOOKUP(B15,[14]行驶报表统计数据!$A$2:$B$68,2,FALSE)</f>
        <v>34.30</v>
      </c>
      <c r="H15" s="76" t="str">
        <f>VLOOKUP(B15,[13]全部报警!$A$2:$D$83,4,FALSE)</f>
        <v>云南省昆明市呈贡区马金铺街道202省道云南呈贡崇高经贸有限责任公司东26米</v>
      </c>
      <c r="I15" s="76"/>
      <c r="J15" s="82"/>
      <c r="K15" s="83"/>
      <c r="L15" s="84" t="s">
        <v>28</v>
      </c>
      <c r="M15" s="83"/>
      <c r="N15" s="83" t="s">
        <v>62</v>
      </c>
      <c r="O15" s="83"/>
      <c r="P15" s="83"/>
      <c r="Q15" s="101" t="s">
        <v>34</v>
      </c>
      <c r="R15" s="102"/>
      <c r="S15" s="103">
        <v>43653</v>
      </c>
      <c r="T15" s="104" t="s">
        <v>170</v>
      </c>
      <c r="U15" s="131"/>
    </row>
    <row r="16" s="39" customFormat="1" ht="17.65" customHeight="1" spans="1:21">
      <c r="A16" s="71">
        <v>11</v>
      </c>
      <c r="B16" s="72" t="s">
        <v>98</v>
      </c>
      <c r="C16" s="73" t="s">
        <v>99</v>
      </c>
      <c r="D16" s="73">
        <v>13769465022</v>
      </c>
      <c r="E16" s="74" t="s">
        <v>59</v>
      </c>
      <c r="F16" s="144" t="s">
        <v>1656</v>
      </c>
      <c r="G16" s="155">
        <v>0</v>
      </c>
      <c r="H16" s="154" t="s">
        <v>1657</v>
      </c>
      <c r="I16" s="76"/>
      <c r="J16" s="82"/>
      <c r="K16" s="83"/>
      <c r="L16" s="84" t="s">
        <v>33</v>
      </c>
      <c r="M16" s="83"/>
      <c r="N16" s="83"/>
      <c r="O16" s="83"/>
      <c r="P16" s="83"/>
      <c r="Q16" s="101" t="s">
        <v>56</v>
      </c>
      <c r="R16" s="102"/>
      <c r="S16" s="103"/>
      <c r="T16" s="104"/>
      <c r="U16" s="131"/>
    </row>
    <row r="17" s="39" customFormat="1" ht="17.65" customHeight="1" spans="1:21">
      <c r="A17" s="71">
        <v>12</v>
      </c>
      <c r="B17" s="72" t="s">
        <v>102</v>
      </c>
      <c r="C17" s="73" t="s">
        <v>103</v>
      </c>
      <c r="D17" s="73">
        <v>13987386209</v>
      </c>
      <c r="E17" s="74" t="s">
        <v>59</v>
      </c>
      <c r="F17" s="144" t="s">
        <v>1658</v>
      </c>
      <c r="G17" s="155">
        <v>0</v>
      </c>
      <c r="H17" s="154" t="s">
        <v>1659</v>
      </c>
      <c r="I17" s="76"/>
      <c r="J17" s="84"/>
      <c r="K17" s="83"/>
      <c r="L17" s="84" t="s">
        <v>33</v>
      </c>
      <c r="M17" s="83"/>
      <c r="N17" s="83"/>
      <c r="O17" s="83"/>
      <c r="P17" s="83"/>
      <c r="Q17" s="101" t="s">
        <v>56</v>
      </c>
      <c r="R17" s="102"/>
      <c r="S17" s="103"/>
      <c r="T17" s="104"/>
      <c r="U17" s="131"/>
    </row>
    <row r="18" s="39" customFormat="1" ht="17.65" customHeight="1" spans="1:21">
      <c r="A18" s="71">
        <v>13</v>
      </c>
      <c r="B18" s="72" t="s">
        <v>106</v>
      </c>
      <c r="C18" s="73" t="s">
        <v>107</v>
      </c>
      <c r="D18" s="73">
        <v>13987386209</v>
      </c>
      <c r="E18" s="74" t="s">
        <v>59</v>
      </c>
      <c r="F18" s="144" t="s">
        <v>1660</v>
      </c>
      <c r="G18" s="155">
        <v>0</v>
      </c>
      <c r="H18" s="154" t="s">
        <v>1661</v>
      </c>
      <c r="I18" s="76"/>
      <c r="J18" s="84"/>
      <c r="K18" s="83"/>
      <c r="L18" s="84" t="s">
        <v>33</v>
      </c>
      <c r="M18" s="83"/>
      <c r="N18" s="83"/>
      <c r="O18" s="83"/>
      <c r="P18" s="83"/>
      <c r="Q18" s="101" t="s">
        <v>56</v>
      </c>
      <c r="R18" s="102"/>
      <c r="S18" s="103"/>
      <c r="T18" s="104"/>
      <c r="U18" s="131"/>
    </row>
    <row r="19" s="39" customFormat="1" ht="17.65" customHeight="1" spans="1:21">
      <c r="A19" s="71">
        <v>14</v>
      </c>
      <c r="B19" s="72" t="s">
        <v>110</v>
      </c>
      <c r="C19" s="73" t="s">
        <v>111</v>
      </c>
      <c r="D19" s="73">
        <v>15987351731</v>
      </c>
      <c r="E19" s="74" t="s">
        <v>59</v>
      </c>
      <c r="F19" s="144" t="s">
        <v>1662</v>
      </c>
      <c r="G19" s="155">
        <v>0</v>
      </c>
      <c r="H19" s="154" t="s">
        <v>1663</v>
      </c>
      <c r="I19" s="76"/>
      <c r="J19" s="85"/>
      <c r="K19" s="83"/>
      <c r="L19" s="84" t="s">
        <v>33</v>
      </c>
      <c r="M19" s="83"/>
      <c r="N19" s="83"/>
      <c r="O19" s="83"/>
      <c r="P19" s="83"/>
      <c r="Q19" s="101" t="s">
        <v>56</v>
      </c>
      <c r="R19" s="102"/>
      <c r="S19" s="103"/>
      <c r="T19" s="104"/>
      <c r="U19" s="131"/>
    </row>
    <row r="20" s="39" customFormat="1" ht="17.65" customHeight="1" spans="1:21">
      <c r="A20" s="71">
        <v>15</v>
      </c>
      <c r="B20" s="72" t="s">
        <v>114</v>
      </c>
      <c r="C20" s="73" t="s">
        <v>115</v>
      </c>
      <c r="D20" s="73">
        <v>13988900845</v>
      </c>
      <c r="E20" s="74" t="s">
        <v>59</v>
      </c>
      <c r="F20" s="144" t="str">
        <f>VLOOKUP(B20,[13]全部报警!$A$2:$D$83,2,FALSE)</f>
        <v>2019-07-07 20:17:32</v>
      </c>
      <c r="G20" s="155">
        <v>0</v>
      </c>
      <c r="H20" s="76" t="str">
        <f>VLOOKUP(B20,[13]全部报警!$A$2:$D$83,4,FALSE)</f>
        <v>云南省曲靖市陆良县板桥镇西响线长湖村委会南629米</v>
      </c>
      <c r="I20" s="76"/>
      <c r="J20" s="85"/>
      <c r="K20" s="83"/>
      <c r="L20" s="84" t="s">
        <v>33</v>
      </c>
      <c r="M20" s="83"/>
      <c r="N20" s="83"/>
      <c r="O20" s="83"/>
      <c r="P20" s="83"/>
      <c r="Q20" s="101" t="s">
        <v>56</v>
      </c>
      <c r="R20" s="102"/>
      <c r="S20" s="103"/>
      <c r="T20" s="104"/>
      <c r="U20" s="131"/>
    </row>
    <row r="21" s="39" customFormat="1" ht="17.65" customHeight="1" spans="1:21">
      <c r="A21" s="71">
        <v>16</v>
      </c>
      <c r="B21" s="72" t="s">
        <v>116</v>
      </c>
      <c r="C21" s="77" t="s">
        <v>117</v>
      </c>
      <c r="D21" s="77">
        <v>13769467588</v>
      </c>
      <c r="E21" s="74" t="s">
        <v>59</v>
      </c>
      <c r="F21" s="144" t="s">
        <v>1664</v>
      </c>
      <c r="G21" s="155">
        <v>0</v>
      </c>
      <c r="H21" s="154" t="s">
        <v>1665</v>
      </c>
      <c r="I21" s="76"/>
      <c r="J21" s="85"/>
      <c r="K21" s="83"/>
      <c r="L21" s="84" t="s">
        <v>33</v>
      </c>
      <c r="M21" s="83"/>
      <c r="N21" s="83"/>
      <c r="O21" s="83"/>
      <c r="P21" s="83"/>
      <c r="Q21" s="101" t="s">
        <v>56</v>
      </c>
      <c r="R21" s="102"/>
      <c r="S21" s="103"/>
      <c r="T21" s="104"/>
      <c r="U21" s="131"/>
    </row>
    <row r="22" s="39" customFormat="1" ht="17.65" customHeight="1" spans="1:21">
      <c r="A22" s="71">
        <v>17</v>
      </c>
      <c r="B22" s="72" t="s">
        <v>120</v>
      </c>
      <c r="C22" s="73" t="s">
        <v>121</v>
      </c>
      <c r="D22" s="73">
        <v>13988058922</v>
      </c>
      <c r="E22" s="74" t="s">
        <v>59</v>
      </c>
      <c r="F22" s="144" t="s">
        <v>1666</v>
      </c>
      <c r="G22" s="155">
        <v>0</v>
      </c>
      <c r="H22" s="154" t="s">
        <v>1667</v>
      </c>
      <c r="I22" s="76"/>
      <c r="J22" s="85"/>
      <c r="K22" s="83"/>
      <c r="L22" s="84" t="s">
        <v>33</v>
      </c>
      <c r="M22" s="83"/>
      <c r="N22" s="83"/>
      <c r="O22" s="83"/>
      <c r="P22" s="83"/>
      <c r="Q22" s="101" t="s">
        <v>56</v>
      </c>
      <c r="R22" s="102"/>
      <c r="S22" s="103"/>
      <c r="T22" s="104"/>
      <c r="U22" s="131"/>
    </row>
    <row r="23" s="39" customFormat="1" ht="17.65" customHeight="1" spans="1:21">
      <c r="A23" s="71">
        <v>18</v>
      </c>
      <c r="B23" s="72" t="s">
        <v>124</v>
      </c>
      <c r="C23" s="77" t="s">
        <v>125</v>
      </c>
      <c r="D23" s="77">
        <v>13529945859</v>
      </c>
      <c r="E23" s="74" t="s">
        <v>59</v>
      </c>
      <c r="F23" s="144" t="s">
        <v>1668</v>
      </c>
      <c r="G23" s="155">
        <v>0</v>
      </c>
      <c r="H23" s="154" t="s">
        <v>1669</v>
      </c>
      <c r="I23" s="76"/>
      <c r="J23" s="85"/>
      <c r="K23" s="83"/>
      <c r="L23" s="84" t="s">
        <v>33</v>
      </c>
      <c r="M23" s="83"/>
      <c r="N23" s="83"/>
      <c r="O23" s="83"/>
      <c r="P23" s="83"/>
      <c r="Q23" s="101" t="s">
        <v>56</v>
      </c>
      <c r="R23" s="102"/>
      <c r="S23" s="103"/>
      <c r="T23" s="104"/>
      <c r="U23" s="131"/>
    </row>
    <row r="24" s="39" customFormat="1" ht="17.65" customHeight="1" spans="1:21">
      <c r="A24" s="71">
        <v>19</v>
      </c>
      <c r="B24" s="72" t="s">
        <v>128</v>
      </c>
      <c r="C24" s="73" t="s">
        <v>129</v>
      </c>
      <c r="D24" s="73">
        <v>15925189689</v>
      </c>
      <c r="E24" s="74" t="s">
        <v>59</v>
      </c>
      <c r="F24" s="144" t="s">
        <v>1670</v>
      </c>
      <c r="G24" s="155">
        <v>0</v>
      </c>
      <c r="H24" s="154" t="s">
        <v>1671</v>
      </c>
      <c r="I24" s="76"/>
      <c r="J24" s="85"/>
      <c r="K24" s="83"/>
      <c r="L24" s="84" t="s">
        <v>33</v>
      </c>
      <c r="M24" s="83"/>
      <c r="N24" s="83"/>
      <c r="O24" s="83"/>
      <c r="P24" s="83"/>
      <c r="Q24" s="101" t="s">
        <v>56</v>
      </c>
      <c r="R24" s="102"/>
      <c r="S24" s="103"/>
      <c r="T24" s="104"/>
      <c r="U24" s="131"/>
    </row>
    <row r="25" s="39" customFormat="1" ht="17.65" customHeight="1" spans="1:21">
      <c r="A25" s="71">
        <v>20</v>
      </c>
      <c r="B25" s="72" t="s">
        <v>132</v>
      </c>
      <c r="C25" s="73" t="s">
        <v>133</v>
      </c>
      <c r="D25" s="73">
        <v>13769413028</v>
      </c>
      <c r="E25" s="74" t="s">
        <v>59</v>
      </c>
      <c r="F25" s="144" t="s">
        <v>1672</v>
      </c>
      <c r="G25" s="155">
        <v>0</v>
      </c>
      <c r="H25" s="154" t="s">
        <v>1673</v>
      </c>
      <c r="I25" s="76"/>
      <c r="J25" s="85"/>
      <c r="K25" s="83"/>
      <c r="L25" s="84" t="s">
        <v>33</v>
      </c>
      <c r="M25" s="83"/>
      <c r="N25" s="83"/>
      <c r="O25" s="83"/>
      <c r="P25" s="83"/>
      <c r="Q25" s="101" t="s">
        <v>56</v>
      </c>
      <c r="R25" s="102"/>
      <c r="S25" s="103"/>
      <c r="T25" s="104"/>
      <c r="U25" s="131"/>
    </row>
    <row r="26" s="39" customFormat="1" ht="17.65" customHeight="1" spans="1:21">
      <c r="A26" s="71">
        <v>21</v>
      </c>
      <c r="B26" s="72" t="s">
        <v>136</v>
      </c>
      <c r="C26" s="73" t="s">
        <v>137</v>
      </c>
      <c r="D26" s="73">
        <v>13987372731</v>
      </c>
      <c r="E26" s="74" t="s">
        <v>59</v>
      </c>
      <c r="F26" s="144" t="s">
        <v>1674</v>
      </c>
      <c r="G26" s="155">
        <v>0</v>
      </c>
      <c r="H26" s="154" t="s">
        <v>1675</v>
      </c>
      <c r="I26" s="76"/>
      <c r="J26" s="85"/>
      <c r="K26" s="83"/>
      <c r="L26" s="84" t="s">
        <v>33</v>
      </c>
      <c r="M26" s="83"/>
      <c r="N26" s="83"/>
      <c r="O26" s="83"/>
      <c r="P26" s="83"/>
      <c r="Q26" s="101" t="s">
        <v>56</v>
      </c>
      <c r="R26" s="102"/>
      <c r="S26" s="103"/>
      <c r="T26" s="104"/>
      <c r="U26" s="131"/>
    </row>
    <row r="27" s="40" customFormat="1" ht="17.65" customHeight="1" spans="1:21">
      <c r="A27" s="71">
        <v>22</v>
      </c>
      <c r="B27" s="72" t="s">
        <v>140</v>
      </c>
      <c r="C27" s="73" t="s">
        <v>141</v>
      </c>
      <c r="D27" s="73">
        <v>15912899704</v>
      </c>
      <c r="E27" s="74" t="s">
        <v>59</v>
      </c>
      <c r="F27" s="144" t="s">
        <v>1676</v>
      </c>
      <c r="G27" s="155">
        <v>0</v>
      </c>
      <c r="H27" s="154" t="s">
        <v>1677</v>
      </c>
      <c r="I27" s="76"/>
      <c r="J27" s="85"/>
      <c r="K27" s="83"/>
      <c r="L27" s="84" t="s">
        <v>33</v>
      </c>
      <c r="M27" s="83"/>
      <c r="N27" s="83"/>
      <c r="O27" s="83"/>
      <c r="P27" s="83"/>
      <c r="Q27" s="101" t="s">
        <v>56</v>
      </c>
      <c r="R27" s="102"/>
      <c r="S27" s="103"/>
      <c r="T27" s="104"/>
      <c r="U27" s="131"/>
    </row>
    <row r="28" s="40" customFormat="1" ht="17.65" customHeight="1" spans="1:21">
      <c r="A28" s="71">
        <v>23</v>
      </c>
      <c r="B28" s="72" t="s">
        <v>142</v>
      </c>
      <c r="C28" s="73" t="s">
        <v>143</v>
      </c>
      <c r="D28" s="73">
        <v>15912881848</v>
      </c>
      <c r="E28" s="74" t="s">
        <v>59</v>
      </c>
      <c r="F28" s="144" t="s">
        <v>1678</v>
      </c>
      <c r="G28" s="155">
        <v>0</v>
      </c>
      <c r="H28" s="154" t="s">
        <v>381</v>
      </c>
      <c r="I28" s="76"/>
      <c r="J28" s="85"/>
      <c r="K28" s="83"/>
      <c r="L28" s="84" t="s">
        <v>33</v>
      </c>
      <c r="M28" s="83"/>
      <c r="N28" s="83"/>
      <c r="O28" s="83"/>
      <c r="P28" s="83"/>
      <c r="Q28" s="101" t="s">
        <v>56</v>
      </c>
      <c r="R28" s="102"/>
      <c r="S28" s="103"/>
      <c r="T28" s="104"/>
      <c r="U28" s="131"/>
    </row>
    <row r="29" s="40" customFormat="1" ht="17.65" customHeight="1" spans="1:21">
      <c r="A29" s="71">
        <v>24</v>
      </c>
      <c r="B29" s="72" t="s">
        <v>146</v>
      </c>
      <c r="C29" s="73" t="s">
        <v>147</v>
      </c>
      <c r="D29" s="73">
        <v>13508836519</v>
      </c>
      <c r="E29" s="74" t="s">
        <v>59</v>
      </c>
      <c r="F29" s="144" t="s">
        <v>1679</v>
      </c>
      <c r="G29" s="155">
        <v>0</v>
      </c>
      <c r="H29" s="154" t="s">
        <v>1680</v>
      </c>
      <c r="I29" s="76"/>
      <c r="J29" s="85"/>
      <c r="K29" s="83"/>
      <c r="L29" s="84" t="s">
        <v>33</v>
      </c>
      <c r="M29" s="83"/>
      <c r="N29" s="83"/>
      <c r="O29" s="83"/>
      <c r="P29" s="83"/>
      <c r="Q29" s="101" t="s">
        <v>56</v>
      </c>
      <c r="R29" s="102"/>
      <c r="S29" s="103"/>
      <c r="T29" s="104"/>
      <c r="U29" s="131"/>
    </row>
    <row r="30" s="40" customFormat="1" ht="17.65" customHeight="1" spans="1:21">
      <c r="A30" s="71">
        <v>25</v>
      </c>
      <c r="B30" s="72" t="s">
        <v>150</v>
      </c>
      <c r="C30" s="73" t="s">
        <v>151</v>
      </c>
      <c r="D30" s="73">
        <v>13769334709</v>
      </c>
      <c r="E30" s="74" t="s">
        <v>59</v>
      </c>
      <c r="F30" s="144" t="s">
        <v>1681</v>
      </c>
      <c r="G30" s="155">
        <v>0</v>
      </c>
      <c r="H30" s="154" t="s">
        <v>1682</v>
      </c>
      <c r="I30" s="76"/>
      <c r="J30" s="85"/>
      <c r="K30" s="83"/>
      <c r="L30" s="84" t="s">
        <v>33</v>
      </c>
      <c r="M30" s="83"/>
      <c r="N30" s="83"/>
      <c r="O30" s="83"/>
      <c r="P30" s="83"/>
      <c r="Q30" s="101" t="s">
        <v>56</v>
      </c>
      <c r="R30" s="102"/>
      <c r="S30" s="103"/>
      <c r="T30" s="104"/>
      <c r="U30" s="131"/>
    </row>
    <row r="31" s="40" customFormat="1" ht="17.65" customHeight="1" spans="1:21">
      <c r="A31" s="71">
        <v>26</v>
      </c>
      <c r="B31" s="72" t="s">
        <v>152</v>
      </c>
      <c r="C31" s="73" t="s">
        <v>153</v>
      </c>
      <c r="D31" s="73">
        <v>13408905319</v>
      </c>
      <c r="E31" s="74" t="s">
        <v>59</v>
      </c>
      <c r="F31" s="144" t="s">
        <v>1683</v>
      </c>
      <c r="G31" s="155">
        <v>0</v>
      </c>
      <c r="H31" s="154" t="s">
        <v>1684</v>
      </c>
      <c r="I31" s="76"/>
      <c r="J31" s="85"/>
      <c r="K31" s="83"/>
      <c r="L31" s="84" t="s">
        <v>33</v>
      </c>
      <c r="M31" s="83"/>
      <c r="N31" s="83"/>
      <c r="O31" s="83"/>
      <c r="P31" s="83"/>
      <c r="Q31" s="101" t="s">
        <v>56</v>
      </c>
      <c r="R31" s="102"/>
      <c r="S31" s="103"/>
      <c r="T31" s="104"/>
      <c r="U31" s="131"/>
    </row>
    <row r="32" s="40" customFormat="1" ht="17.65" customHeight="1" spans="1:21">
      <c r="A32" s="71">
        <v>27</v>
      </c>
      <c r="B32" s="72" t="s">
        <v>156</v>
      </c>
      <c r="C32" s="73" t="s">
        <v>157</v>
      </c>
      <c r="D32" s="73">
        <v>15987377712</v>
      </c>
      <c r="E32" s="74" t="s">
        <v>59</v>
      </c>
      <c r="F32" s="144" t="s">
        <v>1685</v>
      </c>
      <c r="G32" s="155">
        <v>0</v>
      </c>
      <c r="H32" s="154" t="s">
        <v>1686</v>
      </c>
      <c r="I32" s="76"/>
      <c r="J32" s="85"/>
      <c r="K32" s="83"/>
      <c r="L32" s="84" t="s">
        <v>33</v>
      </c>
      <c r="M32" s="83"/>
      <c r="N32" s="83"/>
      <c r="O32" s="83"/>
      <c r="P32" s="83"/>
      <c r="Q32" s="101" t="s">
        <v>56</v>
      </c>
      <c r="R32" s="102"/>
      <c r="S32" s="103"/>
      <c r="T32" s="104"/>
      <c r="U32" s="131"/>
    </row>
    <row r="33" s="40" customFormat="1" ht="17.65" customHeight="1" spans="1:21">
      <c r="A33" s="71">
        <v>28</v>
      </c>
      <c r="B33" s="72" t="s">
        <v>160</v>
      </c>
      <c r="C33" s="73" t="s">
        <v>161</v>
      </c>
      <c r="D33" s="73">
        <v>15911329961</v>
      </c>
      <c r="E33" s="74" t="s">
        <v>59</v>
      </c>
      <c r="F33" s="144" t="str">
        <f>VLOOKUP(B33,[13]全部报警!$A$2:$D$83,2,FALSE)</f>
        <v>2019-07-07 21:34:40</v>
      </c>
      <c r="G33" s="155" t="str">
        <f>VLOOKUP(B33,[14]行驶报表统计数据!$A$2:$B$68,2,FALSE)</f>
        <v>40.70</v>
      </c>
      <c r="H33" s="76" t="str">
        <f>VLOOKUP(B33,[13]全部报警!$A$2:$D$83,4,FALSE)</f>
        <v>云南省曲靖市麒麟区文华街道建宁东路祥达·花园东区东南169米</v>
      </c>
      <c r="I33" s="76"/>
      <c r="J33" s="85"/>
      <c r="K33" s="85"/>
      <c r="L33" s="84" t="s">
        <v>33</v>
      </c>
      <c r="M33" s="83"/>
      <c r="N33" s="83"/>
      <c r="O33" s="83"/>
      <c r="P33" s="83"/>
      <c r="Q33" s="101" t="s">
        <v>56</v>
      </c>
      <c r="R33" s="102"/>
      <c r="S33" s="103"/>
      <c r="T33" s="104"/>
      <c r="U33" s="131"/>
    </row>
    <row r="34" s="40" customFormat="1" ht="17.65" customHeight="1" spans="1:21">
      <c r="A34" s="71">
        <v>29</v>
      </c>
      <c r="B34" s="72" t="s">
        <v>162</v>
      </c>
      <c r="C34" s="73" t="s">
        <v>163</v>
      </c>
      <c r="D34" s="73">
        <v>13529687056</v>
      </c>
      <c r="E34" s="74" t="s">
        <v>59</v>
      </c>
      <c r="F34" s="144" t="s">
        <v>1687</v>
      </c>
      <c r="G34" s="155">
        <v>0</v>
      </c>
      <c r="H34" s="154" t="s">
        <v>1688</v>
      </c>
      <c r="I34" s="76"/>
      <c r="J34" s="85"/>
      <c r="K34" s="85"/>
      <c r="L34" s="84" t="s">
        <v>33</v>
      </c>
      <c r="M34" s="83"/>
      <c r="N34" s="83"/>
      <c r="O34" s="83"/>
      <c r="P34" s="83"/>
      <c r="Q34" s="101" t="s">
        <v>56</v>
      </c>
      <c r="R34" s="102"/>
      <c r="S34" s="103"/>
      <c r="T34" s="104"/>
      <c r="U34" s="131"/>
    </row>
    <row r="35" s="40" customFormat="1" ht="17.65" customHeight="1" spans="1:21">
      <c r="A35" s="71">
        <v>30</v>
      </c>
      <c r="B35" s="72" t="s">
        <v>166</v>
      </c>
      <c r="C35" s="73" t="s">
        <v>167</v>
      </c>
      <c r="D35" s="73">
        <v>13987368837</v>
      </c>
      <c r="E35" s="74" t="s">
        <v>59</v>
      </c>
      <c r="F35" s="144" t="str">
        <f>VLOOKUP(B35,[13]全部报警!$A$2:$D$83,2,FALSE)</f>
        <v>2019-07-07 18:41:11</v>
      </c>
      <c r="G35" s="155" t="str">
        <f>VLOOKUP(B35,[14]行驶报表统计数据!$A$2:$B$68,2,FALSE)</f>
        <v>2.38</v>
      </c>
      <c r="H35" s="76" t="str">
        <f>VLOOKUP(B35,[13]全部报警!$A$2:$D$83,4,FALSE)</f>
        <v>云南省红河哈尼族彝族自治州元阳县马街乡马街乡政府段东骏大药房(马街乡人民政府东)西北81米</v>
      </c>
      <c r="I35" s="76"/>
      <c r="J35" s="85"/>
      <c r="K35" s="85"/>
      <c r="L35" s="84" t="s">
        <v>33</v>
      </c>
      <c r="M35" s="83"/>
      <c r="N35" s="83"/>
      <c r="O35" s="83"/>
      <c r="P35" s="83"/>
      <c r="Q35" s="101" t="s">
        <v>56</v>
      </c>
      <c r="R35" s="102"/>
      <c r="S35" s="103"/>
      <c r="T35" s="104"/>
      <c r="U35" s="131"/>
    </row>
    <row r="36" s="40" customFormat="1" ht="17.65" customHeight="1" spans="1:21">
      <c r="A36" s="71">
        <v>31</v>
      </c>
      <c r="B36" s="72" t="s">
        <v>168</v>
      </c>
      <c r="C36" s="73" t="s">
        <v>169</v>
      </c>
      <c r="D36" s="73">
        <v>13988059959</v>
      </c>
      <c r="E36" s="74" t="s">
        <v>59</v>
      </c>
      <c r="F36" s="144" t="s">
        <v>1689</v>
      </c>
      <c r="G36" s="155">
        <v>0</v>
      </c>
      <c r="H36" s="154" t="s">
        <v>1690</v>
      </c>
      <c r="I36" s="76"/>
      <c r="J36" s="85"/>
      <c r="K36" s="85"/>
      <c r="L36" s="84" t="s">
        <v>33</v>
      </c>
      <c r="M36" s="83"/>
      <c r="N36" s="83"/>
      <c r="O36" s="83"/>
      <c r="P36" s="83"/>
      <c r="Q36" s="101" t="s">
        <v>56</v>
      </c>
      <c r="R36" s="102"/>
      <c r="S36" s="103"/>
      <c r="T36" s="104"/>
      <c r="U36" s="131"/>
    </row>
    <row r="37" s="40" customFormat="1" ht="17.65" customHeight="1" spans="1:21">
      <c r="A37" s="71">
        <v>32</v>
      </c>
      <c r="B37" s="72" t="s">
        <v>171</v>
      </c>
      <c r="C37" s="73" t="s">
        <v>172</v>
      </c>
      <c r="D37" s="73">
        <v>13987312198</v>
      </c>
      <c r="E37" s="74" t="s">
        <v>59</v>
      </c>
      <c r="F37" s="144" t="str">
        <f>VLOOKUP(B37,[13]全部报警!$A$2:$D$83,2,FALSE)</f>
        <v>2019-07-07 14:28:20</v>
      </c>
      <c r="G37" s="155">
        <v>0</v>
      </c>
      <c r="H37" s="76" t="str">
        <f>VLOOKUP(B37,[13]全部报警!$A$2:$D$83,4,FALSE)</f>
        <v>云南省玉溪市江川区大街街道江通公路通达汽配汽修东24米</v>
      </c>
      <c r="I37" s="76"/>
      <c r="J37" s="85"/>
      <c r="K37" s="85"/>
      <c r="L37" s="84" t="s">
        <v>33</v>
      </c>
      <c r="M37" s="83"/>
      <c r="N37" s="83"/>
      <c r="O37" s="83"/>
      <c r="P37" s="83"/>
      <c r="Q37" s="101" t="s">
        <v>56</v>
      </c>
      <c r="R37" s="102"/>
      <c r="S37" s="103"/>
      <c r="T37" s="104"/>
      <c r="U37" s="131"/>
    </row>
    <row r="38" s="40" customFormat="1" ht="17.65" customHeight="1" spans="1:21">
      <c r="A38" s="71">
        <v>33</v>
      </c>
      <c r="B38" s="72" t="s">
        <v>175</v>
      </c>
      <c r="C38" s="77" t="s">
        <v>176</v>
      </c>
      <c r="D38" s="77">
        <v>15987787142</v>
      </c>
      <c r="E38" s="74" t="s">
        <v>59</v>
      </c>
      <c r="F38" s="144" t="str">
        <f>VLOOKUP(B38,[13]全部报警!$A$2:$D$83,2,FALSE)</f>
        <v>2019-07-07 13:37:15</v>
      </c>
      <c r="G38" s="155">
        <v>0</v>
      </c>
      <c r="H38" s="76" t="str">
        <f>VLOOKUP(B38,[13]全部报警!$A$2:$D$83,4,FALSE)</f>
        <v>云南省红河哈尼族彝族自治州个旧市锡城镇白马寨西119米</v>
      </c>
      <c r="I38" s="76"/>
      <c r="J38" s="85"/>
      <c r="K38" s="85"/>
      <c r="L38" s="84" t="s">
        <v>33</v>
      </c>
      <c r="M38" s="83"/>
      <c r="N38" s="83"/>
      <c r="O38" s="83"/>
      <c r="P38" s="83"/>
      <c r="Q38" s="101" t="s">
        <v>56</v>
      </c>
      <c r="R38" s="102"/>
      <c r="S38" s="103"/>
      <c r="T38" s="104"/>
      <c r="U38" s="131"/>
    </row>
    <row r="39" s="40" customFormat="1" ht="17.65" customHeight="1" spans="1:21">
      <c r="A39" s="71">
        <v>34</v>
      </c>
      <c r="B39" s="72" t="s">
        <v>177</v>
      </c>
      <c r="C39" s="73" t="s">
        <v>178</v>
      </c>
      <c r="D39" s="73">
        <v>13988079793</v>
      </c>
      <c r="E39" s="74" t="s">
        <v>59</v>
      </c>
      <c r="F39" s="144" t="s">
        <v>1691</v>
      </c>
      <c r="G39" s="155">
        <v>0</v>
      </c>
      <c r="H39" s="154" t="s">
        <v>1692</v>
      </c>
      <c r="I39" s="76"/>
      <c r="J39" s="85"/>
      <c r="K39" s="85"/>
      <c r="L39" s="84" t="s">
        <v>33</v>
      </c>
      <c r="M39" s="83"/>
      <c r="N39" s="83"/>
      <c r="O39" s="83"/>
      <c r="P39" s="83"/>
      <c r="Q39" s="101" t="s">
        <v>56</v>
      </c>
      <c r="R39" s="102"/>
      <c r="S39" s="103"/>
      <c r="T39" s="104"/>
      <c r="U39" s="131"/>
    </row>
    <row r="40" s="40" customFormat="1" ht="17.65" customHeight="1" spans="1:21">
      <c r="A40" s="71">
        <v>35</v>
      </c>
      <c r="B40" s="72" t="s">
        <v>181</v>
      </c>
      <c r="C40" s="73" t="s">
        <v>182</v>
      </c>
      <c r="D40" s="73">
        <v>13618739599</v>
      </c>
      <c r="E40" s="74" t="s">
        <v>59</v>
      </c>
      <c r="F40" s="144" t="str">
        <f>VLOOKUP(B40,[13]全部报警!$A$2:$D$83,2,FALSE)</f>
        <v>2019-07-07 18:37:00</v>
      </c>
      <c r="G40" s="155" t="str">
        <f>VLOOKUP(B40,[14]行驶报表统计数据!$A$2:$B$68,2,FALSE)</f>
        <v>27.34</v>
      </c>
      <c r="H40" s="76" t="str">
        <f>VLOOKUP(B40,[13]全部报警!$A$2:$D$83,4,FALSE)</f>
        <v>云南省昆明市安宁市太平新城街道320国道华港饲料东北84米</v>
      </c>
      <c r="I40" s="76"/>
      <c r="J40" s="85"/>
      <c r="K40" s="85"/>
      <c r="L40" s="84" t="s">
        <v>33</v>
      </c>
      <c r="M40" s="83"/>
      <c r="N40" s="83"/>
      <c r="O40" s="83"/>
      <c r="P40" s="83"/>
      <c r="Q40" s="101" t="s">
        <v>56</v>
      </c>
      <c r="R40" s="102"/>
      <c r="S40" s="103"/>
      <c r="T40" s="104"/>
      <c r="U40" s="131"/>
    </row>
    <row r="41" s="40" customFormat="1" ht="17.65" customHeight="1" spans="1:21">
      <c r="A41" s="71">
        <v>36</v>
      </c>
      <c r="B41" s="72" t="s">
        <v>183</v>
      </c>
      <c r="C41" s="73" t="s">
        <v>184</v>
      </c>
      <c r="D41" s="73">
        <v>13170601299</v>
      </c>
      <c r="E41" s="74" t="s">
        <v>59</v>
      </c>
      <c r="F41" s="144" t="s">
        <v>1693</v>
      </c>
      <c r="G41" s="155">
        <v>0</v>
      </c>
      <c r="H41" s="154" t="s">
        <v>714</v>
      </c>
      <c r="I41" s="76"/>
      <c r="J41" s="85"/>
      <c r="K41" s="85"/>
      <c r="L41" s="84" t="s">
        <v>33</v>
      </c>
      <c r="M41" s="83"/>
      <c r="N41" s="83"/>
      <c r="O41" s="83"/>
      <c r="P41" s="83"/>
      <c r="Q41" s="101" t="s">
        <v>56</v>
      </c>
      <c r="R41" s="102"/>
      <c r="S41" s="103"/>
      <c r="T41" s="104"/>
      <c r="U41" s="131"/>
    </row>
    <row r="42" s="40" customFormat="1" ht="17.65" customHeight="1" spans="1:21">
      <c r="A42" s="71">
        <v>37</v>
      </c>
      <c r="B42" s="72" t="s">
        <v>187</v>
      </c>
      <c r="C42" s="73" t="s">
        <v>188</v>
      </c>
      <c r="D42" s="73">
        <v>13529956137</v>
      </c>
      <c r="E42" s="74" t="s">
        <v>59</v>
      </c>
      <c r="F42" s="144" t="str">
        <f>VLOOKUP(B42,[13]全部报警!$A$2:$D$83,2,FALSE)</f>
        <v>2019-07-07 18:11:38</v>
      </c>
      <c r="G42" s="155" t="str">
        <f>VLOOKUP(B42,[14]行驶报表统计数据!$A$2:$B$68,2,FALSE)</f>
        <v>8.59</v>
      </c>
      <c r="H42" s="76" t="str">
        <f>VLOOKUP(B42,[13]全部报警!$A$2:$D$83,4,FALSE)</f>
        <v>云南省红河哈尼族彝族自治州金平苗族瑶族傣族自治县金水河镇滨河路金水河口岸东南67米</v>
      </c>
      <c r="I42" s="76"/>
      <c r="J42" s="85"/>
      <c r="K42" s="85"/>
      <c r="L42" s="84" t="s">
        <v>33</v>
      </c>
      <c r="M42" s="83"/>
      <c r="N42" s="83"/>
      <c r="O42" s="83"/>
      <c r="P42" s="83"/>
      <c r="Q42" s="101" t="s">
        <v>56</v>
      </c>
      <c r="R42" s="102"/>
      <c r="S42" s="103"/>
      <c r="T42" s="104"/>
      <c r="U42" s="131"/>
    </row>
    <row r="43" s="40" customFormat="1" ht="17.65" customHeight="1" spans="1:21">
      <c r="A43" s="71">
        <v>38</v>
      </c>
      <c r="B43" s="72" t="s">
        <v>189</v>
      </c>
      <c r="C43" s="77" t="s">
        <v>190</v>
      </c>
      <c r="D43" s="77">
        <v>13577344663</v>
      </c>
      <c r="E43" s="74" t="s">
        <v>59</v>
      </c>
      <c r="F43" s="144" t="s">
        <v>1694</v>
      </c>
      <c r="G43" s="155">
        <v>0</v>
      </c>
      <c r="H43" s="154" t="s">
        <v>1695</v>
      </c>
      <c r="I43" s="76"/>
      <c r="J43" s="85"/>
      <c r="K43" s="85"/>
      <c r="L43" s="84" t="s">
        <v>33</v>
      </c>
      <c r="M43" s="83"/>
      <c r="N43" s="83"/>
      <c r="O43" s="83"/>
      <c r="P43" s="83"/>
      <c r="Q43" s="101" t="s">
        <v>56</v>
      </c>
      <c r="R43" s="102"/>
      <c r="S43" s="103"/>
      <c r="T43" s="104"/>
      <c r="U43" s="131"/>
    </row>
    <row r="44" s="40" customFormat="1" ht="17.65" customHeight="1" spans="1:21">
      <c r="A44" s="71">
        <v>39</v>
      </c>
      <c r="B44" s="72" t="s">
        <v>193</v>
      </c>
      <c r="C44" s="73" t="s">
        <v>194</v>
      </c>
      <c r="D44" s="73">
        <v>15825238287</v>
      </c>
      <c r="E44" s="74" t="s">
        <v>59</v>
      </c>
      <c r="F44" s="144" t="s">
        <v>1696</v>
      </c>
      <c r="G44" s="155">
        <v>0</v>
      </c>
      <c r="H44" s="154" t="s">
        <v>1697</v>
      </c>
      <c r="I44" s="76"/>
      <c r="J44" s="85"/>
      <c r="K44" s="85"/>
      <c r="L44" s="84" t="s">
        <v>33</v>
      </c>
      <c r="M44" s="83"/>
      <c r="N44" s="83"/>
      <c r="O44" s="83"/>
      <c r="P44" s="83"/>
      <c r="Q44" s="101" t="s">
        <v>56</v>
      </c>
      <c r="R44" s="102"/>
      <c r="S44" s="103"/>
      <c r="T44" s="104"/>
      <c r="U44" s="131"/>
    </row>
    <row r="45" s="40" customFormat="1" ht="17.65" customHeight="1" spans="1:21">
      <c r="A45" s="71">
        <v>40</v>
      </c>
      <c r="B45" s="72" t="s">
        <v>195</v>
      </c>
      <c r="C45" s="73" t="s">
        <v>196</v>
      </c>
      <c r="D45" s="73">
        <v>13577335816</v>
      </c>
      <c r="E45" s="74" t="s">
        <v>59</v>
      </c>
      <c r="F45" s="144" t="s">
        <v>1698</v>
      </c>
      <c r="G45" s="155">
        <v>0</v>
      </c>
      <c r="H45" s="154" t="s">
        <v>1699</v>
      </c>
      <c r="I45" s="76"/>
      <c r="J45" s="85"/>
      <c r="K45" s="85"/>
      <c r="L45" s="84" t="s">
        <v>33</v>
      </c>
      <c r="M45" s="83"/>
      <c r="N45" s="83"/>
      <c r="O45" s="83"/>
      <c r="P45" s="83"/>
      <c r="Q45" s="101" t="s">
        <v>56</v>
      </c>
      <c r="R45" s="102"/>
      <c r="S45" s="103"/>
      <c r="T45" s="104"/>
      <c r="U45" s="131"/>
    </row>
    <row r="46" s="40" customFormat="1" ht="17.65" customHeight="1" spans="1:21">
      <c r="A46" s="71">
        <v>41</v>
      </c>
      <c r="B46" s="72" t="s">
        <v>199</v>
      </c>
      <c r="C46" s="73" t="s">
        <v>200</v>
      </c>
      <c r="D46" s="73">
        <v>13577335816</v>
      </c>
      <c r="E46" s="74" t="s">
        <v>59</v>
      </c>
      <c r="F46" s="144" t="str">
        <f>VLOOKUP(B46,[13]全部报警!$A$2:$D$83,2,FALSE)</f>
        <v>2019-07-07 23:43:20</v>
      </c>
      <c r="G46" s="155" t="str">
        <f>VLOOKUP(B46,[14]行驶报表统计数据!$A$2:$B$68,2,FALSE)</f>
        <v>15.93</v>
      </c>
      <c r="H46" s="76" t="str">
        <f>VLOOKUP(B46,[13]全部报警!$A$2:$D$83,4,FALSE)</f>
        <v>云南省昆明市呈贡区洛龙街道梁王路昆明南火车站(地铁站)北191米</v>
      </c>
      <c r="I46" s="76"/>
      <c r="J46" s="85"/>
      <c r="K46" s="85"/>
      <c r="L46" s="84" t="s">
        <v>33</v>
      </c>
      <c r="M46" s="83"/>
      <c r="N46" s="83"/>
      <c r="O46" s="83"/>
      <c r="P46" s="83"/>
      <c r="Q46" s="101" t="s">
        <v>56</v>
      </c>
      <c r="R46" s="102"/>
      <c r="S46" s="103"/>
      <c r="T46" s="104"/>
      <c r="U46" s="131"/>
    </row>
    <row r="47" s="40" customFormat="1" ht="17.65" customHeight="1" spans="1:21">
      <c r="A47" s="71">
        <v>42</v>
      </c>
      <c r="B47" s="72" t="s">
        <v>201</v>
      </c>
      <c r="C47" s="73" t="s">
        <v>202</v>
      </c>
      <c r="D47" s="73">
        <v>15925361344</v>
      </c>
      <c r="E47" s="74" t="s">
        <v>59</v>
      </c>
      <c r="F47" s="144"/>
      <c r="G47" s="155">
        <v>0</v>
      </c>
      <c r="H47" s="76"/>
      <c r="I47" s="83" t="s">
        <v>62</v>
      </c>
      <c r="J47" s="85"/>
      <c r="K47" s="85"/>
      <c r="L47" s="84" t="s">
        <v>33</v>
      </c>
      <c r="M47" s="83"/>
      <c r="N47" s="83"/>
      <c r="O47" s="83"/>
      <c r="P47" s="83"/>
      <c r="Q47" s="101" t="s">
        <v>29</v>
      </c>
      <c r="R47" s="102"/>
      <c r="S47" s="103">
        <v>43653</v>
      </c>
      <c r="T47" s="104" t="s">
        <v>170</v>
      </c>
      <c r="U47" s="131"/>
    </row>
    <row r="48" s="40" customFormat="1" ht="17.65" customHeight="1" spans="1:21">
      <c r="A48" s="71">
        <v>43</v>
      </c>
      <c r="B48" s="72" t="s">
        <v>203</v>
      </c>
      <c r="C48" s="77" t="s">
        <v>204</v>
      </c>
      <c r="D48" s="77">
        <v>13649625286</v>
      </c>
      <c r="E48" s="74" t="s">
        <v>59</v>
      </c>
      <c r="F48" s="144" t="str">
        <f>VLOOKUP(B48,[13]全部报警!$A$2:$D$83,2,FALSE)</f>
        <v>2019-07-07 23:03:01</v>
      </c>
      <c r="G48" s="155" t="str">
        <f>VLOOKUP(B48,[14]行驶报表统计数据!$A$2:$B$68,2,FALSE)</f>
        <v>15.56</v>
      </c>
      <c r="H48" s="76" t="str">
        <f>VLOOKUP(B48,[13]全部报警!$A$2:$D$83,4,FALSE)</f>
        <v>云南省红河哈尼族彝族自治州金平苗族瑶族傣族自治县阿得博乡阿沙公路期咱迷东159米</v>
      </c>
      <c r="I48" s="76"/>
      <c r="J48" s="85"/>
      <c r="K48" s="85"/>
      <c r="L48" s="84" t="s">
        <v>33</v>
      </c>
      <c r="M48" s="83"/>
      <c r="N48" s="83"/>
      <c r="O48" s="83"/>
      <c r="P48" s="83"/>
      <c r="Q48" s="101" t="s">
        <v>56</v>
      </c>
      <c r="R48" s="102"/>
      <c r="S48" s="103"/>
      <c r="T48" s="104"/>
      <c r="U48" s="131"/>
    </row>
    <row r="49" s="40" customFormat="1" ht="17.65" customHeight="1" spans="1:21">
      <c r="A49" s="71">
        <v>44</v>
      </c>
      <c r="B49" s="72" t="s">
        <v>205</v>
      </c>
      <c r="C49" s="73" t="s">
        <v>206</v>
      </c>
      <c r="D49" s="73">
        <v>13988083320</v>
      </c>
      <c r="E49" s="74" t="s">
        <v>59</v>
      </c>
      <c r="F49" s="144" t="s">
        <v>1700</v>
      </c>
      <c r="G49" s="155">
        <v>0</v>
      </c>
      <c r="H49" s="154" t="s">
        <v>1701</v>
      </c>
      <c r="I49" s="76"/>
      <c r="J49" s="85"/>
      <c r="K49" s="85"/>
      <c r="L49" s="84" t="s">
        <v>33</v>
      </c>
      <c r="M49" s="83"/>
      <c r="N49" s="83"/>
      <c r="O49" s="83"/>
      <c r="P49" s="83"/>
      <c r="Q49" s="101" t="s">
        <v>56</v>
      </c>
      <c r="R49" s="102"/>
      <c r="S49" s="103"/>
      <c r="T49" s="104"/>
      <c r="U49" s="131"/>
    </row>
    <row r="50" s="40" customFormat="1" ht="17.65" customHeight="1" spans="1:21">
      <c r="A50" s="71">
        <v>45</v>
      </c>
      <c r="B50" s="72" t="s">
        <v>207</v>
      </c>
      <c r="C50" s="73" t="s">
        <v>208</v>
      </c>
      <c r="D50" s="73">
        <v>13619434839</v>
      </c>
      <c r="E50" s="74" t="s">
        <v>59</v>
      </c>
      <c r="F50" s="144" t="s">
        <v>1702</v>
      </c>
      <c r="G50" s="155">
        <v>0</v>
      </c>
      <c r="H50" s="154" t="s">
        <v>1703</v>
      </c>
      <c r="I50" s="76"/>
      <c r="J50" s="85"/>
      <c r="K50" s="85"/>
      <c r="L50" s="84" t="s">
        <v>33</v>
      </c>
      <c r="M50" s="83"/>
      <c r="N50" s="83"/>
      <c r="O50" s="83"/>
      <c r="P50" s="83"/>
      <c r="Q50" s="101" t="s">
        <v>56</v>
      </c>
      <c r="R50" s="102"/>
      <c r="S50" s="103"/>
      <c r="T50" s="104"/>
      <c r="U50" s="131"/>
    </row>
    <row r="51" s="40" customFormat="1" ht="17.65" customHeight="1" spans="1:21">
      <c r="A51" s="71">
        <v>46</v>
      </c>
      <c r="B51" s="72" t="s">
        <v>211</v>
      </c>
      <c r="C51" s="73" t="s">
        <v>212</v>
      </c>
      <c r="D51" s="73">
        <v>15912818364</v>
      </c>
      <c r="E51" s="74" t="s">
        <v>59</v>
      </c>
      <c r="F51" s="144" t="s">
        <v>1704</v>
      </c>
      <c r="G51" s="155">
        <v>0</v>
      </c>
      <c r="H51" s="154" t="s">
        <v>1705</v>
      </c>
      <c r="I51" s="76"/>
      <c r="J51" s="85"/>
      <c r="K51" s="85"/>
      <c r="L51" s="84" t="s">
        <v>33</v>
      </c>
      <c r="M51" s="83"/>
      <c r="N51" s="83"/>
      <c r="O51" s="83"/>
      <c r="P51" s="83"/>
      <c r="Q51" s="101" t="s">
        <v>56</v>
      </c>
      <c r="R51" s="102"/>
      <c r="S51" s="103"/>
      <c r="T51" s="104"/>
      <c r="U51" s="131"/>
    </row>
    <row r="52" s="40" customFormat="1" ht="17.65" customHeight="1" spans="1:21">
      <c r="A52" s="71">
        <v>47</v>
      </c>
      <c r="B52" s="72" t="s">
        <v>215</v>
      </c>
      <c r="C52" s="73" t="s">
        <v>216</v>
      </c>
      <c r="D52" s="73">
        <v>13769414015</v>
      </c>
      <c r="E52" s="74" t="s">
        <v>59</v>
      </c>
      <c r="F52" s="144" t="s">
        <v>1706</v>
      </c>
      <c r="G52" s="155">
        <v>0</v>
      </c>
      <c r="H52" s="154" t="s">
        <v>1707</v>
      </c>
      <c r="I52" s="76"/>
      <c r="J52" s="85"/>
      <c r="K52" s="85"/>
      <c r="L52" s="84" t="s">
        <v>33</v>
      </c>
      <c r="M52" s="83"/>
      <c r="N52" s="83"/>
      <c r="O52" s="83"/>
      <c r="P52" s="83"/>
      <c r="Q52" s="101" t="s">
        <v>56</v>
      </c>
      <c r="R52" s="102"/>
      <c r="S52" s="103"/>
      <c r="T52" s="104"/>
      <c r="U52" s="131"/>
    </row>
    <row r="53" s="40" customFormat="1" ht="17.65" customHeight="1" spans="1:21">
      <c r="A53" s="71">
        <v>48</v>
      </c>
      <c r="B53" s="72" t="s">
        <v>219</v>
      </c>
      <c r="C53" s="73" t="s">
        <v>220</v>
      </c>
      <c r="D53" s="73">
        <v>13887561791</v>
      </c>
      <c r="E53" s="74" t="s">
        <v>59</v>
      </c>
      <c r="F53" s="144" t="s">
        <v>1708</v>
      </c>
      <c r="G53" s="155">
        <v>0</v>
      </c>
      <c r="H53" s="154" t="s">
        <v>1709</v>
      </c>
      <c r="I53" s="76"/>
      <c r="J53" s="85"/>
      <c r="K53" s="85"/>
      <c r="L53" s="84" t="s">
        <v>33</v>
      </c>
      <c r="M53" s="83"/>
      <c r="N53" s="83"/>
      <c r="O53" s="83"/>
      <c r="P53" s="83"/>
      <c r="Q53" s="101" t="s">
        <v>56</v>
      </c>
      <c r="R53" s="102"/>
      <c r="S53" s="103"/>
      <c r="T53" s="104"/>
      <c r="U53" s="131"/>
    </row>
    <row r="54" s="40" customFormat="1" ht="17.65" customHeight="1" spans="1:21">
      <c r="A54" s="71">
        <v>49</v>
      </c>
      <c r="B54" s="72" t="s">
        <v>223</v>
      </c>
      <c r="C54" s="78" t="s">
        <v>224</v>
      </c>
      <c r="D54" s="73">
        <v>15008842016</v>
      </c>
      <c r="E54" s="74" t="s">
        <v>59</v>
      </c>
      <c r="F54" s="144" t="str">
        <f>VLOOKUP(B54,[13]全部报警!$A$2:$D$83,2,FALSE)</f>
        <v>2019-07-07 15:36:26</v>
      </c>
      <c r="G54" s="155" t="str">
        <f>VLOOKUP(B54,[14]行驶报表统计数据!$A$2:$B$68,2,FALSE)</f>
        <v>24.64</v>
      </c>
      <c r="H54" s="76" t="str">
        <f>VLOOKUP(B54,[13]全部报警!$A$2:$D$83,4,FALSE)</f>
        <v>云南省文山壮族苗族自治州砚山县平远镇210省道自家人饭店(平车段)西23米</v>
      </c>
      <c r="I54" s="76"/>
      <c r="J54" s="85"/>
      <c r="K54" s="85"/>
      <c r="L54" s="84" t="s">
        <v>33</v>
      </c>
      <c r="M54" s="83"/>
      <c r="N54" s="83"/>
      <c r="O54" s="83"/>
      <c r="P54" s="83"/>
      <c r="Q54" s="101" t="s">
        <v>56</v>
      </c>
      <c r="R54" s="102"/>
      <c r="S54" s="103"/>
      <c r="T54" s="104"/>
      <c r="U54" s="131"/>
    </row>
    <row r="55" s="40" customFormat="1" ht="17.65" customHeight="1" spans="1:21">
      <c r="A55" s="71">
        <v>50</v>
      </c>
      <c r="B55" s="72" t="s">
        <v>225</v>
      </c>
      <c r="C55" s="73" t="s">
        <v>226</v>
      </c>
      <c r="D55" s="73">
        <v>13988070995</v>
      </c>
      <c r="E55" s="74" t="s">
        <v>59</v>
      </c>
      <c r="F55" s="144" t="str">
        <f>VLOOKUP(B55,[13]全部报警!$A$2:$D$83,2,FALSE)</f>
        <v>2019-07-07 04:55:22</v>
      </c>
      <c r="G55" s="155">
        <v>0</v>
      </c>
      <c r="H55" s="76" t="str">
        <f>VLOOKUP(B55,[13]全部报警!$A$2:$D$83,4,FALSE)</f>
        <v>广东省佛山市南海区大沥镇穗盐西路11号佛山市安信物流中心A座北79米</v>
      </c>
      <c r="I55" s="76"/>
      <c r="J55" s="85"/>
      <c r="K55" s="85"/>
      <c r="L55" s="84" t="s">
        <v>33</v>
      </c>
      <c r="M55" s="83"/>
      <c r="N55" s="83"/>
      <c r="O55" s="83"/>
      <c r="P55" s="83"/>
      <c r="Q55" s="101" t="s">
        <v>56</v>
      </c>
      <c r="R55" s="102"/>
      <c r="S55" s="103"/>
      <c r="T55" s="104"/>
      <c r="U55" s="131"/>
    </row>
    <row r="56" s="40" customFormat="1" ht="17.65" customHeight="1" spans="1:21">
      <c r="A56" s="71">
        <v>51</v>
      </c>
      <c r="B56" s="72" t="s">
        <v>227</v>
      </c>
      <c r="C56" s="73" t="s">
        <v>228</v>
      </c>
      <c r="D56" s="73">
        <v>13887345138</v>
      </c>
      <c r="E56" s="74" t="s">
        <v>59</v>
      </c>
      <c r="F56" s="144" t="s">
        <v>1710</v>
      </c>
      <c r="G56" s="155">
        <v>0</v>
      </c>
      <c r="H56" s="154" t="s">
        <v>1711</v>
      </c>
      <c r="I56" s="76"/>
      <c r="J56" s="85"/>
      <c r="K56" s="85"/>
      <c r="L56" s="84" t="s">
        <v>33</v>
      </c>
      <c r="M56" s="83"/>
      <c r="N56" s="83"/>
      <c r="O56" s="83"/>
      <c r="P56" s="83"/>
      <c r="Q56" s="101" t="s">
        <v>56</v>
      </c>
      <c r="R56" s="102"/>
      <c r="S56" s="103"/>
      <c r="T56" s="104"/>
      <c r="U56" s="131"/>
    </row>
    <row r="57" s="40" customFormat="1" ht="17.65" customHeight="1" spans="1:21">
      <c r="A57" s="71">
        <v>52</v>
      </c>
      <c r="B57" s="72" t="s">
        <v>229</v>
      </c>
      <c r="C57" s="73" t="s">
        <v>230</v>
      </c>
      <c r="D57" s="73">
        <v>15108683913</v>
      </c>
      <c r="E57" s="74" t="s">
        <v>59</v>
      </c>
      <c r="F57" s="144" t="s">
        <v>1712</v>
      </c>
      <c r="G57" s="155">
        <v>0</v>
      </c>
      <c r="H57" s="154" t="s">
        <v>1713</v>
      </c>
      <c r="I57" s="76"/>
      <c r="J57" s="85"/>
      <c r="K57" s="85"/>
      <c r="L57" s="84" t="s">
        <v>33</v>
      </c>
      <c r="M57" s="83"/>
      <c r="N57" s="83"/>
      <c r="O57" s="83"/>
      <c r="P57" s="83"/>
      <c r="Q57" s="101" t="s">
        <v>56</v>
      </c>
      <c r="R57" s="102"/>
      <c r="S57" s="103"/>
      <c r="T57" s="104"/>
      <c r="U57" s="131"/>
    </row>
    <row r="58" s="40" customFormat="1" ht="17.65" customHeight="1" spans="1:21">
      <c r="A58" s="71">
        <v>53</v>
      </c>
      <c r="B58" s="72" t="s">
        <v>233</v>
      </c>
      <c r="C58" s="73" t="s">
        <v>234</v>
      </c>
      <c r="D58" s="73">
        <v>15911302908</v>
      </c>
      <c r="E58" s="74" t="s">
        <v>59</v>
      </c>
      <c r="F58" s="144" t="s">
        <v>1714</v>
      </c>
      <c r="G58" s="155">
        <v>0</v>
      </c>
      <c r="H58" s="154" t="s">
        <v>1715</v>
      </c>
      <c r="I58" s="76"/>
      <c r="J58" s="85"/>
      <c r="K58" s="85"/>
      <c r="L58" s="84" t="s">
        <v>33</v>
      </c>
      <c r="M58" s="83"/>
      <c r="N58" s="83"/>
      <c r="O58" s="83"/>
      <c r="P58" s="83"/>
      <c r="Q58" s="101" t="s">
        <v>56</v>
      </c>
      <c r="R58" s="102"/>
      <c r="S58" s="103"/>
      <c r="T58" s="104"/>
      <c r="U58" s="131"/>
    </row>
    <row r="59" s="40" customFormat="1" ht="17.65" customHeight="1" spans="1:21">
      <c r="A59" s="71">
        <v>54</v>
      </c>
      <c r="B59" s="72" t="s">
        <v>237</v>
      </c>
      <c r="C59" s="73" t="s">
        <v>238</v>
      </c>
      <c r="D59" s="73">
        <v>13988077942</v>
      </c>
      <c r="E59" s="74" t="s">
        <v>59</v>
      </c>
      <c r="F59" s="144" t="s">
        <v>1716</v>
      </c>
      <c r="G59" s="155">
        <v>0</v>
      </c>
      <c r="H59" s="154" t="s">
        <v>1717</v>
      </c>
      <c r="I59" s="76"/>
      <c r="J59" s="85"/>
      <c r="K59" s="85"/>
      <c r="L59" s="84" t="s">
        <v>33</v>
      </c>
      <c r="M59" s="83"/>
      <c r="N59" s="83"/>
      <c r="O59" s="83"/>
      <c r="P59" s="83"/>
      <c r="Q59" s="101" t="s">
        <v>56</v>
      </c>
      <c r="R59" s="102"/>
      <c r="S59" s="103"/>
      <c r="T59" s="104"/>
      <c r="U59" s="131"/>
    </row>
    <row r="60" s="40" customFormat="1" ht="17.65" customHeight="1" spans="1:21">
      <c r="A60" s="71">
        <v>55</v>
      </c>
      <c r="B60" s="72" t="s">
        <v>241</v>
      </c>
      <c r="C60" s="73" t="s">
        <v>242</v>
      </c>
      <c r="D60" s="73">
        <v>13887596989</v>
      </c>
      <c r="E60" s="74" t="s">
        <v>59</v>
      </c>
      <c r="F60" s="144" t="s">
        <v>1718</v>
      </c>
      <c r="G60" s="155">
        <v>0</v>
      </c>
      <c r="H60" s="154" t="s">
        <v>1719</v>
      </c>
      <c r="I60" s="76"/>
      <c r="J60" s="85"/>
      <c r="K60" s="85"/>
      <c r="L60" s="84" t="s">
        <v>33</v>
      </c>
      <c r="M60" s="83"/>
      <c r="N60" s="83"/>
      <c r="O60" s="83"/>
      <c r="P60" s="83"/>
      <c r="Q60" s="101" t="s">
        <v>56</v>
      </c>
      <c r="R60" s="102"/>
      <c r="S60" s="103"/>
      <c r="T60" s="104"/>
      <c r="U60" s="131"/>
    </row>
    <row r="61" s="40" customFormat="1" ht="17.65" customHeight="1" spans="1:21">
      <c r="A61" s="71">
        <v>56</v>
      </c>
      <c r="B61" s="72" t="s">
        <v>243</v>
      </c>
      <c r="C61" s="73" t="s">
        <v>244</v>
      </c>
      <c r="D61" s="73">
        <v>13887342151</v>
      </c>
      <c r="E61" s="74" t="s">
        <v>59</v>
      </c>
      <c r="F61" s="144" t="str">
        <f>VLOOKUP(B61,[13]全部报警!$A$2:$D$83,2,FALSE)</f>
        <v>2019-07-07 18:30:24</v>
      </c>
      <c r="G61" s="155" t="str">
        <f>VLOOKUP(B61,[14]行驶报表统计数据!$A$2:$B$68,2,FALSE)</f>
        <v>28.06</v>
      </c>
      <c r="H61" s="76" t="str">
        <f>VLOOKUP(B61,[13]全部报警!$A$2:$D$83,4,FALSE)</f>
        <v>云南省红河哈尼族彝族自治州石屏县坝心镇323国道坝心青鱼庄西南130米</v>
      </c>
      <c r="I61" s="76"/>
      <c r="J61" s="85"/>
      <c r="K61" s="85"/>
      <c r="L61" s="84" t="s">
        <v>33</v>
      </c>
      <c r="M61" s="83"/>
      <c r="N61" s="83"/>
      <c r="O61" s="83"/>
      <c r="P61" s="83"/>
      <c r="Q61" s="101" t="s">
        <v>56</v>
      </c>
      <c r="R61" s="102"/>
      <c r="S61" s="103"/>
      <c r="T61" s="104"/>
      <c r="U61" s="131"/>
    </row>
    <row r="62" s="40" customFormat="1" ht="17.65" customHeight="1" spans="1:21">
      <c r="A62" s="71">
        <v>57</v>
      </c>
      <c r="B62" s="72" t="s">
        <v>247</v>
      </c>
      <c r="C62" s="73" t="s">
        <v>248</v>
      </c>
      <c r="D62" s="73">
        <v>15126355356</v>
      </c>
      <c r="E62" s="74" t="s">
        <v>59</v>
      </c>
      <c r="F62" s="144" t="s">
        <v>1720</v>
      </c>
      <c r="G62" s="155">
        <v>0</v>
      </c>
      <c r="H62" s="154" t="s">
        <v>1721</v>
      </c>
      <c r="I62" s="76"/>
      <c r="J62" s="85"/>
      <c r="K62" s="85"/>
      <c r="L62" s="84" t="s">
        <v>33</v>
      </c>
      <c r="M62" s="83"/>
      <c r="N62" s="83"/>
      <c r="O62" s="83"/>
      <c r="P62" s="83"/>
      <c r="Q62" s="101" t="s">
        <v>56</v>
      </c>
      <c r="R62" s="102"/>
      <c r="S62" s="103"/>
      <c r="T62" s="104"/>
      <c r="U62" s="131"/>
    </row>
    <row r="63" s="40" customFormat="1" ht="17.65" customHeight="1" spans="1:21">
      <c r="A63" s="71">
        <v>58</v>
      </c>
      <c r="B63" s="72" t="s">
        <v>249</v>
      </c>
      <c r="C63" s="73" t="s">
        <v>250</v>
      </c>
      <c r="D63" s="73">
        <v>15912527597</v>
      </c>
      <c r="E63" s="74" t="s">
        <v>59</v>
      </c>
      <c r="F63" s="144" t="s">
        <v>1722</v>
      </c>
      <c r="G63" s="155">
        <v>0</v>
      </c>
      <c r="H63" s="154" t="s">
        <v>1723</v>
      </c>
      <c r="I63" s="76"/>
      <c r="J63" s="85"/>
      <c r="K63" s="85"/>
      <c r="L63" s="84" t="s">
        <v>33</v>
      </c>
      <c r="M63" s="83"/>
      <c r="N63" s="83"/>
      <c r="O63" s="83"/>
      <c r="P63" s="83"/>
      <c r="Q63" s="101" t="s">
        <v>56</v>
      </c>
      <c r="R63" s="102"/>
      <c r="S63" s="103"/>
      <c r="T63" s="104"/>
      <c r="U63" s="131"/>
    </row>
    <row r="64" s="40" customFormat="1" ht="17.65" customHeight="1" spans="1:21">
      <c r="A64" s="71">
        <v>59</v>
      </c>
      <c r="B64" s="72" t="s">
        <v>251</v>
      </c>
      <c r="C64" s="73" t="s">
        <v>252</v>
      </c>
      <c r="D64" s="73">
        <v>13308776868</v>
      </c>
      <c r="E64" s="74" t="s">
        <v>59</v>
      </c>
      <c r="F64" s="144" t="s">
        <v>1724</v>
      </c>
      <c r="G64" s="155">
        <v>0</v>
      </c>
      <c r="H64" s="154" t="s">
        <v>1725</v>
      </c>
      <c r="I64" s="76"/>
      <c r="J64" s="85"/>
      <c r="K64" s="85"/>
      <c r="L64" s="84" t="s">
        <v>33</v>
      </c>
      <c r="M64" s="83"/>
      <c r="N64" s="83"/>
      <c r="O64" s="83"/>
      <c r="P64" s="83"/>
      <c r="Q64" s="101" t="s">
        <v>56</v>
      </c>
      <c r="R64" s="102"/>
      <c r="S64" s="103"/>
      <c r="T64" s="104"/>
      <c r="U64" s="131"/>
    </row>
    <row r="65" s="40" customFormat="1" ht="17.65" customHeight="1" spans="1:21">
      <c r="A65" s="71">
        <v>60</v>
      </c>
      <c r="B65" s="72" t="s">
        <v>255</v>
      </c>
      <c r="C65" s="73" t="s">
        <v>256</v>
      </c>
      <c r="D65" s="73">
        <v>13649629252</v>
      </c>
      <c r="E65" s="74" t="s">
        <v>59</v>
      </c>
      <c r="F65" s="144" t="s">
        <v>1726</v>
      </c>
      <c r="G65" s="155">
        <v>0</v>
      </c>
      <c r="H65" s="154" t="s">
        <v>1727</v>
      </c>
      <c r="I65" s="76"/>
      <c r="J65" s="85"/>
      <c r="K65" s="85"/>
      <c r="L65" s="84" t="s">
        <v>33</v>
      </c>
      <c r="M65" s="83"/>
      <c r="N65" s="83"/>
      <c r="O65" s="83"/>
      <c r="P65" s="83"/>
      <c r="Q65" s="101" t="s">
        <v>56</v>
      </c>
      <c r="R65" s="102"/>
      <c r="S65" s="103"/>
      <c r="T65" s="104"/>
      <c r="U65" s="131"/>
    </row>
    <row r="66" s="40" customFormat="1" ht="17.65" customHeight="1" spans="1:21">
      <c r="A66" s="71">
        <v>61</v>
      </c>
      <c r="B66" s="72" t="s">
        <v>259</v>
      </c>
      <c r="C66" s="73" t="s">
        <v>260</v>
      </c>
      <c r="D66" s="73">
        <v>15368345189</v>
      </c>
      <c r="E66" s="74" t="s">
        <v>59</v>
      </c>
      <c r="F66" s="144" t="s">
        <v>1728</v>
      </c>
      <c r="G66" s="155">
        <v>0</v>
      </c>
      <c r="H66" s="154" t="s">
        <v>1729</v>
      </c>
      <c r="I66" s="76"/>
      <c r="J66" s="85"/>
      <c r="K66" s="85"/>
      <c r="L66" s="84" t="s">
        <v>33</v>
      </c>
      <c r="M66" s="83"/>
      <c r="N66" s="83"/>
      <c r="O66" s="83"/>
      <c r="P66" s="83"/>
      <c r="Q66" s="101" t="s">
        <v>56</v>
      </c>
      <c r="R66" s="102"/>
      <c r="S66" s="103"/>
      <c r="T66" s="104"/>
      <c r="U66" s="131"/>
    </row>
    <row r="67" s="40" customFormat="1" ht="17.65" customHeight="1" spans="1:21">
      <c r="A67" s="71">
        <v>62</v>
      </c>
      <c r="B67" s="72" t="s">
        <v>263</v>
      </c>
      <c r="C67" s="73" t="s">
        <v>264</v>
      </c>
      <c r="D67" s="73">
        <v>15087332688</v>
      </c>
      <c r="E67" s="74" t="s">
        <v>59</v>
      </c>
      <c r="F67" s="144" t="str">
        <f>VLOOKUP(B67,[13]全部报警!$A$2:$D$83,2,FALSE)</f>
        <v>2019-07-07 19:14:10</v>
      </c>
      <c r="G67" s="155" t="str">
        <f>VLOOKUP(B67,[14]行驶报表统计数据!$A$2:$B$68,2,FALSE)</f>
        <v>27.65</v>
      </c>
      <c r="H67" s="76" t="str">
        <f>VLOOKUP(B67,[13]全部报警!$A$2:$D$83,4,FALSE)</f>
        <v>云南省怒江傈僳族自治州泸水市鲁掌镇228省道欧亩拉西1867米</v>
      </c>
      <c r="I67" s="76"/>
      <c r="J67" s="85"/>
      <c r="K67" s="85"/>
      <c r="L67" s="84" t="s">
        <v>33</v>
      </c>
      <c r="M67" s="83"/>
      <c r="N67" s="83"/>
      <c r="O67" s="83"/>
      <c r="P67" s="83"/>
      <c r="Q67" s="101" t="s">
        <v>56</v>
      </c>
      <c r="R67" s="102"/>
      <c r="S67" s="103"/>
      <c r="T67" s="104"/>
      <c r="U67" s="131"/>
    </row>
    <row r="68" s="40" customFormat="1" ht="17.65" customHeight="1" spans="1:21">
      <c r="A68" s="71">
        <v>63</v>
      </c>
      <c r="B68" s="72" t="s">
        <v>265</v>
      </c>
      <c r="C68" s="73" t="s">
        <v>266</v>
      </c>
      <c r="D68" s="73">
        <v>15912527597</v>
      </c>
      <c r="E68" s="74" t="s">
        <v>59</v>
      </c>
      <c r="F68" s="144" t="s">
        <v>1730</v>
      </c>
      <c r="G68" s="155">
        <v>0</v>
      </c>
      <c r="H68" s="154" t="s">
        <v>1731</v>
      </c>
      <c r="I68" s="76"/>
      <c r="J68" s="85"/>
      <c r="K68" s="85"/>
      <c r="L68" s="84" t="s">
        <v>33</v>
      </c>
      <c r="M68" s="83"/>
      <c r="N68" s="83"/>
      <c r="O68" s="83"/>
      <c r="P68" s="83"/>
      <c r="Q68" s="101" t="s">
        <v>56</v>
      </c>
      <c r="R68" s="102"/>
      <c r="S68" s="103"/>
      <c r="T68" s="104"/>
      <c r="U68" s="131"/>
    </row>
    <row r="69" s="40" customFormat="1" ht="17.65" customHeight="1" spans="1:21">
      <c r="A69" s="71">
        <v>64</v>
      </c>
      <c r="B69" s="72" t="s">
        <v>267</v>
      </c>
      <c r="C69" s="73" t="s">
        <v>268</v>
      </c>
      <c r="D69" s="73">
        <v>13769343922</v>
      </c>
      <c r="E69" s="74" t="s">
        <v>59</v>
      </c>
      <c r="F69" s="144" t="s">
        <v>1732</v>
      </c>
      <c r="G69" s="155">
        <v>0</v>
      </c>
      <c r="H69" s="154" t="s">
        <v>1733</v>
      </c>
      <c r="I69" s="76"/>
      <c r="J69" s="85"/>
      <c r="K69" s="85"/>
      <c r="L69" s="84" t="s">
        <v>33</v>
      </c>
      <c r="M69" s="83"/>
      <c r="N69" s="83"/>
      <c r="O69" s="83"/>
      <c r="P69" s="83"/>
      <c r="Q69" s="101" t="s">
        <v>56</v>
      </c>
      <c r="R69" s="102"/>
      <c r="S69" s="103"/>
      <c r="T69" s="104"/>
      <c r="U69" s="131"/>
    </row>
    <row r="70" s="40" customFormat="1" ht="17.65" customHeight="1" spans="1:21">
      <c r="A70" s="71">
        <v>65</v>
      </c>
      <c r="B70" s="72" t="s">
        <v>271</v>
      </c>
      <c r="C70" s="73" t="s">
        <v>272</v>
      </c>
      <c r="D70" s="73">
        <v>13769457667</v>
      </c>
      <c r="E70" s="74" t="s">
        <v>59</v>
      </c>
      <c r="F70" s="144" t="str">
        <f>VLOOKUP(B70,[13]全部报警!$A$2:$D$83,2,FALSE)</f>
        <v>2019-07-07 20:58:51</v>
      </c>
      <c r="G70" s="155" t="str">
        <f>VLOOKUP(B70,[14]行驶报表统计数据!$A$2:$B$68,2,FALSE)</f>
        <v>13.87</v>
      </c>
      <c r="H70" s="76" t="str">
        <f>VLOOKUP(B70,[13]全部报警!$A$2:$D$83,4,FALSE)</f>
        <v>云南省红河哈尼族彝族自治州建水县利民乡257乡道厂房西465米</v>
      </c>
      <c r="I70" s="76"/>
      <c r="J70" s="85"/>
      <c r="K70" s="85"/>
      <c r="L70" s="84" t="s">
        <v>33</v>
      </c>
      <c r="M70" s="83"/>
      <c r="N70" s="83"/>
      <c r="O70" s="83"/>
      <c r="P70" s="83"/>
      <c r="Q70" s="101" t="s">
        <v>56</v>
      </c>
      <c r="R70" s="102"/>
      <c r="S70" s="103"/>
      <c r="T70" s="104"/>
      <c r="U70" s="131"/>
    </row>
    <row r="71" s="40" customFormat="1" ht="17.65" customHeight="1" spans="1:21">
      <c r="A71" s="71">
        <v>66</v>
      </c>
      <c r="B71" s="72" t="s">
        <v>273</v>
      </c>
      <c r="C71" s="73" t="s">
        <v>274</v>
      </c>
      <c r="D71" s="73">
        <v>15912526297</v>
      </c>
      <c r="E71" s="74" t="s">
        <v>59</v>
      </c>
      <c r="F71" s="144" t="str">
        <f>VLOOKUP(B71,[13]全部报警!$A$2:$D$83,2,FALSE)</f>
        <v>2019-07-07 16:07:19</v>
      </c>
      <c r="G71" s="155">
        <v>0</v>
      </c>
      <c r="H71" s="76" t="str">
        <f>VLOOKUP(B71,[13]全部报警!$A$2:$D$83,4,FALSE)</f>
        <v>云南省西双版纳傣族自治州勐海县格朗和乡081乡道春平饭店南607米</v>
      </c>
      <c r="I71" s="76"/>
      <c r="J71" s="85"/>
      <c r="K71" s="85"/>
      <c r="L71" s="84" t="s">
        <v>33</v>
      </c>
      <c r="M71" s="83"/>
      <c r="N71" s="83"/>
      <c r="O71" s="83"/>
      <c r="P71" s="83"/>
      <c r="Q71" s="101" t="s">
        <v>56</v>
      </c>
      <c r="R71" s="102"/>
      <c r="S71" s="103"/>
      <c r="T71" s="104"/>
      <c r="U71" s="131"/>
    </row>
    <row r="72" s="40" customFormat="1" ht="17.65" customHeight="1" spans="1:21">
      <c r="A72" s="71">
        <v>67</v>
      </c>
      <c r="B72" s="72" t="s">
        <v>275</v>
      </c>
      <c r="C72" s="73" t="s">
        <v>276</v>
      </c>
      <c r="D72" s="73">
        <v>15925353799</v>
      </c>
      <c r="E72" s="74" t="s">
        <v>59</v>
      </c>
      <c r="F72" s="144" t="str">
        <f>VLOOKUP(B72,[13]全部报警!$A$2:$D$83,2,FALSE)</f>
        <v>2019-07-07 20:30:24</v>
      </c>
      <c r="G72" s="155" t="str">
        <f>VLOOKUP(B72,[14]行驶报表统计数据!$A$2:$B$68,2,FALSE)</f>
        <v>63.35</v>
      </c>
      <c r="H72" s="76" t="str">
        <f>VLOOKUP(B72,[13]全部报警!$A$2:$D$83,4,FALSE)</f>
        <v>广东省云浮市郁南县历洞镇G80广昆高速夹径口西北94米</v>
      </c>
      <c r="I72" s="76"/>
      <c r="J72" s="85"/>
      <c r="K72" s="85"/>
      <c r="L72" s="84" t="s">
        <v>33</v>
      </c>
      <c r="M72" s="83"/>
      <c r="N72" s="83"/>
      <c r="O72" s="83"/>
      <c r="P72" s="83"/>
      <c r="Q72" s="101" t="s">
        <v>56</v>
      </c>
      <c r="R72" s="102"/>
      <c r="S72" s="103"/>
      <c r="T72" s="104"/>
      <c r="U72" s="131"/>
    </row>
    <row r="73" s="40" customFormat="1" ht="17.65" customHeight="1" spans="1:21">
      <c r="A73" s="71">
        <v>68</v>
      </c>
      <c r="B73" s="72" t="s">
        <v>277</v>
      </c>
      <c r="C73" s="73" t="s">
        <v>278</v>
      </c>
      <c r="D73" s="73">
        <v>15912869407</v>
      </c>
      <c r="E73" s="74" t="s">
        <v>59</v>
      </c>
      <c r="F73" s="144" t="s">
        <v>1734</v>
      </c>
      <c r="G73" s="155">
        <v>0</v>
      </c>
      <c r="H73" s="154" t="s">
        <v>1281</v>
      </c>
      <c r="I73" s="76"/>
      <c r="J73" s="85"/>
      <c r="K73" s="85"/>
      <c r="L73" s="84" t="s">
        <v>33</v>
      </c>
      <c r="M73" s="83"/>
      <c r="N73" s="83"/>
      <c r="O73" s="83"/>
      <c r="P73" s="83"/>
      <c r="Q73" s="101" t="s">
        <v>56</v>
      </c>
      <c r="R73" s="102"/>
      <c r="S73" s="103"/>
      <c r="T73" s="104"/>
      <c r="U73" s="131"/>
    </row>
    <row r="74" s="40" customFormat="1" ht="17.65" customHeight="1" spans="1:21">
      <c r="A74" s="71">
        <v>69</v>
      </c>
      <c r="B74" s="72" t="s">
        <v>280</v>
      </c>
      <c r="C74" s="73" t="s">
        <v>281</v>
      </c>
      <c r="D74" s="73">
        <v>15825220209</v>
      </c>
      <c r="E74" s="74" t="s">
        <v>59</v>
      </c>
      <c r="F74" s="144" t="s">
        <v>1735</v>
      </c>
      <c r="G74" s="155">
        <v>0</v>
      </c>
      <c r="H74" s="154" t="s">
        <v>1736</v>
      </c>
      <c r="I74" s="76"/>
      <c r="J74" s="85"/>
      <c r="K74" s="85"/>
      <c r="L74" s="84" t="s">
        <v>33</v>
      </c>
      <c r="M74" s="83"/>
      <c r="N74" s="83"/>
      <c r="O74" s="83"/>
      <c r="P74" s="83"/>
      <c r="Q74" s="101" t="s">
        <v>56</v>
      </c>
      <c r="R74" s="102"/>
      <c r="S74" s="103"/>
      <c r="T74" s="104"/>
      <c r="U74" s="131"/>
    </row>
    <row r="75" s="40" customFormat="1" ht="17.65" customHeight="1" spans="1:21">
      <c r="A75" s="71">
        <v>70</v>
      </c>
      <c r="B75" s="72" t="s">
        <v>282</v>
      </c>
      <c r="C75" s="73" t="s">
        <v>283</v>
      </c>
      <c r="D75" s="73">
        <v>13769477189</v>
      </c>
      <c r="E75" s="74" t="s">
        <v>59</v>
      </c>
      <c r="F75" s="144" t="s">
        <v>1737</v>
      </c>
      <c r="G75" s="155">
        <v>0</v>
      </c>
      <c r="H75" s="154" t="s">
        <v>1738</v>
      </c>
      <c r="I75" s="76"/>
      <c r="J75" s="85"/>
      <c r="K75" s="85"/>
      <c r="L75" s="84" t="s">
        <v>33</v>
      </c>
      <c r="M75" s="83"/>
      <c r="N75" s="83"/>
      <c r="O75" s="83"/>
      <c r="P75" s="83"/>
      <c r="Q75" s="101" t="s">
        <v>56</v>
      </c>
      <c r="R75" s="102"/>
      <c r="S75" s="103"/>
      <c r="T75" s="104"/>
      <c r="U75" s="131"/>
    </row>
    <row r="76" s="40" customFormat="1" ht="17.65" customHeight="1" spans="1:21">
      <c r="A76" s="71">
        <v>71</v>
      </c>
      <c r="B76" s="72" t="s">
        <v>284</v>
      </c>
      <c r="C76" s="73" t="s">
        <v>285</v>
      </c>
      <c r="D76" s="73">
        <v>15974736050</v>
      </c>
      <c r="E76" s="74" t="s">
        <v>59</v>
      </c>
      <c r="F76" s="144" t="str">
        <f>VLOOKUP(B76,[13]全部报警!$A$2:$D$83,2,FALSE)</f>
        <v>2019-07-07 23:34:49</v>
      </c>
      <c r="G76" s="155" t="str">
        <f>VLOOKUP(B76,[14]行驶报表统计数据!$A$2:$B$68,2,FALSE)</f>
        <v>11.45</v>
      </c>
      <c r="H76" s="76" t="str">
        <f>VLOOKUP(B76,[13]全部报警!$A$2:$D$83,4,FALSE)</f>
        <v>云南省红河哈尼族彝族自治州建水县坡头乡130县道贾沙乡科技希望小学南1966米</v>
      </c>
      <c r="I76" s="76"/>
      <c r="J76" s="85"/>
      <c r="K76" s="85"/>
      <c r="L76" s="84" t="s">
        <v>33</v>
      </c>
      <c r="M76" s="83"/>
      <c r="N76" s="83"/>
      <c r="O76" s="83"/>
      <c r="P76" s="83"/>
      <c r="Q76" s="101" t="s">
        <v>56</v>
      </c>
      <c r="R76" s="102"/>
      <c r="S76" s="103"/>
      <c r="T76" s="104"/>
      <c r="U76" s="131"/>
    </row>
    <row r="77" s="40" customFormat="1" ht="17.65" customHeight="1" spans="1:21">
      <c r="A77" s="71">
        <v>72</v>
      </c>
      <c r="B77" s="72" t="s">
        <v>286</v>
      </c>
      <c r="C77" s="73" t="s">
        <v>287</v>
      </c>
      <c r="D77" s="73">
        <v>15912866223</v>
      </c>
      <c r="E77" s="74" t="s">
        <v>59</v>
      </c>
      <c r="F77" s="144" t="s">
        <v>1739</v>
      </c>
      <c r="G77" s="155">
        <v>0</v>
      </c>
      <c r="H77" s="154" t="s">
        <v>1740</v>
      </c>
      <c r="I77" s="76"/>
      <c r="J77" s="85"/>
      <c r="K77" s="85"/>
      <c r="L77" s="84" t="s">
        <v>33</v>
      </c>
      <c r="M77" s="83"/>
      <c r="N77" s="83"/>
      <c r="O77" s="83"/>
      <c r="P77" s="83"/>
      <c r="Q77" s="101" t="s">
        <v>56</v>
      </c>
      <c r="R77" s="102"/>
      <c r="S77" s="103"/>
      <c r="T77" s="104"/>
      <c r="U77" s="131"/>
    </row>
    <row r="78" s="40" customFormat="1" ht="17.65" customHeight="1" spans="1:21">
      <c r="A78" s="71">
        <v>73</v>
      </c>
      <c r="B78" s="72" t="s">
        <v>290</v>
      </c>
      <c r="C78" s="73" t="s">
        <v>291</v>
      </c>
      <c r="D78" s="73">
        <v>13769446708</v>
      </c>
      <c r="E78" s="74" t="s">
        <v>59</v>
      </c>
      <c r="F78" s="144" t="str">
        <f>VLOOKUP(B78,[13]全部报警!$A$2:$D$83,2,FALSE)</f>
        <v>2019-07-07 21:52:58</v>
      </c>
      <c r="G78" s="155" t="str">
        <f>VLOOKUP(B78,[14]行驶报表统计数据!$A$2:$B$68,2,FALSE)</f>
        <v>23.71</v>
      </c>
      <c r="H78" s="76" t="str">
        <f>VLOOKUP(B78,[13]全部报警!$A$2:$D$83,4,FALSE)</f>
        <v>云南省红河哈尼族彝族自治州河口瑶族自治县南溪镇124县道南溪汽车客运站东北1516米</v>
      </c>
      <c r="I78" s="76"/>
      <c r="J78" s="85"/>
      <c r="K78" s="85"/>
      <c r="L78" s="84" t="s">
        <v>33</v>
      </c>
      <c r="M78" s="83"/>
      <c r="N78" s="83"/>
      <c r="O78" s="83"/>
      <c r="P78" s="83"/>
      <c r="Q78" s="101" t="s">
        <v>56</v>
      </c>
      <c r="R78" s="102"/>
      <c r="S78" s="103"/>
      <c r="T78" s="104"/>
      <c r="U78" s="131"/>
    </row>
    <row r="79" s="40" customFormat="1" ht="17.65" customHeight="1" spans="1:21">
      <c r="A79" s="71">
        <v>74</v>
      </c>
      <c r="B79" s="72" t="s">
        <v>294</v>
      </c>
      <c r="C79" s="73" t="s">
        <v>295</v>
      </c>
      <c r="D79" s="73">
        <v>15987328827</v>
      </c>
      <c r="E79" s="74" t="s">
        <v>59</v>
      </c>
      <c r="F79" s="144" t="s">
        <v>1741</v>
      </c>
      <c r="G79" s="155">
        <v>0</v>
      </c>
      <c r="H79" s="154" t="s">
        <v>1742</v>
      </c>
      <c r="I79" s="76"/>
      <c r="J79" s="85"/>
      <c r="K79" s="85"/>
      <c r="L79" s="84" t="s">
        <v>33</v>
      </c>
      <c r="M79" s="83"/>
      <c r="N79" s="83"/>
      <c r="O79" s="83"/>
      <c r="P79" s="83"/>
      <c r="Q79" s="101" t="s">
        <v>56</v>
      </c>
      <c r="R79" s="102"/>
      <c r="S79" s="103"/>
      <c r="T79" s="104"/>
      <c r="U79" s="131"/>
    </row>
    <row r="80" s="40" customFormat="1" ht="17.65" customHeight="1" spans="1:21">
      <c r="A80" s="71">
        <v>75</v>
      </c>
      <c r="B80" s="72" t="s">
        <v>298</v>
      </c>
      <c r="C80" s="73" t="s">
        <v>299</v>
      </c>
      <c r="D80" s="73">
        <v>13987324298</v>
      </c>
      <c r="E80" s="74" t="s">
        <v>59</v>
      </c>
      <c r="F80" s="144" t="s">
        <v>1743</v>
      </c>
      <c r="G80" s="155">
        <v>0</v>
      </c>
      <c r="H80" s="154" t="s">
        <v>1744</v>
      </c>
      <c r="I80" s="76"/>
      <c r="J80" s="85"/>
      <c r="K80" s="85"/>
      <c r="L80" s="84" t="s">
        <v>33</v>
      </c>
      <c r="M80" s="83"/>
      <c r="N80" s="83"/>
      <c r="O80" s="83"/>
      <c r="P80" s="83"/>
      <c r="Q80" s="101" t="s">
        <v>56</v>
      </c>
      <c r="R80" s="102"/>
      <c r="S80" s="103"/>
      <c r="T80" s="104"/>
      <c r="U80" s="131"/>
    </row>
    <row r="81" s="40" customFormat="1" ht="17.65" customHeight="1" spans="1:21">
      <c r="A81" s="71">
        <v>76</v>
      </c>
      <c r="B81" s="72" t="s">
        <v>302</v>
      </c>
      <c r="C81" s="73" t="s">
        <v>303</v>
      </c>
      <c r="D81" s="73">
        <v>13529492223</v>
      </c>
      <c r="E81" s="74" t="s">
        <v>59</v>
      </c>
      <c r="F81" s="144" t="str">
        <f>VLOOKUP(B81,[13]全部报警!$A$2:$D$83,2,FALSE)</f>
        <v>2019-07-07 21:00:58</v>
      </c>
      <c r="G81" s="155" t="str">
        <f>VLOOKUP(B81,[14]行驶报表统计数据!$A$2:$B$68,2,FALSE)</f>
        <v>6.75</v>
      </c>
      <c r="H81" s="154" t="s">
        <v>1745</v>
      </c>
      <c r="I81" s="76"/>
      <c r="J81" s="85"/>
      <c r="K81" s="85"/>
      <c r="L81" s="84" t="s">
        <v>33</v>
      </c>
      <c r="M81" s="83"/>
      <c r="N81" s="83"/>
      <c r="O81" s="83"/>
      <c r="P81" s="83"/>
      <c r="Q81" s="101" t="s">
        <v>56</v>
      </c>
      <c r="R81" s="102"/>
      <c r="S81" s="103"/>
      <c r="T81" s="104"/>
      <c r="U81" s="131"/>
    </row>
    <row r="82" s="40" customFormat="1" ht="17.65" customHeight="1" spans="1:21">
      <c r="A82" s="71">
        <v>77</v>
      </c>
      <c r="B82" s="72" t="s">
        <v>305</v>
      </c>
      <c r="C82" s="77" t="s">
        <v>306</v>
      </c>
      <c r="D82" s="77">
        <v>15987326716</v>
      </c>
      <c r="E82" s="74" t="s">
        <v>59</v>
      </c>
      <c r="F82" s="144" t="str">
        <f>VLOOKUP(B82,[13]全部报警!$A$2:$D$83,2,FALSE)</f>
        <v>2019-07-07 20:02:35</v>
      </c>
      <c r="G82" s="155" t="str">
        <f>VLOOKUP(B82,[14]行驶报表统计数据!$A$2:$B$68,2,FALSE)</f>
        <v>17.88</v>
      </c>
      <c r="H82" s="76" t="str">
        <f>VLOOKUP(B82,[13]全部报警!$A$2:$D$83,4,FALSE)</f>
        <v>云南省红河哈尼族彝族自治州泸西县中枢镇203省道羊格黑西南849米</v>
      </c>
      <c r="I82" s="76"/>
      <c r="J82" s="85"/>
      <c r="K82" s="85"/>
      <c r="L82" s="84" t="s">
        <v>33</v>
      </c>
      <c r="M82" s="83"/>
      <c r="N82" s="83"/>
      <c r="O82" s="83"/>
      <c r="P82" s="83"/>
      <c r="Q82" s="101" t="s">
        <v>56</v>
      </c>
      <c r="R82" s="102"/>
      <c r="S82" s="103"/>
      <c r="T82" s="104"/>
      <c r="U82" s="131"/>
    </row>
    <row r="83" s="40" customFormat="1" ht="17.65" customHeight="1" spans="1:21">
      <c r="A83" s="71">
        <v>78</v>
      </c>
      <c r="B83" s="72" t="s">
        <v>307</v>
      </c>
      <c r="C83" s="73" t="s">
        <v>308</v>
      </c>
      <c r="D83" s="73">
        <v>13769323752</v>
      </c>
      <c r="E83" s="74" t="s">
        <v>59</v>
      </c>
      <c r="F83" s="144" t="s">
        <v>1746</v>
      </c>
      <c r="G83" s="155">
        <v>0</v>
      </c>
      <c r="H83" s="154" t="s">
        <v>1747</v>
      </c>
      <c r="I83" s="76"/>
      <c r="J83" s="85"/>
      <c r="K83" s="85"/>
      <c r="L83" s="84" t="s">
        <v>33</v>
      </c>
      <c r="M83" s="83"/>
      <c r="N83" s="83"/>
      <c r="O83" s="83"/>
      <c r="P83" s="83"/>
      <c r="Q83" s="101" t="s">
        <v>56</v>
      </c>
      <c r="R83" s="102"/>
      <c r="S83" s="103"/>
      <c r="T83" s="104"/>
      <c r="U83" s="131"/>
    </row>
    <row r="84" s="40" customFormat="1" ht="17.65" customHeight="1" spans="1:21">
      <c r="A84" s="71">
        <v>79</v>
      </c>
      <c r="B84" s="72" t="s">
        <v>309</v>
      </c>
      <c r="C84" s="73" t="s">
        <v>310</v>
      </c>
      <c r="D84" s="73">
        <v>13887310086</v>
      </c>
      <c r="E84" s="74" t="s">
        <v>59</v>
      </c>
      <c r="F84" s="144" t="str">
        <f>VLOOKUP(B84,[13]全部报警!$A$2:$D$83,2,FALSE)</f>
        <v>2019-07-07 18:11:08</v>
      </c>
      <c r="G84" s="155" t="str">
        <f>VLOOKUP(B84,[14]行驶报表统计数据!$A$2:$B$68,2,FALSE)</f>
        <v>25.45</v>
      </c>
      <c r="H84" s="76" t="str">
        <f>VLOOKUP(B84,[13]全部报警!$A$2:$D$83,4,FALSE)</f>
        <v>云南省红河哈尼族彝族自治州石屏县坝心镇323国道大龙井鱼庄东323米</v>
      </c>
      <c r="I84" s="76"/>
      <c r="J84" s="85"/>
      <c r="K84" s="85"/>
      <c r="L84" s="84" t="s">
        <v>33</v>
      </c>
      <c r="M84" s="83"/>
      <c r="N84" s="83"/>
      <c r="O84" s="83"/>
      <c r="P84" s="83"/>
      <c r="Q84" s="101" t="s">
        <v>56</v>
      </c>
      <c r="R84" s="102"/>
      <c r="S84" s="103"/>
      <c r="T84" s="104"/>
      <c r="U84" s="131"/>
    </row>
    <row r="85" s="40" customFormat="1" ht="17.65" customHeight="1" spans="1:21">
      <c r="A85" s="71">
        <v>80</v>
      </c>
      <c r="B85" s="72" t="s">
        <v>313</v>
      </c>
      <c r="C85" s="73" t="s">
        <v>314</v>
      </c>
      <c r="D85" s="73">
        <v>13988048437</v>
      </c>
      <c r="E85" s="74" t="s">
        <v>59</v>
      </c>
      <c r="F85" s="144" t="str">
        <f>VLOOKUP(B85,[13]全部报警!$A$2:$D$83,2,FALSE)</f>
        <v>2019-07-07 19:42:57</v>
      </c>
      <c r="G85" s="155" t="str">
        <f>VLOOKUP(B85,[14]行驶报表统计数据!$A$2:$B$68,2,FALSE)</f>
        <v>12.77</v>
      </c>
      <c r="H85" s="76" t="str">
        <f>VLOOKUP(B85,[13]全部报警!$A$2:$D$83,4,FALSE)</f>
        <v>云南省昭通市镇雄县坪上镇背牛段湾子东南179米</v>
      </c>
      <c r="I85" s="76"/>
      <c r="J85" s="85"/>
      <c r="K85" s="85"/>
      <c r="L85" s="84" t="s">
        <v>33</v>
      </c>
      <c r="M85" s="83"/>
      <c r="N85" s="83"/>
      <c r="O85" s="83"/>
      <c r="P85" s="83"/>
      <c r="Q85" s="101" t="s">
        <v>56</v>
      </c>
      <c r="R85" s="102"/>
      <c r="S85" s="103"/>
      <c r="T85" s="104"/>
      <c r="U85" s="131"/>
    </row>
    <row r="86" s="40" customFormat="1" ht="17.65" customHeight="1" spans="1:21">
      <c r="A86" s="71">
        <v>81</v>
      </c>
      <c r="B86" s="72" t="s">
        <v>315</v>
      </c>
      <c r="C86" s="73" t="s">
        <v>316</v>
      </c>
      <c r="D86" s="73">
        <v>15087333968</v>
      </c>
      <c r="E86" s="74" t="s">
        <v>59</v>
      </c>
      <c r="F86" s="144" t="str">
        <f>VLOOKUP(B86,[13]全部报警!$A$2:$D$83,2,FALSE)</f>
        <v>2019-07-07 20:44:50</v>
      </c>
      <c r="G86" s="155" t="str">
        <f>VLOOKUP(B86,[14]行驶报表统计数据!$A$2:$B$68,2,FALSE)</f>
        <v>31.14</v>
      </c>
      <c r="H86" s="76" t="str">
        <f>VLOOKUP(B86,[13]全部报警!$A$2:$D$83,4,FALSE)</f>
        <v>云南省红河哈尼族彝族自治州建水县坡头乡214省道甸房北1982米</v>
      </c>
      <c r="I86" s="76"/>
      <c r="J86" s="85"/>
      <c r="K86" s="85"/>
      <c r="L86" s="84" t="s">
        <v>33</v>
      </c>
      <c r="M86" s="83"/>
      <c r="N86" s="83"/>
      <c r="O86" s="83"/>
      <c r="P86" s="83"/>
      <c r="Q86" s="101" t="s">
        <v>56</v>
      </c>
      <c r="R86" s="102"/>
      <c r="S86" s="103"/>
      <c r="T86" s="104"/>
      <c r="U86" s="131"/>
    </row>
    <row r="87" s="40" customFormat="1" ht="17.65" customHeight="1" spans="1:21">
      <c r="A87" s="71">
        <v>82</v>
      </c>
      <c r="B87" s="72" t="s">
        <v>317</v>
      </c>
      <c r="C87" s="73" t="s">
        <v>318</v>
      </c>
      <c r="D87" s="73">
        <v>15987375479</v>
      </c>
      <c r="E87" s="74" t="s">
        <v>59</v>
      </c>
      <c r="F87" s="144" t="str">
        <f>VLOOKUP(B87,[13]全部报警!$A$2:$D$83,2,FALSE)</f>
        <v>2019-07-07 15:10:28</v>
      </c>
      <c r="G87" s="155" t="str">
        <f>VLOOKUP(B87,[14]行驶报表统计数据!$A$2:$B$68,2,FALSE)</f>
        <v>11.38</v>
      </c>
      <c r="H87" s="76" t="str">
        <f>VLOOKUP(B87,[13]全部报警!$A$2:$D$83,4,FALSE)</f>
        <v>云南省红河哈尼族彝族自治州元阳县南沙镇慢腊公路102县102县道桃园村卫生所东1274米</v>
      </c>
      <c r="I87" s="76"/>
      <c r="J87" s="85"/>
      <c r="K87" s="85"/>
      <c r="L87" s="84" t="s">
        <v>33</v>
      </c>
      <c r="M87" s="83"/>
      <c r="N87" s="83"/>
      <c r="O87" s="83"/>
      <c r="P87" s="83"/>
      <c r="Q87" s="101" t="s">
        <v>56</v>
      </c>
      <c r="R87" s="102"/>
      <c r="S87" s="103"/>
      <c r="T87" s="104"/>
      <c r="U87" s="131"/>
    </row>
    <row r="88" s="40" customFormat="1" ht="17.65" customHeight="1" spans="1:21">
      <c r="A88" s="71">
        <v>83</v>
      </c>
      <c r="B88" s="72" t="s">
        <v>319</v>
      </c>
      <c r="C88" s="73" t="s">
        <v>141</v>
      </c>
      <c r="D88" s="73">
        <v>15912899704</v>
      </c>
      <c r="E88" s="74" t="s">
        <v>59</v>
      </c>
      <c r="F88" s="144"/>
      <c r="G88" s="155">
        <v>0</v>
      </c>
      <c r="H88" s="76"/>
      <c r="I88" s="83" t="s">
        <v>62</v>
      </c>
      <c r="J88" s="85"/>
      <c r="K88" s="85"/>
      <c r="L88" s="84" t="s">
        <v>33</v>
      </c>
      <c r="M88" s="83"/>
      <c r="N88" s="83"/>
      <c r="O88" s="83"/>
      <c r="P88" s="83"/>
      <c r="Q88" s="101" t="s">
        <v>29</v>
      </c>
      <c r="R88" s="102"/>
      <c r="S88" s="103">
        <v>43653</v>
      </c>
      <c r="T88" s="104" t="s">
        <v>279</v>
      </c>
      <c r="U88" s="131"/>
    </row>
    <row r="89" s="40" customFormat="1" ht="17.65" customHeight="1" spans="1:21">
      <c r="A89" s="71">
        <v>84</v>
      </c>
      <c r="B89" s="72" t="s">
        <v>322</v>
      </c>
      <c r="C89" s="73" t="s">
        <v>323</v>
      </c>
      <c r="D89" s="73">
        <v>13988065286</v>
      </c>
      <c r="E89" s="74" t="s">
        <v>59</v>
      </c>
      <c r="F89" s="144" t="str">
        <f>VLOOKUP(B89,[13]全部报警!$A$2:$D$83,2,FALSE)</f>
        <v>2019-07-07 22:37:32</v>
      </c>
      <c r="G89" s="155" t="str">
        <f>VLOOKUP(B89,[14]行驶报表统计数据!$A$2:$B$68,2,FALSE)</f>
        <v>-0.00</v>
      </c>
      <c r="H89" s="76" t="str">
        <f>VLOOKUP(B89,[13]全部报警!$A$2:$D$83,4,FALSE)</f>
        <v>云南省红河哈尼族彝族自治州建水县临安镇迎晖路266号迎晖路康复诊所东北49米</v>
      </c>
      <c r="I89" s="76"/>
      <c r="J89" s="85"/>
      <c r="K89" s="85"/>
      <c r="L89" s="84" t="s">
        <v>33</v>
      </c>
      <c r="M89" s="83"/>
      <c r="N89" s="83"/>
      <c r="O89" s="83"/>
      <c r="P89" s="83"/>
      <c r="Q89" s="101" t="s">
        <v>56</v>
      </c>
      <c r="R89" s="102"/>
      <c r="S89" s="103"/>
      <c r="T89" s="104"/>
      <c r="U89" s="131"/>
    </row>
    <row r="90" ht="17.65" customHeight="1" spans="1:21">
      <c r="A90" s="71">
        <v>85</v>
      </c>
      <c r="B90" s="72" t="s">
        <v>324</v>
      </c>
      <c r="C90" s="73" t="s">
        <v>325</v>
      </c>
      <c r="D90" s="73">
        <v>15126318641</v>
      </c>
      <c r="E90" s="74" t="s">
        <v>59</v>
      </c>
      <c r="F90" s="144" t="str">
        <f>VLOOKUP(B90,[13]全部报警!$A$2:$D$83,2,FALSE)</f>
        <v>2019-07-07 19:12:51</v>
      </c>
      <c r="G90" s="155" t="str">
        <f>VLOOKUP(B90,[14]行驶报表统计数据!$A$2:$B$68,2,FALSE)</f>
        <v>18.80</v>
      </c>
      <c r="H90" s="76" t="str">
        <f>VLOOKUP(B90,[13]全部报警!$A$2:$D$83,4,FALSE)</f>
        <v>云南省红河哈尼族彝族自治州蒙自市雨过铺镇蒙蚂线红河晟源汽车贸易有限公司西323米</v>
      </c>
      <c r="I90" s="76"/>
      <c r="J90" s="85"/>
      <c r="K90" s="85"/>
      <c r="L90" s="84" t="s">
        <v>33</v>
      </c>
      <c r="M90" s="83"/>
      <c r="N90" s="83"/>
      <c r="O90" s="83"/>
      <c r="P90" s="83"/>
      <c r="Q90" s="101" t="s">
        <v>56</v>
      </c>
      <c r="R90" s="102"/>
      <c r="S90" s="103"/>
      <c r="T90" s="104"/>
      <c r="U90" s="131"/>
    </row>
    <row r="91" ht="17.65" customHeight="1" spans="1:21">
      <c r="A91" s="71">
        <v>86</v>
      </c>
      <c r="B91" s="72" t="s">
        <v>326</v>
      </c>
      <c r="C91" s="73" t="s">
        <v>327</v>
      </c>
      <c r="D91" s="73">
        <v>15287330010</v>
      </c>
      <c r="E91" s="74" t="s">
        <v>59</v>
      </c>
      <c r="F91" s="144" t="str">
        <f>VLOOKUP(B91,[13]全部报警!$A$2:$D$83,2,FALSE)</f>
        <v>2019-07-07 23:13:37</v>
      </c>
      <c r="G91" s="155" t="str">
        <f>VLOOKUP(B91,[14]行驶报表统计数据!$A$2:$B$68,2,FALSE)</f>
        <v>12.98</v>
      </c>
      <c r="H91" s="76" t="str">
        <f>VLOOKUP(B91,[13]全部报警!$A$2:$D$83,4,FALSE)</f>
        <v>云南省红河哈尼族彝族自治州蒙自市冷泉镇蒙蛮线红土坡北1970米</v>
      </c>
      <c r="I91" s="76"/>
      <c r="J91" s="85"/>
      <c r="K91" s="85"/>
      <c r="L91" s="84" t="s">
        <v>33</v>
      </c>
      <c r="M91" s="83"/>
      <c r="N91" s="83"/>
      <c r="O91" s="83"/>
      <c r="P91" s="83"/>
      <c r="Q91" s="101" t="s">
        <v>56</v>
      </c>
      <c r="R91" s="102"/>
      <c r="S91" s="103"/>
      <c r="T91" s="104"/>
      <c r="U91" s="131"/>
    </row>
    <row r="92" ht="17.65" customHeight="1" spans="1:22">
      <c r="A92" s="71">
        <v>87</v>
      </c>
      <c r="B92" s="72" t="s">
        <v>328</v>
      </c>
      <c r="C92" s="73" t="s">
        <v>329</v>
      </c>
      <c r="D92" s="73">
        <v>13408935775</v>
      </c>
      <c r="E92" s="74" t="s">
        <v>59</v>
      </c>
      <c r="F92" s="144" t="str">
        <f>VLOOKUP(B92,[13]全部报警!$A$2:$D$83,2,FALSE)</f>
        <v>2019-07-07 20:59:55</v>
      </c>
      <c r="G92" s="155" t="str">
        <f>VLOOKUP(B92,[14]行驶报表统计数据!$A$2:$B$68,2,FALSE)</f>
        <v>45.53</v>
      </c>
      <c r="H92" s="76" t="str">
        <f>VLOOKUP(B92,[13]全部报警!$A$2:$D$83,4,FALSE)</f>
        <v>云南省红河哈尼族彝族自治州石屏县异龙镇323国道石屏县金润水泥制品有限公司西北470米</v>
      </c>
      <c r="I92" s="76"/>
      <c r="J92" s="85"/>
      <c r="K92" s="85"/>
      <c r="L92" s="84" t="s">
        <v>33</v>
      </c>
      <c r="M92" s="83"/>
      <c r="N92" s="83"/>
      <c r="O92" s="83"/>
      <c r="P92" s="83"/>
      <c r="Q92" s="101" t="s">
        <v>56</v>
      </c>
      <c r="R92" s="102"/>
      <c r="S92" s="103"/>
      <c r="T92" s="104"/>
      <c r="U92" s="131"/>
      <c r="V92" s="41"/>
    </row>
    <row r="93" ht="17.65" customHeight="1" spans="1:22">
      <c r="A93" s="71">
        <v>88</v>
      </c>
      <c r="B93" s="72" t="s">
        <v>330</v>
      </c>
      <c r="C93" s="73" t="s">
        <v>331</v>
      </c>
      <c r="D93" s="73">
        <v>15912809069</v>
      </c>
      <c r="E93" s="74" t="s">
        <v>59</v>
      </c>
      <c r="F93" s="144" t="s">
        <v>1748</v>
      </c>
      <c r="G93" s="155">
        <v>0</v>
      </c>
      <c r="H93" s="154" t="s">
        <v>1749</v>
      </c>
      <c r="I93" s="76"/>
      <c r="J93" s="85"/>
      <c r="K93" s="85"/>
      <c r="L93" s="84" t="s">
        <v>33</v>
      </c>
      <c r="M93" s="83"/>
      <c r="N93" s="83"/>
      <c r="O93" s="83"/>
      <c r="P93" s="83"/>
      <c r="Q93" s="101" t="s">
        <v>56</v>
      </c>
      <c r="R93" s="102"/>
      <c r="S93" s="103"/>
      <c r="T93" s="104"/>
      <c r="U93" s="131"/>
      <c r="V93" s="41"/>
    </row>
    <row r="94" ht="17.65" customHeight="1" spans="1:22">
      <c r="A94" s="71">
        <v>89</v>
      </c>
      <c r="B94" s="72" t="s">
        <v>334</v>
      </c>
      <c r="C94" s="73" t="s">
        <v>335</v>
      </c>
      <c r="D94" s="73">
        <v>15094156905</v>
      </c>
      <c r="E94" s="74" t="s">
        <v>59</v>
      </c>
      <c r="F94" s="144" t="str">
        <f>VLOOKUP(B94,[13]全部报警!$A$2:$D$83,2,FALSE)</f>
        <v>2019-07-07 16:46:18</v>
      </c>
      <c r="G94" s="155" t="str">
        <f>VLOOKUP(B94,[14]行驶报表统计数据!$A$2:$B$68,2,FALSE)</f>
        <v>27.81</v>
      </c>
      <c r="H94" s="76" t="str">
        <f>VLOOKUP(B94,[13]全部报警!$A$2:$D$83,4,FALSE)</f>
        <v>云南省红河哈尼族彝族自治州建水县南庄镇坝埂脚中队东北475米</v>
      </c>
      <c r="I94" s="76"/>
      <c r="J94" s="85"/>
      <c r="K94" s="85"/>
      <c r="L94" s="84" t="s">
        <v>33</v>
      </c>
      <c r="M94" s="83"/>
      <c r="N94" s="83"/>
      <c r="O94" s="83"/>
      <c r="P94" s="83"/>
      <c r="Q94" s="101" t="s">
        <v>56</v>
      </c>
      <c r="R94" s="102"/>
      <c r="S94" s="103"/>
      <c r="T94" s="104"/>
      <c r="U94" s="131"/>
      <c r="V94" s="41"/>
    </row>
    <row r="95" ht="17.65" customHeight="1" spans="1:22">
      <c r="A95" s="71">
        <v>90</v>
      </c>
      <c r="B95" s="72" t="s">
        <v>338</v>
      </c>
      <c r="C95" s="73" t="s">
        <v>339</v>
      </c>
      <c r="D95" s="73">
        <v>13529826425</v>
      </c>
      <c r="E95" s="74" t="s">
        <v>59</v>
      </c>
      <c r="F95" s="144" t="s">
        <v>1750</v>
      </c>
      <c r="G95" s="155">
        <v>0</v>
      </c>
      <c r="H95" s="154" t="s">
        <v>1751</v>
      </c>
      <c r="I95" s="76"/>
      <c r="J95" s="85"/>
      <c r="K95" s="85"/>
      <c r="L95" s="84" t="s">
        <v>33</v>
      </c>
      <c r="M95" s="83"/>
      <c r="N95" s="83"/>
      <c r="O95" s="83"/>
      <c r="P95" s="83"/>
      <c r="Q95" s="101" t="s">
        <v>56</v>
      </c>
      <c r="R95" s="102"/>
      <c r="S95" s="103"/>
      <c r="T95" s="104"/>
      <c r="U95" s="131"/>
      <c r="V95" s="41"/>
    </row>
    <row r="96" ht="17.65" customHeight="1" spans="1:22">
      <c r="A96" s="71">
        <v>91</v>
      </c>
      <c r="B96" s="72" t="s">
        <v>342</v>
      </c>
      <c r="C96" s="73" t="s">
        <v>343</v>
      </c>
      <c r="D96" s="73">
        <v>15987380061</v>
      </c>
      <c r="E96" s="74" t="s">
        <v>59</v>
      </c>
      <c r="F96" s="144" t="str">
        <f>VLOOKUP(B96,[13]全部报警!$A$2:$D$83,2,FALSE)</f>
        <v>2019-07-07 22:47:05</v>
      </c>
      <c r="G96" s="155" t="str">
        <f>VLOOKUP(B96,[14]行驶报表统计数据!$A$2:$B$68,2,FALSE)</f>
        <v>15.16</v>
      </c>
      <c r="H96" s="76" t="str">
        <f>VLOOKUP(B96,[13]全部报警!$A$2:$D$83,4,FALSE)</f>
        <v>云南省红河哈尼族彝族自治州元阳县上新城乡元蔓高速芒杏河西841米</v>
      </c>
      <c r="I96" s="76"/>
      <c r="J96" s="85"/>
      <c r="K96" s="85"/>
      <c r="L96" s="84" t="s">
        <v>33</v>
      </c>
      <c r="M96" s="83"/>
      <c r="N96" s="83"/>
      <c r="O96" s="83"/>
      <c r="P96" s="83"/>
      <c r="Q96" s="101" t="s">
        <v>56</v>
      </c>
      <c r="R96" s="102"/>
      <c r="S96" s="103"/>
      <c r="T96" s="104"/>
      <c r="U96" s="131"/>
      <c r="V96" s="41"/>
    </row>
    <row r="97" s="41" customFormat="1" ht="17.65" customHeight="1" spans="1:21">
      <c r="A97" s="71">
        <v>92</v>
      </c>
      <c r="B97" s="72" t="s">
        <v>344</v>
      </c>
      <c r="C97" s="73" t="s">
        <v>345</v>
      </c>
      <c r="D97" s="73">
        <v>18008806112</v>
      </c>
      <c r="E97" s="74" t="s">
        <v>59</v>
      </c>
      <c r="F97" s="144" t="s">
        <v>1752</v>
      </c>
      <c r="G97" s="155">
        <v>0</v>
      </c>
      <c r="H97" s="154" t="s">
        <v>1753</v>
      </c>
      <c r="I97" s="76"/>
      <c r="J97" s="85"/>
      <c r="K97" s="85"/>
      <c r="L97" s="84" t="s">
        <v>33</v>
      </c>
      <c r="M97" s="83"/>
      <c r="N97" s="83"/>
      <c r="O97" s="83"/>
      <c r="P97" s="83"/>
      <c r="Q97" s="101" t="s">
        <v>56</v>
      </c>
      <c r="R97" s="102"/>
      <c r="S97" s="103"/>
      <c r="T97" s="104"/>
      <c r="U97" s="131"/>
    </row>
    <row r="98" s="41" customFormat="1" ht="17.65" customHeight="1" spans="1:21">
      <c r="A98" s="71">
        <v>93</v>
      </c>
      <c r="B98" s="72" t="s">
        <v>348</v>
      </c>
      <c r="C98" s="73" t="s">
        <v>349</v>
      </c>
      <c r="D98" s="73">
        <v>13577315608</v>
      </c>
      <c r="E98" s="74" t="s">
        <v>59</v>
      </c>
      <c r="F98" s="144" t="s">
        <v>1754</v>
      </c>
      <c r="G98" s="155">
        <v>0</v>
      </c>
      <c r="H98" s="154" t="s">
        <v>1755</v>
      </c>
      <c r="I98" s="76"/>
      <c r="J98" s="85"/>
      <c r="K98" s="85"/>
      <c r="L98" s="84" t="s">
        <v>33</v>
      </c>
      <c r="M98" s="83"/>
      <c r="N98" s="83"/>
      <c r="O98" s="83"/>
      <c r="P98" s="83"/>
      <c r="Q98" s="101" t="s">
        <v>56</v>
      </c>
      <c r="R98" s="102"/>
      <c r="S98" s="103"/>
      <c r="T98" s="104"/>
      <c r="U98" s="131"/>
    </row>
    <row r="99" s="41" customFormat="1" ht="17.65" customHeight="1" spans="1:21">
      <c r="A99" s="71">
        <v>94</v>
      </c>
      <c r="B99" s="72" t="s">
        <v>350</v>
      </c>
      <c r="C99" s="73" t="s">
        <v>351</v>
      </c>
      <c r="D99" s="73">
        <v>13887376301</v>
      </c>
      <c r="E99" s="74" t="s">
        <v>59</v>
      </c>
      <c r="F99" s="144" t="str">
        <f>VLOOKUP(B99,[13]全部报警!$A$2:$D$83,2,FALSE)</f>
        <v>2019-07-07 16:37:25</v>
      </c>
      <c r="G99" s="155" t="str">
        <f>VLOOKUP(B99,[14]行驶报表统计数据!$A$2:$B$68,2,FALSE)</f>
        <v>17.49</v>
      </c>
      <c r="H99" s="76" t="str">
        <f>VLOOKUP(B99,[13]全部报警!$A$2:$D$83,4,FALSE)</f>
        <v>云南省红河哈尼族彝族自治州建水县临安镇214省道鸿达驾校西南273米</v>
      </c>
      <c r="I99" s="76"/>
      <c r="J99" s="85"/>
      <c r="K99" s="85"/>
      <c r="L99" s="84" t="s">
        <v>33</v>
      </c>
      <c r="M99" s="83"/>
      <c r="N99" s="83"/>
      <c r="O99" s="83"/>
      <c r="P99" s="83"/>
      <c r="Q99" s="101" t="s">
        <v>56</v>
      </c>
      <c r="R99" s="102"/>
      <c r="S99" s="103"/>
      <c r="T99" s="104"/>
      <c r="U99" s="131"/>
    </row>
    <row r="100" s="41" customFormat="1" ht="17.65" customHeight="1" spans="1:21">
      <c r="A100" s="71">
        <v>95</v>
      </c>
      <c r="B100" s="108" t="s">
        <v>352</v>
      </c>
      <c r="C100" s="109" t="s">
        <v>353</v>
      </c>
      <c r="D100" s="109" t="s">
        <v>354</v>
      </c>
      <c r="E100" s="74" t="s">
        <v>59</v>
      </c>
      <c r="F100" s="144" t="str">
        <f>VLOOKUP(B100,[13]全部报警!$A$2:$D$83,2,FALSE)</f>
        <v>2019-07-07 22:23:42</v>
      </c>
      <c r="G100" s="155" t="str">
        <f>VLOOKUP(B100,[14]行驶报表统计数据!$A$2:$B$68,2,FALSE)</f>
        <v>29.10</v>
      </c>
      <c r="H100" s="76" t="str">
        <f>VLOOKUP(B100,[13]全部报警!$A$2:$D$83,4,FALSE)</f>
        <v>云南省红河哈尼族彝族自治州个旧市锡城镇个金公路鸿达钢材公司北95米</v>
      </c>
      <c r="I100" s="76"/>
      <c r="J100" s="85"/>
      <c r="K100" s="85"/>
      <c r="L100" s="84" t="s">
        <v>33</v>
      </c>
      <c r="M100" s="83"/>
      <c r="N100" s="83"/>
      <c r="O100" s="83"/>
      <c r="P100" s="83"/>
      <c r="Q100" s="101" t="s">
        <v>56</v>
      </c>
      <c r="R100" s="102"/>
      <c r="S100" s="103"/>
      <c r="T100" s="104"/>
      <c r="U100" s="131"/>
    </row>
    <row r="101" s="41" customFormat="1" ht="17.65" customHeight="1" spans="1:21">
      <c r="A101" s="71">
        <v>96</v>
      </c>
      <c r="B101" s="72" t="s">
        <v>355</v>
      </c>
      <c r="C101" s="110" t="s">
        <v>356</v>
      </c>
      <c r="D101" s="110" t="s">
        <v>357</v>
      </c>
      <c r="E101" s="74" t="s">
        <v>59</v>
      </c>
      <c r="F101" s="144" t="str">
        <f>VLOOKUP(B101,[13]全部报警!$A$2:$D$83,2,FALSE)</f>
        <v>2019-07-07 20:11:10</v>
      </c>
      <c r="G101" s="155" t="str">
        <f>VLOOKUP(B101,[14]行驶报表统计数据!$A$2:$B$68,2,FALSE)</f>
        <v>32.56</v>
      </c>
      <c r="H101" s="76" t="str">
        <f>VLOOKUP(B101,[13]全部报警!$A$2:$D$83,4,FALSE)</f>
        <v>云南省文山壮族苗族自治州砚山县平远镇商贸大街171号商贸大街陆涛钢铝销售点西35米</v>
      </c>
      <c r="I101" s="76"/>
      <c r="J101" s="85"/>
      <c r="K101" s="85"/>
      <c r="L101" s="84" t="s">
        <v>33</v>
      </c>
      <c r="M101" s="83"/>
      <c r="N101" s="83"/>
      <c r="O101" s="83"/>
      <c r="P101" s="83"/>
      <c r="Q101" s="101" t="s">
        <v>56</v>
      </c>
      <c r="R101" s="102"/>
      <c r="S101" s="103"/>
      <c r="T101" s="104"/>
      <c r="U101" s="131"/>
    </row>
    <row r="102" s="41" customFormat="1" ht="17.65" customHeight="1" spans="1:21">
      <c r="A102" s="71">
        <v>97</v>
      </c>
      <c r="B102" s="72" t="s">
        <v>358</v>
      </c>
      <c r="C102" s="110" t="s">
        <v>359</v>
      </c>
      <c r="D102" s="110" t="s">
        <v>360</v>
      </c>
      <c r="E102" s="74" t="s">
        <v>59</v>
      </c>
      <c r="F102" s="144"/>
      <c r="G102" s="155">
        <v>0</v>
      </c>
      <c r="H102" s="76"/>
      <c r="I102" s="83" t="s">
        <v>62</v>
      </c>
      <c r="J102" s="85"/>
      <c r="K102" s="85"/>
      <c r="L102" s="84" t="s">
        <v>33</v>
      </c>
      <c r="M102" s="83"/>
      <c r="N102" s="83"/>
      <c r="O102" s="83"/>
      <c r="P102" s="83"/>
      <c r="Q102" s="101" t="s">
        <v>29</v>
      </c>
      <c r="R102" s="102"/>
      <c r="S102" s="103">
        <v>43653</v>
      </c>
      <c r="T102" s="104" t="s">
        <v>279</v>
      </c>
      <c r="U102" s="131"/>
    </row>
    <row r="103" s="41" customFormat="1" ht="17.65" customHeight="1" spans="1:21">
      <c r="A103" s="71">
        <v>98</v>
      </c>
      <c r="B103" s="72" t="s">
        <v>363</v>
      </c>
      <c r="C103" s="110" t="s">
        <v>364</v>
      </c>
      <c r="D103" s="110" t="s">
        <v>365</v>
      </c>
      <c r="E103" s="74" t="s">
        <v>59</v>
      </c>
      <c r="F103" s="144" t="str">
        <f>VLOOKUP(B103,[13]全部报警!$A$2:$D$83,2,FALSE)</f>
        <v>2019-07-07 23:18:29</v>
      </c>
      <c r="G103" s="155">
        <v>0</v>
      </c>
      <c r="H103" s="76" t="str">
        <f>VLOOKUP(B103,[13]全部报警!$A$2:$D$83,4,FALSE)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31"/>
    </row>
    <row r="104" s="41" customFormat="1" ht="17.65" customHeight="1" spans="1:21">
      <c r="A104" s="71">
        <v>99</v>
      </c>
      <c r="B104" s="72" t="s">
        <v>366</v>
      </c>
      <c r="C104" s="110" t="s">
        <v>367</v>
      </c>
      <c r="D104" s="110" t="s">
        <v>368</v>
      </c>
      <c r="E104" s="74" t="s">
        <v>59</v>
      </c>
      <c r="F104" s="144" t="s">
        <v>1756</v>
      </c>
      <c r="G104" s="155">
        <v>0</v>
      </c>
      <c r="H104" s="154" t="s">
        <v>1757</v>
      </c>
      <c r="I104" s="76"/>
      <c r="J104" s="85"/>
      <c r="K104" s="85"/>
      <c r="L104" s="84" t="s">
        <v>33</v>
      </c>
      <c r="M104" s="83"/>
      <c r="N104" s="83"/>
      <c r="O104" s="83"/>
      <c r="P104" s="83"/>
      <c r="Q104" s="101" t="s">
        <v>56</v>
      </c>
      <c r="R104" s="102"/>
      <c r="S104" s="103"/>
      <c r="T104" s="104"/>
      <c r="U104" s="131"/>
    </row>
    <row r="105" s="41" customFormat="1" ht="17.65" customHeight="1" spans="1:21">
      <c r="A105" s="71">
        <v>100</v>
      </c>
      <c r="B105" s="72" t="s">
        <v>369</v>
      </c>
      <c r="C105" s="109" t="s">
        <v>370</v>
      </c>
      <c r="D105" s="109" t="s">
        <v>371</v>
      </c>
      <c r="E105" s="74" t="s">
        <v>59</v>
      </c>
      <c r="F105" s="144" t="str">
        <f>VLOOKUP(B105,[13]全部报警!$A$2:$D$83,2,FALSE)</f>
        <v>2019-07-07 15:58:12</v>
      </c>
      <c r="G105" s="155" t="str">
        <f>VLOOKUP(B105,[14]行驶报表统计数据!$A$2:$B$68,2,FALSE)</f>
        <v>20.58</v>
      </c>
      <c r="H105" s="76" t="str">
        <f>VLOOKUP(B105,[13]全部报警!$A$2:$D$83,4,FALSE)</f>
        <v>云南省红河哈尼族彝族自治州建水县临安镇迎晖路346-14号214省道建水县汽车驾驶员城东北83米</v>
      </c>
      <c r="I105" s="76"/>
      <c r="J105" s="85"/>
      <c r="K105" s="85"/>
      <c r="L105" s="84" t="s">
        <v>33</v>
      </c>
      <c r="M105" s="83"/>
      <c r="N105" s="83"/>
      <c r="O105" s="83"/>
      <c r="P105" s="83"/>
      <c r="Q105" s="101" t="s">
        <v>56</v>
      </c>
      <c r="R105" s="102"/>
      <c r="S105" s="103"/>
      <c r="T105" s="104"/>
      <c r="U105" s="131"/>
    </row>
    <row r="106" s="41" customFormat="1" ht="17.65" customHeight="1" spans="1:21">
      <c r="A106" s="71">
        <v>101</v>
      </c>
      <c r="B106" s="72" t="s">
        <v>374</v>
      </c>
      <c r="C106" s="110" t="s">
        <v>375</v>
      </c>
      <c r="D106" s="111" t="s">
        <v>376</v>
      </c>
      <c r="E106" s="74" t="s">
        <v>59</v>
      </c>
      <c r="F106" s="144" t="str">
        <f>VLOOKUP(B106,[13]全部报警!$A$2:$D$83,2,FALSE)</f>
        <v>2019-07-07 22:36:58</v>
      </c>
      <c r="G106" s="155" t="str">
        <f>VLOOKUP(B106,[14]行驶报表统计数据!$A$2:$B$68,2,FALSE)</f>
        <v>36.40</v>
      </c>
      <c r="H106" s="76" t="str">
        <f>VLOOKUP(B106,[13]全部报警!$A$2:$D$83,4,FALSE)</f>
        <v>云南省文山壮族苗族自治州马关县八寨镇344县道滴水岩东北84米</v>
      </c>
      <c r="I106" s="76"/>
      <c r="J106" s="85"/>
      <c r="K106" s="85"/>
      <c r="L106" s="84" t="s">
        <v>33</v>
      </c>
      <c r="M106" s="83"/>
      <c r="N106" s="83"/>
      <c r="O106" s="83"/>
      <c r="P106" s="83"/>
      <c r="Q106" s="101" t="s">
        <v>56</v>
      </c>
      <c r="R106" s="102"/>
      <c r="S106" s="103"/>
      <c r="T106" s="104"/>
      <c r="U106" s="131"/>
    </row>
    <row r="107" s="41" customFormat="1" ht="17.65" customHeight="1" spans="1:21">
      <c r="A107" s="71">
        <v>102</v>
      </c>
      <c r="B107" s="72" t="s">
        <v>377</v>
      </c>
      <c r="C107" s="110" t="s">
        <v>378</v>
      </c>
      <c r="D107" s="110" t="s">
        <v>379</v>
      </c>
      <c r="E107" s="74" t="s">
        <v>59</v>
      </c>
      <c r="F107" s="144" t="s">
        <v>1758</v>
      </c>
      <c r="G107" s="155">
        <v>0</v>
      </c>
      <c r="H107" s="154" t="s">
        <v>1759</v>
      </c>
      <c r="I107" s="76"/>
      <c r="J107" s="85"/>
      <c r="K107" s="85"/>
      <c r="L107" s="84" t="s">
        <v>33</v>
      </c>
      <c r="M107" s="83"/>
      <c r="N107" s="83"/>
      <c r="O107" s="83"/>
      <c r="P107" s="83"/>
      <c r="Q107" s="101" t="s">
        <v>56</v>
      </c>
      <c r="R107" s="102"/>
      <c r="S107" s="103"/>
      <c r="T107" s="104"/>
      <c r="U107" s="131"/>
    </row>
    <row r="108" s="41" customFormat="1" ht="17.65" customHeight="1" spans="1:21">
      <c r="A108" s="71">
        <v>103</v>
      </c>
      <c r="B108" s="72" t="s">
        <v>382</v>
      </c>
      <c r="C108" s="110" t="s">
        <v>383</v>
      </c>
      <c r="D108" s="110" t="s">
        <v>384</v>
      </c>
      <c r="E108" s="74" t="s">
        <v>59</v>
      </c>
      <c r="F108" s="144" t="s">
        <v>1760</v>
      </c>
      <c r="G108" s="155">
        <v>0</v>
      </c>
      <c r="H108" s="154" t="s">
        <v>1761</v>
      </c>
      <c r="I108" s="76"/>
      <c r="J108" s="85"/>
      <c r="K108" s="85"/>
      <c r="L108" s="84" t="s">
        <v>33</v>
      </c>
      <c r="M108" s="83"/>
      <c r="N108" s="83"/>
      <c r="O108" s="83"/>
      <c r="P108" s="83"/>
      <c r="Q108" s="101" t="s">
        <v>56</v>
      </c>
      <c r="R108" s="102"/>
      <c r="S108" s="103"/>
      <c r="T108" s="104"/>
      <c r="U108" s="131"/>
    </row>
    <row r="109" s="41" customFormat="1" ht="17.65" customHeight="1" spans="1:21">
      <c r="A109" s="71">
        <v>104</v>
      </c>
      <c r="B109" s="72" t="s">
        <v>387</v>
      </c>
      <c r="C109" s="110" t="s">
        <v>388</v>
      </c>
      <c r="D109" s="110" t="s">
        <v>389</v>
      </c>
      <c r="E109" s="74" t="s">
        <v>59</v>
      </c>
      <c r="F109" s="144" t="s">
        <v>1762</v>
      </c>
      <c r="G109" s="155">
        <v>0</v>
      </c>
      <c r="H109" s="154" t="s">
        <v>1763</v>
      </c>
      <c r="I109" s="76"/>
      <c r="J109" s="85"/>
      <c r="K109" s="85"/>
      <c r="L109" s="84" t="s">
        <v>33</v>
      </c>
      <c r="M109" s="83"/>
      <c r="N109" s="83"/>
      <c r="O109" s="83"/>
      <c r="P109" s="83"/>
      <c r="Q109" s="101" t="s">
        <v>56</v>
      </c>
      <c r="R109" s="102"/>
      <c r="S109" s="103"/>
      <c r="T109" s="104"/>
      <c r="U109" s="131"/>
    </row>
    <row r="110" s="41" customFormat="1" ht="17.65" customHeight="1" spans="1:21">
      <c r="A110" s="71">
        <v>105</v>
      </c>
      <c r="B110" s="72" t="s">
        <v>392</v>
      </c>
      <c r="C110" s="110" t="s">
        <v>393</v>
      </c>
      <c r="D110" s="110" t="s">
        <v>394</v>
      </c>
      <c r="E110" s="74" t="s">
        <v>59</v>
      </c>
      <c r="F110" s="144" t="s">
        <v>1764</v>
      </c>
      <c r="G110" s="155">
        <v>0</v>
      </c>
      <c r="H110" s="154" t="s">
        <v>1765</v>
      </c>
      <c r="I110" s="76"/>
      <c r="J110" s="85"/>
      <c r="K110" s="85"/>
      <c r="L110" s="84" t="s">
        <v>33</v>
      </c>
      <c r="M110" s="83"/>
      <c r="N110" s="83"/>
      <c r="O110" s="83"/>
      <c r="P110" s="83"/>
      <c r="Q110" s="101" t="s">
        <v>56</v>
      </c>
      <c r="R110" s="102"/>
      <c r="S110" s="103"/>
      <c r="T110" s="104"/>
      <c r="U110" s="131"/>
    </row>
    <row r="111" s="41" customFormat="1" ht="17.65" customHeight="1" spans="1:21">
      <c r="A111" s="71">
        <v>106</v>
      </c>
      <c r="B111" s="72" t="s">
        <v>398</v>
      </c>
      <c r="C111" s="110" t="s">
        <v>399</v>
      </c>
      <c r="D111" s="110" t="s">
        <v>400</v>
      </c>
      <c r="E111" s="74" t="s">
        <v>59</v>
      </c>
      <c r="F111" s="144" t="s">
        <v>1766</v>
      </c>
      <c r="G111" s="155">
        <v>0</v>
      </c>
      <c r="H111" s="154" t="s">
        <v>1767</v>
      </c>
      <c r="I111" s="76"/>
      <c r="J111" s="85"/>
      <c r="K111" s="85"/>
      <c r="L111" s="84" t="s">
        <v>33</v>
      </c>
      <c r="M111" s="83"/>
      <c r="N111" s="83"/>
      <c r="O111" s="83"/>
      <c r="P111" s="83"/>
      <c r="Q111" s="101" t="s">
        <v>56</v>
      </c>
      <c r="R111" s="102"/>
      <c r="S111" s="103"/>
      <c r="T111" s="104"/>
      <c r="U111" s="131"/>
    </row>
    <row r="112" s="41" customFormat="1" ht="17.65" customHeight="1" spans="1:21">
      <c r="A112" s="71">
        <v>107</v>
      </c>
      <c r="B112" s="72" t="s">
        <v>403</v>
      </c>
      <c r="C112" s="110" t="s">
        <v>404</v>
      </c>
      <c r="D112" s="110" t="s">
        <v>405</v>
      </c>
      <c r="E112" s="74" t="s">
        <v>59</v>
      </c>
      <c r="F112" s="144" t="s">
        <v>1768</v>
      </c>
      <c r="G112" s="155">
        <v>0</v>
      </c>
      <c r="H112" s="154" t="s">
        <v>1769</v>
      </c>
      <c r="I112" s="76"/>
      <c r="J112" s="85"/>
      <c r="K112" s="85"/>
      <c r="L112" s="84" t="s">
        <v>33</v>
      </c>
      <c r="M112" s="83"/>
      <c r="N112" s="83"/>
      <c r="O112" s="83"/>
      <c r="P112" s="83"/>
      <c r="Q112" s="101" t="s">
        <v>56</v>
      </c>
      <c r="R112" s="102"/>
      <c r="S112" s="103"/>
      <c r="T112" s="104"/>
      <c r="U112" s="131"/>
    </row>
    <row r="113" ht="17.65" customHeight="1" spans="1:22">
      <c r="A113" s="71">
        <v>108</v>
      </c>
      <c r="B113" s="72" t="s">
        <v>408</v>
      </c>
      <c r="C113" s="110" t="s">
        <v>409</v>
      </c>
      <c r="D113" s="110" t="s">
        <v>410</v>
      </c>
      <c r="E113" s="74" t="s">
        <v>59</v>
      </c>
      <c r="F113" s="144" t="s">
        <v>1770</v>
      </c>
      <c r="G113" s="155">
        <v>0</v>
      </c>
      <c r="H113" s="154" t="s">
        <v>1771</v>
      </c>
      <c r="I113" s="76"/>
      <c r="J113" s="85"/>
      <c r="K113" s="85"/>
      <c r="L113" s="84" t="s">
        <v>33</v>
      </c>
      <c r="M113" s="83"/>
      <c r="N113" s="83"/>
      <c r="O113" s="83"/>
      <c r="P113" s="83"/>
      <c r="Q113" s="101" t="s">
        <v>56</v>
      </c>
      <c r="R113" s="102"/>
      <c r="S113" s="103"/>
      <c r="T113" s="104"/>
      <c r="U113" s="131"/>
      <c r="V113" s="41"/>
    </row>
    <row r="114" ht="17.65" customHeight="1" spans="1:22">
      <c r="A114" s="71">
        <v>109</v>
      </c>
      <c r="B114" s="72" t="s">
        <v>413</v>
      </c>
      <c r="C114" s="77" t="s">
        <v>414</v>
      </c>
      <c r="D114" s="77">
        <v>15925330567</v>
      </c>
      <c r="E114" s="74" t="s">
        <v>59</v>
      </c>
      <c r="F114" s="144" t="s">
        <v>1772</v>
      </c>
      <c r="G114" s="155">
        <v>0</v>
      </c>
      <c r="H114" s="154" t="s">
        <v>1773</v>
      </c>
      <c r="I114" s="76"/>
      <c r="J114" s="85"/>
      <c r="K114" s="85"/>
      <c r="L114" s="84" t="s">
        <v>33</v>
      </c>
      <c r="M114" s="83"/>
      <c r="N114" s="83"/>
      <c r="O114" s="83"/>
      <c r="P114" s="83"/>
      <c r="Q114" s="101" t="s">
        <v>56</v>
      </c>
      <c r="R114" s="102"/>
      <c r="S114" s="103"/>
      <c r="T114" s="104"/>
      <c r="U114" s="131"/>
      <c r="V114" s="41"/>
    </row>
    <row r="115" ht="17.65" customHeight="1" spans="1:22">
      <c r="A115" s="71">
        <v>110</v>
      </c>
      <c r="B115" s="72" t="s">
        <v>417</v>
      </c>
      <c r="C115" s="110" t="s">
        <v>418</v>
      </c>
      <c r="D115" s="110" t="s">
        <v>419</v>
      </c>
      <c r="E115" s="74" t="s">
        <v>59</v>
      </c>
      <c r="F115" s="144" t="str">
        <f>VLOOKUP(B115,[13]全部报警!$A$2:$D$83,2,FALSE)</f>
        <v>2019-07-07 20:19:04</v>
      </c>
      <c r="G115" s="155" t="str">
        <f>VLOOKUP(B115,[14]行驶报表统计数据!$A$2:$B$68,2,FALSE)</f>
        <v>17.68</v>
      </c>
      <c r="H115" s="76" t="str">
        <f>VLOOKUP(B115,[13]全部报警!$A$2:$D$83,4,FALSE)</f>
        <v>云南省昆明市寻甸回族彝族自治县倘甸镇马大段山杂西269米</v>
      </c>
      <c r="I115" s="76"/>
      <c r="J115" s="85"/>
      <c r="K115" s="85"/>
      <c r="L115" s="84" t="s">
        <v>33</v>
      </c>
      <c r="M115" s="83"/>
      <c r="N115" s="83"/>
      <c r="O115" s="83"/>
      <c r="P115" s="83"/>
      <c r="Q115" s="101" t="s">
        <v>56</v>
      </c>
      <c r="R115" s="102"/>
      <c r="S115" s="103"/>
      <c r="T115" s="104"/>
      <c r="U115" s="131"/>
      <c r="V115" s="41"/>
    </row>
    <row r="116" ht="17.65" customHeight="1" spans="1:21">
      <c r="A116" s="71">
        <v>111</v>
      </c>
      <c r="B116" s="72" t="s">
        <v>420</v>
      </c>
      <c r="C116" s="110" t="s">
        <v>274</v>
      </c>
      <c r="D116" s="110" t="s">
        <v>421</v>
      </c>
      <c r="E116" s="74" t="s">
        <v>59</v>
      </c>
      <c r="F116" s="144" t="s">
        <v>1774</v>
      </c>
      <c r="G116" s="155">
        <v>0</v>
      </c>
      <c r="H116" s="154" t="s">
        <v>1775</v>
      </c>
      <c r="I116" s="76"/>
      <c r="J116" s="85"/>
      <c r="K116" s="85"/>
      <c r="L116" s="84" t="s">
        <v>33</v>
      </c>
      <c r="M116" s="83"/>
      <c r="N116" s="83"/>
      <c r="O116" s="83"/>
      <c r="P116" s="83"/>
      <c r="Q116" s="101" t="s">
        <v>56</v>
      </c>
      <c r="R116" s="102"/>
      <c r="S116" s="103"/>
      <c r="T116" s="104"/>
      <c r="U116" s="131"/>
    </row>
    <row r="117" ht="17.65" customHeight="1" spans="1:21">
      <c r="A117" s="71">
        <v>112</v>
      </c>
      <c r="B117" s="72" t="s">
        <v>424</v>
      </c>
      <c r="C117" s="110" t="s">
        <v>314</v>
      </c>
      <c r="D117" s="110" t="s">
        <v>425</v>
      </c>
      <c r="E117" s="74" t="s">
        <v>59</v>
      </c>
      <c r="F117" s="144" t="s">
        <v>1776</v>
      </c>
      <c r="G117" s="155">
        <v>0</v>
      </c>
      <c r="H117" s="154" t="s">
        <v>1777</v>
      </c>
      <c r="I117" s="76"/>
      <c r="J117" s="85"/>
      <c r="K117" s="85"/>
      <c r="L117" s="84" t="s">
        <v>33</v>
      </c>
      <c r="M117" s="83"/>
      <c r="N117" s="83"/>
      <c r="O117" s="83"/>
      <c r="P117" s="83"/>
      <c r="Q117" s="101" t="s">
        <v>56</v>
      </c>
      <c r="R117" s="102"/>
      <c r="S117" s="103"/>
      <c r="T117" s="104"/>
      <c r="U117" s="131"/>
    </row>
    <row r="118" ht="17.65" customHeight="1" spans="1:21">
      <c r="A118" s="71">
        <v>113</v>
      </c>
      <c r="B118" s="72" t="s">
        <v>428</v>
      </c>
      <c r="C118" s="110" t="s">
        <v>429</v>
      </c>
      <c r="D118" s="110" t="s">
        <v>430</v>
      </c>
      <c r="E118" s="74" t="s">
        <v>59</v>
      </c>
      <c r="F118" s="144" t="str">
        <f>VLOOKUP(B118,[13]全部报警!$A$2:$D$83,2,FALSE)</f>
        <v>2019-07-07 17:17:22</v>
      </c>
      <c r="G118" s="155" t="str">
        <f>VLOOKUP(B118,[14]行驶报表统计数据!$A$2:$B$68,2,FALSE)</f>
        <v>43.93</v>
      </c>
      <c r="H118" s="76" t="str">
        <f>VLOOKUP(B118,[13]全部报警!$A$2:$D$83,4,FALSE)</f>
        <v>云南省红河哈尼族彝族自治州建水县曲江镇东山坝线加油站(东山坝派出所东)西北34米</v>
      </c>
      <c r="I118" s="76"/>
      <c r="J118" s="85"/>
      <c r="K118" s="85"/>
      <c r="L118" s="84" t="s">
        <v>33</v>
      </c>
      <c r="M118" s="83"/>
      <c r="N118" s="83"/>
      <c r="O118" s="83"/>
      <c r="P118" s="83"/>
      <c r="Q118" s="101" t="s">
        <v>56</v>
      </c>
      <c r="R118" s="102"/>
      <c r="S118" s="103"/>
      <c r="T118" s="104"/>
      <c r="U118" s="131"/>
    </row>
    <row r="119" ht="17.65" customHeight="1" spans="1:21">
      <c r="A119" s="71">
        <v>114</v>
      </c>
      <c r="B119" s="112" t="s">
        <v>431</v>
      </c>
      <c r="C119" s="113" t="s">
        <v>432</v>
      </c>
      <c r="D119" s="113" t="s">
        <v>433</v>
      </c>
      <c r="E119" s="74" t="s">
        <v>59</v>
      </c>
      <c r="F119" s="144" t="s">
        <v>1778</v>
      </c>
      <c r="G119" s="155">
        <v>0</v>
      </c>
      <c r="H119" s="154" t="s">
        <v>1779</v>
      </c>
      <c r="I119" s="76"/>
      <c r="J119" s="85"/>
      <c r="K119" s="85"/>
      <c r="L119" s="84" t="s">
        <v>33</v>
      </c>
      <c r="M119" s="83"/>
      <c r="N119" s="83"/>
      <c r="O119" s="83"/>
      <c r="P119" s="83"/>
      <c r="Q119" s="101" t="s">
        <v>56</v>
      </c>
      <c r="R119" s="102"/>
      <c r="S119" s="103"/>
      <c r="T119" s="104"/>
      <c r="U119" s="131"/>
    </row>
    <row r="120" ht="17.65" customHeight="1" spans="1:21">
      <c r="A120" s="71">
        <v>115</v>
      </c>
      <c r="B120" s="108" t="s">
        <v>436</v>
      </c>
      <c r="C120" s="110" t="s">
        <v>437</v>
      </c>
      <c r="D120" s="110" t="s">
        <v>438</v>
      </c>
      <c r="E120" s="74" t="s">
        <v>59</v>
      </c>
      <c r="F120" s="144" t="s">
        <v>1780</v>
      </c>
      <c r="G120" s="155">
        <v>0</v>
      </c>
      <c r="H120" s="154" t="s">
        <v>1781</v>
      </c>
      <c r="I120" s="76"/>
      <c r="J120" s="85"/>
      <c r="K120" s="85"/>
      <c r="L120" s="84" t="s">
        <v>33</v>
      </c>
      <c r="M120" s="83"/>
      <c r="N120" s="83"/>
      <c r="O120" s="83"/>
      <c r="P120" s="83"/>
      <c r="Q120" s="101" t="s">
        <v>56</v>
      </c>
      <c r="R120" s="102"/>
      <c r="S120" s="103"/>
      <c r="T120" s="104"/>
      <c r="U120" s="131"/>
    </row>
    <row r="121" ht="17.65" customHeight="1" spans="1:21">
      <c r="A121" s="71">
        <v>116</v>
      </c>
      <c r="B121" s="72" t="s">
        <v>441</v>
      </c>
      <c r="C121" s="73" t="s">
        <v>442</v>
      </c>
      <c r="D121" s="73">
        <v>13529818088</v>
      </c>
      <c r="E121" s="74" t="s">
        <v>59</v>
      </c>
      <c r="F121" s="144" t="s">
        <v>1782</v>
      </c>
      <c r="G121" s="155">
        <v>0</v>
      </c>
      <c r="H121" s="154" t="s">
        <v>1783</v>
      </c>
      <c r="I121" s="76"/>
      <c r="J121" s="85"/>
      <c r="K121" s="85"/>
      <c r="L121" s="84" t="s">
        <v>33</v>
      </c>
      <c r="M121" s="83"/>
      <c r="N121" s="83"/>
      <c r="O121" s="83"/>
      <c r="P121" s="83"/>
      <c r="Q121" s="101" t="s">
        <v>56</v>
      </c>
      <c r="R121" s="102"/>
      <c r="S121" s="103"/>
      <c r="T121" s="104"/>
      <c r="U121" s="131"/>
    </row>
    <row r="122" ht="17.65" customHeight="1" spans="1:21">
      <c r="A122" s="71">
        <v>117</v>
      </c>
      <c r="B122" s="72" t="s">
        <v>445</v>
      </c>
      <c r="C122" s="77" t="s">
        <v>446</v>
      </c>
      <c r="D122" s="77">
        <v>13150527536</v>
      </c>
      <c r="E122" s="74" t="s">
        <v>59</v>
      </c>
      <c r="F122" s="144" t="str">
        <f>VLOOKUP(B122,[13]全部报警!$A$2:$D$83,2,FALSE)</f>
        <v>2019-07-07 22:25:35</v>
      </c>
      <c r="G122" s="155" t="str">
        <f>VLOOKUP(B122,[14]行驶报表统计数据!$A$2:$B$68,2,FALSE)</f>
        <v>19.90</v>
      </c>
      <c r="H122" s="76" t="str">
        <f>VLOOKUP(B122,[13]全部报警!$A$2:$D$83,4,FALSE)</f>
        <v>云南省玉溪市通海县纳古镇古城路98号创新路古城清真寺东北68米</v>
      </c>
      <c r="I122" s="76"/>
      <c r="J122" s="85"/>
      <c r="K122" s="85"/>
      <c r="L122" s="84" t="s">
        <v>33</v>
      </c>
      <c r="M122" s="83"/>
      <c r="N122" s="83"/>
      <c r="O122" s="83"/>
      <c r="P122" s="83"/>
      <c r="Q122" s="101" t="s">
        <v>56</v>
      </c>
      <c r="R122" s="102"/>
      <c r="S122" s="103"/>
      <c r="T122" s="104"/>
      <c r="U122" s="131"/>
    </row>
    <row r="123" ht="17.65" customHeight="1" spans="1:21">
      <c r="A123" s="71">
        <v>118</v>
      </c>
      <c r="B123" s="72" t="s">
        <v>447</v>
      </c>
      <c r="C123" s="77" t="s">
        <v>448</v>
      </c>
      <c r="D123" s="77">
        <v>13649621558</v>
      </c>
      <c r="E123" s="74" t="s">
        <v>59</v>
      </c>
      <c r="F123" s="144" t="str">
        <f>VLOOKUP(B123,[13]全部报警!$A$2:$D$83,2,FALSE)</f>
        <v>2019-07-07 19:14:18</v>
      </c>
      <c r="G123" s="155">
        <v>0</v>
      </c>
      <c r="H123" s="76" t="str">
        <f>VLOOKUP(B123,[13]全部报警!$A$2:$D$83,4,FALSE)</f>
        <v>云南省红河哈尼族彝族自治州红河县迤萨镇Z007水井东1115米</v>
      </c>
      <c r="I123" s="76"/>
      <c r="J123" s="85"/>
      <c r="K123" s="85"/>
      <c r="L123" s="84" t="s">
        <v>33</v>
      </c>
      <c r="M123" s="83"/>
      <c r="N123" s="83"/>
      <c r="O123" s="83"/>
      <c r="P123" s="83"/>
      <c r="Q123" s="101" t="s">
        <v>56</v>
      </c>
      <c r="R123" s="102"/>
      <c r="S123" s="103"/>
      <c r="T123" s="104"/>
      <c r="U123" s="131"/>
    </row>
    <row r="124" ht="17.65" customHeight="1" spans="1:21">
      <c r="A124" s="71">
        <v>119</v>
      </c>
      <c r="B124" s="72" t="s">
        <v>449</v>
      </c>
      <c r="C124" s="73" t="s">
        <v>450</v>
      </c>
      <c r="D124" s="73">
        <v>13408934184</v>
      </c>
      <c r="E124" s="74" t="s">
        <v>59</v>
      </c>
      <c r="F124" s="144" t="s">
        <v>1784</v>
      </c>
      <c r="G124" s="155">
        <v>0</v>
      </c>
      <c r="H124" s="154" t="s">
        <v>1785</v>
      </c>
      <c r="I124" s="76"/>
      <c r="J124" s="85"/>
      <c r="K124" s="85"/>
      <c r="L124" s="84" t="s">
        <v>33</v>
      </c>
      <c r="M124" s="83"/>
      <c r="N124" s="83"/>
      <c r="O124" s="83"/>
      <c r="P124" s="83"/>
      <c r="Q124" s="101" t="s">
        <v>56</v>
      </c>
      <c r="R124" s="102"/>
      <c r="S124" s="103"/>
      <c r="T124" s="104"/>
      <c r="U124" s="131"/>
    </row>
    <row r="125" ht="17.65" customHeight="1" spans="1:21">
      <c r="A125" s="71">
        <v>120</v>
      </c>
      <c r="B125" s="72" t="s">
        <v>453</v>
      </c>
      <c r="C125" s="77" t="s">
        <v>454</v>
      </c>
      <c r="D125" s="77">
        <v>15987713388</v>
      </c>
      <c r="E125" s="74" t="s">
        <v>59</v>
      </c>
      <c r="F125" s="144" t="s">
        <v>1786</v>
      </c>
      <c r="G125" s="155">
        <v>0</v>
      </c>
      <c r="H125" s="154" t="s">
        <v>1787</v>
      </c>
      <c r="I125" s="76"/>
      <c r="J125" s="85"/>
      <c r="K125" s="85"/>
      <c r="L125" s="84" t="s">
        <v>33</v>
      </c>
      <c r="M125" s="83"/>
      <c r="N125" s="83"/>
      <c r="O125" s="83"/>
      <c r="P125" s="83"/>
      <c r="Q125" s="101" t="s">
        <v>56</v>
      </c>
      <c r="R125" s="102"/>
      <c r="S125" s="103"/>
      <c r="T125" s="104"/>
      <c r="U125" s="131"/>
    </row>
    <row r="126" ht="17.65" customHeight="1" spans="1:21">
      <c r="A126" s="71">
        <v>121</v>
      </c>
      <c r="B126" s="72" t="s">
        <v>457</v>
      </c>
      <c r="C126" s="73" t="s">
        <v>458</v>
      </c>
      <c r="D126" s="73">
        <v>13408943058</v>
      </c>
      <c r="E126" s="74" t="s">
        <v>59</v>
      </c>
      <c r="F126" s="144" t="s">
        <v>1788</v>
      </c>
      <c r="G126" s="155">
        <v>0</v>
      </c>
      <c r="H126" s="154" t="s">
        <v>1789</v>
      </c>
      <c r="I126" s="76"/>
      <c r="J126" s="85"/>
      <c r="K126" s="85"/>
      <c r="L126" s="84" t="s">
        <v>33</v>
      </c>
      <c r="M126" s="83"/>
      <c r="N126" s="83"/>
      <c r="O126" s="83"/>
      <c r="P126" s="83"/>
      <c r="Q126" s="101" t="s">
        <v>56</v>
      </c>
      <c r="R126" s="102"/>
      <c r="S126" s="103"/>
      <c r="T126" s="104"/>
      <c r="U126" s="131"/>
    </row>
    <row r="127" ht="17.65" customHeight="1" spans="1:21">
      <c r="A127" s="71">
        <v>122</v>
      </c>
      <c r="B127" s="72" t="s">
        <v>461</v>
      </c>
      <c r="C127" s="73" t="s">
        <v>462</v>
      </c>
      <c r="D127" s="73">
        <v>15126308356</v>
      </c>
      <c r="E127" s="74" t="s">
        <v>59</v>
      </c>
      <c r="F127" s="144" t="str">
        <f>VLOOKUP(B127,[13]全部报警!$A$2:$D$83,2,FALSE)</f>
        <v>2019-07-07 13:41:26</v>
      </c>
      <c r="G127" s="155">
        <v>0</v>
      </c>
      <c r="H127" s="76" t="str">
        <f>VLOOKUP(B127,[13]全部报警!$A$2:$D$83,4,FALSE)</f>
        <v>云南省红河哈尼族彝族自治州个旧市老厂镇老革段中国邮政储蓄银行(老厂支行)南1541米</v>
      </c>
      <c r="I127" s="76"/>
      <c r="J127" s="85"/>
      <c r="K127" s="85"/>
      <c r="L127" s="84" t="s">
        <v>33</v>
      </c>
      <c r="M127" s="83"/>
      <c r="N127" s="83"/>
      <c r="O127" s="83"/>
      <c r="P127" s="83"/>
      <c r="Q127" s="101" t="s">
        <v>56</v>
      </c>
      <c r="R127" s="102"/>
      <c r="S127" s="103"/>
      <c r="T127" s="104"/>
      <c r="U127" s="131"/>
    </row>
    <row r="128" ht="17.65" customHeight="1" spans="1:21">
      <c r="A128" s="71">
        <v>123</v>
      </c>
      <c r="B128" s="72" t="s">
        <v>465</v>
      </c>
      <c r="C128" s="73" t="s">
        <v>466</v>
      </c>
      <c r="D128" s="73">
        <v>13529497697</v>
      </c>
      <c r="E128" s="74" t="s">
        <v>59</v>
      </c>
      <c r="F128" s="144" t="str">
        <f>VLOOKUP(B128,[13]全部报警!$A$2:$D$83,2,FALSE)</f>
        <v>2019-07-07 23:16:15</v>
      </c>
      <c r="G128" s="155">
        <v>0</v>
      </c>
      <c r="H128" s="76" t="str">
        <f>VLOOKUP(B128,[13]全部报警!$A$2:$D$83,4,FALSE)</f>
        <v>云南省红河哈尼族彝族自治州个旧市大屯镇个大段小屯西154米</v>
      </c>
      <c r="I128" s="83"/>
      <c r="J128" s="85"/>
      <c r="K128" s="85"/>
      <c r="L128" s="84" t="s">
        <v>33</v>
      </c>
      <c r="M128" s="83"/>
      <c r="N128" s="83"/>
      <c r="O128" s="83"/>
      <c r="P128" s="83"/>
      <c r="Q128" s="101" t="s">
        <v>56</v>
      </c>
      <c r="R128" s="102"/>
      <c r="S128" s="103"/>
      <c r="T128" s="104"/>
      <c r="U128" s="131"/>
    </row>
    <row r="129" ht="17.65" customHeight="1" spans="1:21">
      <c r="A129" s="71">
        <v>124</v>
      </c>
      <c r="B129" s="114" t="s">
        <v>467</v>
      </c>
      <c r="C129" s="115" t="s">
        <v>468</v>
      </c>
      <c r="D129" s="115">
        <v>13887501050</v>
      </c>
      <c r="E129" s="74" t="s">
        <v>59</v>
      </c>
      <c r="F129" s="144"/>
      <c r="G129" s="155">
        <v>0</v>
      </c>
      <c r="H129" s="76"/>
      <c r="I129" s="83" t="s">
        <v>62</v>
      </c>
      <c r="J129" s="85"/>
      <c r="K129" s="85"/>
      <c r="L129" s="84" t="s">
        <v>33</v>
      </c>
      <c r="M129" s="83"/>
      <c r="N129" s="83"/>
      <c r="O129" s="83"/>
      <c r="P129" s="83"/>
      <c r="Q129" s="101" t="s">
        <v>29</v>
      </c>
      <c r="R129" s="102"/>
      <c r="S129" s="103">
        <v>43653</v>
      </c>
      <c r="T129" s="104" t="s">
        <v>170</v>
      </c>
      <c r="U129" s="131"/>
    </row>
    <row r="130" ht="17.65" customHeight="1" spans="1:21">
      <c r="A130" s="71">
        <v>125</v>
      </c>
      <c r="B130" s="114" t="s">
        <v>469</v>
      </c>
      <c r="C130" s="115" t="s">
        <v>470</v>
      </c>
      <c r="D130" s="115">
        <v>13529664805</v>
      </c>
      <c r="E130" s="74" t="s">
        <v>59</v>
      </c>
      <c r="F130" s="144" t="str">
        <f>VLOOKUP(B130,[13]全部报警!$A$2:$D$83,2,FALSE)</f>
        <v>2019-07-07 16:02:53</v>
      </c>
      <c r="G130" s="155">
        <v>0</v>
      </c>
      <c r="H130" s="76" t="str">
        <f>VLOOKUP(B130,[13]全部报警!$A$2:$D$83,4,FALSE)</f>
        <v>云南省红河哈尼族彝族自治州个旧市贾沙乡102县道人和建材有限责任公司北34米</v>
      </c>
      <c r="I130" s="76"/>
      <c r="J130" s="85"/>
      <c r="K130" s="85"/>
      <c r="L130" s="84" t="s">
        <v>33</v>
      </c>
      <c r="M130" s="83"/>
      <c r="N130" s="83"/>
      <c r="O130" s="83"/>
      <c r="P130" s="83"/>
      <c r="Q130" s="101" t="s">
        <v>56</v>
      </c>
      <c r="R130" s="102"/>
      <c r="S130" s="103"/>
      <c r="T130" s="104"/>
      <c r="U130" s="131"/>
    </row>
    <row r="131" ht="17.65" customHeight="1" spans="1:21">
      <c r="A131" s="71">
        <v>126</v>
      </c>
      <c r="B131" s="116" t="s">
        <v>471</v>
      </c>
      <c r="C131" s="117" t="s">
        <v>472</v>
      </c>
      <c r="D131" s="117">
        <v>13577336657</v>
      </c>
      <c r="E131" s="74" t="s">
        <v>59</v>
      </c>
      <c r="F131" s="144" t="str">
        <f>VLOOKUP(B131,[13]全部报警!$A$2:$D$83,2,FALSE)</f>
        <v>2019-07-07 13:25:04</v>
      </c>
      <c r="G131" s="155" t="str">
        <f>VLOOKUP(B131,[14]行驶报表统计数据!$A$2:$B$68,2,FALSE)</f>
        <v>19.28</v>
      </c>
      <c r="H131" s="76" t="str">
        <f>VLOOKUP(B131,[13]全部报警!$A$2:$D$83,4,FALSE)</f>
        <v>云南省红河哈尼族彝族自治州开远市小龙潭镇二城段安桶寨西263米</v>
      </c>
      <c r="I131" s="76"/>
      <c r="J131" s="85"/>
      <c r="K131" s="85"/>
      <c r="L131" s="84" t="s">
        <v>33</v>
      </c>
      <c r="M131" s="83"/>
      <c r="N131" s="83"/>
      <c r="O131" s="83"/>
      <c r="P131" s="83"/>
      <c r="Q131" s="101" t="s">
        <v>56</v>
      </c>
      <c r="R131" s="102"/>
      <c r="S131" s="103"/>
      <c r="T131" s="104"/>
      <c r="U131" s="131"/>
    </row>
    <row r="132" ht="17.65" customHeight="1" spans="1:21">
      <c r="A132" s="71">
        <v>127</v>
      </c>
      <c r="B132" s="116" t="s">
        <v>473</v>
      </c>
      <c r="C132" s="77" t="s">
        <v>474</v>
      </c>
      <c r="D132" s="77">
        <v>13769469916</v>
      </c>
      <c r="E132" s="74" t="s">
        <v>59</v>
      </c>
      <c r="F132" s="144" t="str">
        <f>VLOOKUP(B132,[13]全部报警!$A$2:$D$83,2,FALSE)</f>
        <v>2019-07-07 19:26:33</v>
      </c>
      <c r="G132" s="155" t="str">
        <f>VLOOKUP(B132,[14]行驶报表统计数据!$A$2:$B$68,2,FALSE)</f>
        <v>23.10</v>
      </c>
      <c r="H132" s="76" t="str">
        <f>VLOOKUP(B132,[13]全部报警!$A$2:$D$83,4,FALSE)</f>
        <v>云南省红河哈尼族彝族自治州石屏县异龙镇323国道小老卫寨北216米</v>
      </c>
      <c r="I132" s="76"/>
      <c r="J132" s="85"/>
      <c r="K132" s="85"/>
      <c r="L132" s="84" t="s">
        <v>33</v>
      </c>
      <c r="M132" s="83"/>
      <c r="N132" s="83"/>
      <c r="O132" s="83"/>
      <c r="P132" s="83"/>
      <c r="Q132" s="101" t="s">
        <v>56</v>
      </c>
      <c r="R132" s="102"/>
      <c r="S132" s="103"/>
      <c r="T132" s="104"/>
      <c r="U132" s="131"/>
    </row>
    <row r="133" ht="17.65" customHeight="1" spans="1:21">
      <c r="A133" s="71">
        <v>128</v>
      </c>
      <c r="B133" s="116" t="s">
        <v>477</v>
      </c>
      <c r="C133" s="78" t="s">
        <v>478</v>
      </c>
      <c r="D133" s="78" t="s">
        <v>479</v>
      </c>
      <c r="E133" s="74" t="s">
        <v>59</v>
      </c>
      <c r="F133" s="144" t="s">
        <v>1790</v>
      </c>
      <c r="G133" s="155">
        <v>0</v>
      </c>
      <c r="H133" s="154" t="s">
        <v>1791</v>
      </c>
      <c r="I133" s="76"/>
      <c r="J133" s="85"/>
      <c r="K133" s="85"/>
      <c r="L133" s="84" t="s">
        <v>33</v>
      </c>
      <c r="M133" s="83"/>
      <c r="N133" s="83"/>
      <c r="O133" s="83"/>
      <c r="P133" s="83"/>
      <c r="Q133" s="101" t="s">
        <v>56</v>
      </c>
      <c r="R133" s="102"/>
      <c r="S133" s="103"/>
      <c r="T133" s="104"/>
      <c r="U133" s="131"/>
    </row>
    <row r="134" ht="17.65" customHeight="1" spans="1:21">
      <c r="A134" s="71">
        <v>129</v>
      </c>
      <c r="B134" s="116" t="s">
        <v>482</v>
      </c>
      <c r="C134" s="78" t="s">
        <v>483</v>
      </c>
      <c r="D134" s="78" t="s">
        <v>484</v>
      </c>
      <c r="E134" s="74" t="s">
        <v>59</v>
      </c>
      <c r="F134" s="144" t="s">
        <v>1792</v>
      </c>
      <c r="G134" s="155">
        <v>0</v>
      </c>
      <c r="H134" s="154" t="s">
        <v>1793</v>
      </c>
      <c r="I134" s="76"/>
      <c r="J134" s="85"/>
      <c r="K134" s="85"/>
      <c r="L134" s="84" t="s">
        <v>33</v>
      </c>
      <c r="M134" s="83"/>
      <c r="N134" s="83"/>
      <c r="O134" s="83"/>
      <c r="P134" s="83"/>
      <c r="Q134" s="101" t="s">
        <v>56</v>
      </c>
      <c r="R134" s="102"/>
      <c r="S134" s="103"/>
      <c r="T134" s="104"/>
      <c r="U134" s="131"/>
    </row>
    <row r="135" ht="17.65" customHeight="1" spans="1:21">
      <c r="A135" s="71">
        <v>130</v>
      </c>
      <c r="B135" s="116" t="s">
        <v>485</v>
      </c>
      <c r="C135" s="78" t="s">
        <v>486</v>
      </c>
      <c r="D135" s="78" t="s">
        <v>487</v>
      </c>
      <c r="E135" s="74" t="s">
        <v>59</v>
      </c>
      <c r="F135" s="144" t="s">
        <v>1794</v>
      </c>
      <c r="G135" s="155">
        <v>0</v>
      </c>
      <c r="H135" s="154" t="s">
        <v>1795</v>
      </c>
      <c r="I135" s="76"/>
      <c r="J135" s="85"/>
      <c r="K135" s="85"/>
      <c r="L135" s="84" t="s">
        <v>33</v>
      </c>
      <c r="M135" s="83"/>
      <c r="N135" s="83"/>
      <c r="O135" s="83"/>
      <c r="P135" s="83"/>
      <c r="Q135" s="101" t="s">
        <v>56</v>
      </c>
      <c r="R135" s="102"/>
      <c r="S135" s="103"/>
      <c r="T135" s="104"/>
      <c r="U135" s="131"/>
    </row>
    <row r="136" s="40" customFormat="1" ht="17.65" customHeight="1" spans="1:21">
      <c r="A136" s="71">
        <v>131</v>
      </c>
      <c r="B136" s="76" t="s">
        <v>490</v>
      </c>
      <c r="C136" s="77" t="s">
        <v>491</v>
      </c>
      <c r="D136" s="77">
        <v>15187312120</v>
      </c>
      <c r="E136" s="74" t="s">
        <v>59</v>
      </c>
      <c r="F136" s="144" t="str">
        <f>VLOOKUP(B136,[13]全部报警!$A$2:$D$83,2,FALSE)</f>
        <v>2019-07-07 23:26:50</v>
      </c>
      <c r="G136" s="155" t="str">
        <f>VLOOKUP(B136,[14]行驶报表统计数据!$A$2:$B$68,2,FALSE)</f>
        <v>46.47</v>
      </c>
      <c r="H136" s="76" t="str">
        <f>VLOOKUP(B136,[13]全部报警!$A$2:$D$83,4,FALSE)</f>
        <v>云南省红河哈尼族彝族自治州建水县临安镇官厅段烧瓦处东1340米</v>
      </c>
      <c r="I136" s="76"/>
      <c r="J136" s="85"/>
      <c r="K136" s="85"/>
      <c r="L136" s="84" t="s">
        <v>33</v>
      </c>
      <c r="M136" s="83"/>
      <c r="N136" s="83"/>
      <c r="O136" s="83"/>
      <c r="P136" s="83"/>
      <c r="Q136" s="101" t="s">
        <v>56</v>
      </c>
      <c r="R136" s="102"/>
      <c r="S136" s="103"/>
      <c r="T136" s="104"/>
      <c r="U136" s="131"/>
    </row>
    <row r="137" ht="17.65" customHeight="1" spans="1:21">
      <c r="A137" s="71">
        <v>132</v>
      </c>
      <c r="B137" s="73" t="s">
        <v>492</v>
      </c>
      <c r="C137" s="117" t="s">
        <v>285</v>
      </c>
      <c r="D137" s="117">
        <v>15974736050</v>
      </c>
      <c r="E137" s="74" t="s">
        <v>59</v>
      </c>
      <c r="F137" s="144" t="str">
        <f>VLOOKUP(B137,[13]全部报警!$A$2:$D$83,2,FALSE)</f>
        <v>2019-07-07 17:25:19</v>
      </c>
      <c r="G137" s="155" t="str">
        <f>VLOOKUP(B137,[14]行驶报表统计数据!$A$2:$B$68,2,FALSE)</f>
        <v>6.35</v>
      </c>
      <c r="H137" s="76" t="str">
        <f>VLOOKUP(B137,[13]全部报警!$A$2:$D$83,4,FALSE)</f>
        <v>云南省红河哈尼族彝族自治州建水县坡头乡130县道贾沙乡科技希望小学南1119米</v>
      </c>
      <c r="I137" s="76"/>
      <c r="J137" s="85"/>
      <c r="K137" s="85"/>
      <c r="L137" s="84" t="s">
        <v>33</v>
      </c>
      <c r="M137" s="83"/>
      <c r="N137" s="83"/>
      <c r="O137" s="83"/>
      <c r="P137" s="83"/>
      <c r="Q137" s="101" t="s">
        <v>56</v>
      </c>
      <c r="R137" s="102"/>
      <c r="S137" s="103"/>
      <c r="T137" s="104"/>
      <c r="U137" s="131"/>
    </row>
    <row r="138" ht="17.65" customHeight="1" spans="1:21">
      <c r="A138" s="71">
        <v>133</v>
      </c>
      <c r="B138" s="73" t="s">
        <v>493</v>
      </c>
      <c r="C138" s="117" t="s">
        <v>494</v>
      </c>
      <c r="D138" s="117">
        <v>13988095702</v>
      </c>
      <c r="E138" s="74" t="s">
        <v>59</v>
      </c>
      <c r="F138" s="144" t="str">
        <f>VLOOKUP(B138,[13]全部报警!$A$2:$D$83,2,FALSE)</f>
        <v>2019-07-07 22:22:24</v>
      </c>
      <c r="G138" s="155" t="str">
        <f>VLOOKUP(B138,[14]行驶报表统计数据!$A$2:$B$68,2,FALSE)</f>
        <v>62.44</v>
      </c>
      <c r="H138" s="76" t="str">
        <f>VLOOKUP(B138,[13]全部报警!$A$2:$D$83,4,FALSE)</f>
        <v>云南省昆明市安宁市太平新城街道G56杭瑞高速围边桥南128米</v>
      </c>
      <c r="I138" s="76"/>
      <c r="J138" s="85"/>
      <c r="K138" s="85"/>
      <c r="L138" s="84" t="s">
        <v>33</v>
      </c>
      <c r="M138" s="83"/>
      <c r="N138" s="83"/>
      <c r="O138" s="83"/>
      <c r="P138" s="83"/>
      <c r="Q138" s="101" t="s">
        <v>56</v>
      </c>
      <c r="R138" s="102"/>
      <c r="S138" s="103"/>
      <c r="T138" s="104"/>
      <c r="U138" s="131"/>
    </row>
    <row r="139" ht="17.65" customHeight="1" spans="1:21">
      <c r="A139" s="71">
        <v>134</v>
      </c>
      <c r="B139" s="73" t="s">
        <v>495</v>
      </c>
      <c r="C139" s="117" t="s">
        <v>496</v>
      </c>
      <c r="D139" s="117">
        <v>15912820531</v>
      </c>
      <c r="E139" s="74" t="s">
        <v>59</v>
      </c>
      <c r="F139" s="144"/>
      <c r="G139" s="155">
        <v>0</v>
      </c>
      <c r="H139" s="76"/>
      <c r="I139" s="83" t="s">
        <v>62</v>
      </c>
      <c r="J139" s="85"/>
      <c r="K139" s="85"/>
      <c r="L139" s="84" t="s">
        <v>33</v>
      </c>
      <c r="M139" s="83"/>
      <c r="N139" s="83"/>
      <c r="O139" s="83"/>
      <c r="P139" s="83"/>
      <c r="Q139" s="101" t="s">
        <v>29</v>
      </c>
      <c r="R139" s="102"/>
      <c r="S139" s="103">
        <v>43653</v>
      </c>
      <c r="T139" s="104" t="s">
        <v>170</v>
      </c>
      <c r="U139" s="131"/>
    </row>
    <row r="140" s="42" customFormat="1" ht="17.65" customHeight="1" spans="1:22">
      <c r="A140" s="71">
        <v>135</v>
      </c>
      <c r="B140" s="73" t="s">
        <v>499</v>
      </c>
      <c r="C140" s="77" t="s">
        <v>500</v>
      </c>
      <c r="D140" s="77">
        <v>15825222243</v>
      </c>
      <c r="E140" s="74" t="s">
        <v>59</v>
      </c>
      <c r="F140" s="144" t="str">
        <f>VLOOKUP(B140,[13]全部报警!$A$2:$D$83,2,FALSE)</f>
        <v>2019-07-07 23:54:03</v>
      </c>
      <c r="G140" s="155" t="str">
        <f>VLOOKUP(B140,[14]行驶报表统计数据!$A$2:$B$68,2,FALSE)</f>
        <v>5.19</v>
      </c>
      <c r="H140" s="76" t="str">
        <f>VLOOKUP(B140,[13]全部报警!$A$2:$D$83,4,FALSE)</f>
        <v>云南省西双版纳傣族自治州景洪市允景洪街道澜沧江路5号澜沧江路景洪市文化馆东北1146米</v>
      </c>
      <c r="I140" s="76"/>
      <c r="J140" s="128"/>
      <c r="K140" s="128"/>
      <c r="L140" s="84" t="s">
        <v>33</v>
      </c>
      <c r="M140" s="81"/>
      <c r="N140" s="81"/>
      <c r="O140" s="81"/>
      <c r="P140" s="81"/>
      <c r="Q140" s="129" t="s">
        <v>56</v>
      </c>
      <c r="R140" s="130"/>
      <c r="S140" s="103"/>
      <c r="T140" s="104"/>
      <c r="U140" s="131"/>
      <c r="V140" s="132"/>
    </row>
    <row r="141" s="42" customFormat="1" ht="17.65" customHeight="1" spans="1:22">
      <c r="A141" s="71">
        <v>136</v>
      </c>
      <c r="B141" s="116" t="s">
        <v>502</v>
      </c>
      <c r="C141" s="117" t="s">
        <v>503</v>
      </c>
      <c r="D141" s="117">
        <v>13987340086</v>
      </c>
      <c r="E141" s="74" t="s">
        <v>59</v>
      </c>
      <c r="F141" s="144" t="str">
        <f>VLOOKUP(B141,[13]全部报警!$A$2:$D$83,2,FALSE)</f>
        <v>2019-07-07 22:16:40</v>
      </c>
      <c r="G141" s="155" t="str">
        <f>VLOOKUP(B141,[14]行驶报表统计数据!$A$2:$B$68,2,FALSE)</f>
        <v>44.35</v>
      </c>
      <c r="H141" s="76" t="str">
        <f>VLOOKUP(B141,[13]全部报警!$A$2:$D$83,4,FALSE)</f>
        <v>云南省红河哈尼族彝族自治州石屏县坝心镇323国道四家村小学西466米</v>
      </c>
      <c r="I141" s="76"/>
      <c r="J141" s="128"/>
      <c r="K141" s="128"/>
      <c r="L141" s="84" t="s">
        <v>33</v>
      </c>
      <c r="M141" s="81"/>
      <c r="N141" s="81"/>
      <c r="O141" s="81"/>
      <c r="P141" s="81"/>
      <c r="Q141" s="129" t="s">
        <v>56</v>
      </c>
      <c r="R141" s="130"/>
      <c r="S141" s="103"/>
      <c r="T141" s="104"/>
      <c r="U141" s="131"/>
      <c r="V141" s="132"/>
    </row>
    <row r="142" s="42" customFormat="1" ht="17.65" customHeight="1" spans="1:22">
      <c r="A142" s="71">
        <v>137</v>
      </c>
      <c r="B142" s="116" t="s">
        <v>504</v>
      </c>
      <c r="C142" s="117" t="s">
        <v>505</v>
      </c>
      <c r="D142" s="117">
        <v>15987379657</v>
      </c>
      <c r="E142" s="74" t="s">
        <v>59</v>
      </c>
      <c r="F142" s="144" t="str">
        <f>VLOOKUP(B142,[13]全部报警!$A$2:$D$83,2,FALSE)</f>
        <v>2019-07-07 23:05:53</v>
      </c>
      <c r="G142" s="155">
        <v>0</v>
      </c>
      <c r="H142" s="76" t="str">
        <f>VLOOKUP(B142,[13]全部报警!$A$2:$D$83,4,FALSE)</f>
        <v>云南省红河哈尼族彝族自治州建水县临安镇云昌宾馆西86米</v>
      </c>
      <c r="I142" s="76"/>
      <c r="J142" s="128"/>
      <c r="K142" s="128"/>
      <c r="L142" s="84" t="s">
        <v>33</v>
      </c>
      <c r="M142" s="81"/>
      <c r="N142" s="81"/>
      <c r="O142" s="81"/>
      <c r="P142" s="81"/>
      <c r="Q142" s="129" t="s">
        <v>56</v>
      </c>
      <c r="R142" s="130"/>
      <c r="S142" s="103"/>
      <c r="T142" s="104"/>
      <c r="U142" s="131"/>
      <c r="V142" s="132"/>
    </row>
    <row r="143" ht="17.65" customHeight="1" spans="1:21">
      <c r="A143" s="71">
        <v>138</v>
      </c>
      <c r="B143" s="116" t="s">
        <v>506</v>
      </c>
      <c r="C143" s="117" t="s">
        <v>507</v>
      </c>
      <c r="D143" s="117">
        <v>13708631876</v>
      </c>
      <c r="E143" s="74" t="s">
        <v>59</v>
      </c>
      <c r="F143" s="144" t="str">
        <f>VLOOKUP(B143,[13]全部报警!$A$2:$D$83,2,FALSE)</f>
        <v>2019-07-07 19:50:37</v>
      </c>
      <c r="G143" s="155" t="str">
        <f>VLOOKUP(B143,[14]行驶报表统计数据!$A$2:$B$68,2,FALSE)</f>
        <v>38.83</v>
      </c>
      <c r="H143" s="76" t="str">
        <f>VLOOKUP(B143,[13]全部报警!$A$2:$D$83,4,FALSE)</f>
        <v>云南省红河哈尼族彝族自治州开远市灵泉街道祥云路29幢市西南路开远水泥厂劳动服务公司东北89米</v>
      </c>
      <c r="I143" s="76"/>
      <c r="J143" s="128"/>
      <c r="K143" s="128"/>
      <c r="L143" s="84" t="s">
        <v>33</v>
      </c>
      <c r="M143" s="81"/>
      <c r="N143" s="81"/>
      <c r="O143" s="81"/>
      <c r="P143" s="81"/>
      <c r="Q143" s="129" t="s">
        <v>56</v>
      </c>
      <c r="R143" s="130"/>
      <c r="S143" s="103"/>
      <c r="T143" s="104"/>
      <c r="U143" s="131"/>
    </row>
    <row r="144" ht="17.65" customHeight="1" spans="1:21">
      <c r="A144" s="71">
        <v>139</v>
      </c>
      <c r="B144" s="116" t="s">
        <v>508</v>
      </c>
      <c r="C144" s="77" t="s">
        <v>509</v>
      </c>
      <c r="D144" s="77">
        <v>13466255899</v>
      </c>
      <c r="E144" s="74" t="s">
        <v>59</v>
      </c>
      <c r="F144" s="144" t="s">
        <v>1796</v>
      </c>
      <c r="G144" s="155">
        <v>0</v>
      </c>
      <c r="H144" s="154" t="s">
        <v>1797</v>
      </c>
      <c r="I144" s="76"/>
      <c r="J144" s="128"/>
      <c r="K144" s="128"/>
      <c r="L144" s="84" t="s">
        <v>33</v>
      </c>
      <c r="M144" s="81"/>
      <c r="N144" s="81"/>
      <c r="O144" s="81"/>
      <c r="P144" s="81"/>
      <c r="Q144" s="129" t="s">
        <v>56</v>
      </c>
      <c r="R144" s="130"/>
      <c r="S144" s="103"/>
      <c r="T144" s="104"/>
      <c r="U144" s="131"/>
    </row>
    <row r="145" ht="17.65" customHeight="1" spans="1:21">
      <c r="A145" s="71">
        <v>140</v>
      </c>
      <c r="B145" s="118" t="s">
        <v>512</v>
      </c>
      <c r="C145" s="117" t="s">
        <v>513</v>
      </c>
      <c r="D145" s="117">
        <v>13529682287</v>
      </c>
      <c r="E145" s="74" t="s">
        <v>59</v>
      </c>
      <c r="F145" s="144" t="s">
        <v>1798</v>
      </c>
      <c r="G145" s="155">
        <v>0</v>
      </c>
      <c r="H145" s="154" t="s">
        <v>1799</v>
      </c>
      <c r="I145" s="76"/>
      <c r="J145" s="128"/>
      <c r="K145" s="128"/>
      <c r="L145" s="84" t="s">
        <v>33</v>
      </c>
      <c r="M145" s="81"/>
      <c r="N145" s="81"/>
      <c r="O145" s="81"/>
      <c r="P145" s="81"/>
      <c r="Q145" s="129" t="s">
        <v>56</v>
      </c>
      <c r="R145" s="130"/>
      <c r="S145" s="103"/>
      <c r="T145" s="104"/>
      <c r="U145" s="131"/>
    </row>
    <row r="146" ht="17.65" customHeight="1" spans="1:21">
      <c r="A146" s="71">
        <v>141</v>
      </c>
      <c r="B146" s="116" t="s">
        <v>516</v>
      </c>
      <c r="C146" s="78" t="s">
        <v>517</v>
      </c>
      <c r="D146" s="78" t="s">
        <v>518</v>
      </c>
      <c r="E146" s="74" t="s">
        <v>59</v>
      </c>
      <c r="F146" s="144" t="s">
        <v>1800</v>
      </c>
      <c r="G146" s="155">
        <v>0</v>
      </c>
      <c r="H146" s="154" t="s">
        <v>1801</v>
      </c>
      <c r="I146" s="76"/>
      <c r="J146" s="128"/>
      <c r="K146" s="128"/>
      <c r="L146" s="84" t="s">
        <v>33</v>
      </c>
      <c r="M146" s="81"/>
      <c r="N146" s="81"/>
      <c r="O146" s="81"/>
      <c r="P146" s="81"/>
      <c r="Q146" s="129" t="s">
        <v>56</v>
      </c>
      <c r="R146" s="130"/>
      <c r="S146" s="103"/>
      <c r="T146" s="104"/>
      <c r="U146" s="131"/>
    </row>
    <row r="147" ht="17.65" customHeight="1" spans="1:21">
      <c r="A147" s="71">
        <v>142</v>
      </c>
      <c r="B147" s="116" t="s">
        <v>521</v>
      </c>
      <c r="C147" s="78" t="s">
        <v>522</v>
      </c>
      <c r="D147" s="78" t="s">
        <v>523</v>
      </c>
      <c r="E147" s="74" t="s">
        <v>59</v>
      </c>
      <c r="F147" s="144" t="str">
        <f>VLOOKUP(B147,[13]全部报警!$A$2:$D$83,2,FALSE)</f>
        <v>2019-07-07 20:15:02</v>
      </c>
      <c r="G147" s="155" t="str">
        <f>VLOOKUP(B147,[14]行驶报表统计数据!$A$2:$B$68,2,FALSE)</f>
        <v>12.16</v>
      </c>
      <c r="H147" s="76" t="str">
        <f>VLOOKUP(B147,[13]全部报警!$A$2:$D$83,4,FALSE)</f>
        <v>云南省红河哈尼族彝族自治州元阳县南沙镇102县道元红双飞粉西北147米</v>
      </c>
      <c r="I147" s="76"/>
      <c r="J147" s="128"/>
      <c r="K147" s="128"/>
      <c r="L147" s="84" t="s">
        <v>33</v>
      </c>
      <c r="M147" s="81"/>
      <c r="N147" s="81"/>
      <c r="O147" s="81"/>
      <c r="P147" s="81"/>
      <c r="Q147" s="129" t="s">
        <v>56</v>
      </c>
      <c r="R147" s="130"/>
      <c r="S147" s="103"/>
      <c r="T147" s="104"/>
      <c r="U147" s="131"/>
    </row>
    <row r="148" ht="17.65" customHeight="1" spans="1:21">
      <c r="A148" s="71">
        <v>143</v>
      </c>
      <c r="B148" s="116" t="s">
        <v>524</v>
      </c>
      <c r="C148" s="117" t="s">
        <v>525</v>
      </c>
      <c r="D148" s="117">
        <v>13887308798</v>
      </c>
      <c r="E148" s="74" t="s">
        <v>59</v>
      </c>
      <c r="F148" s="144" t="str">
        <f>VLOOKUP(B148,[13]全部报警!$A$2:$D$83,2,FALSE)</f>
        <v>2019-07-07 23:31:05</v>
      </c>
      <c r="G148" s="155" t="str">
        <f>VLOOKUP(B148,[14]行驶报表统计数据!$A$2:$B$68,2,FALSE)</f>
        <v>32.87</v>
      </c>
      <c r="H148" s="76" t="str">
        <f>VLOOKUP(B148,[13]全部报警!$A$2:$D$83,4,FALSE)</f>
        <v>云南省红河哈尼族彝族自治州蒙自市雨过铺镇蒙蚂线雨过铺站西北896米</v>
      </c>
      <c r="I148" s="76"/>
      <c r="J148" s="128"/>
      <c r="K148" s="128"/>
      <c r="L148" s="84" t="s">
        <v>33</v>
      </c>
      <c r="M148" s="81"/>
      <c r="N148" s="81"/>
      <c r="O148" s="81"/>
      <c r="P148" s="81"/>
      <c r="Q148" s="129" t="s">
        <v>56</v>
      </c>
      <c r="R148" s="130"/>
      <c r="S148" s="103"/>
      <c r="T148" s="104"/>
      <c r="U148" s="131"/>
    </row>
    <row r="149" ht="17.65" customHeight="1" spans="1:21">
      <c r="A149" s="71">
        <v>144</v>
      </c>
      <c r="B149" s="119" t="s">
        <v>526</v>
      </c>
      <c r="C149" s="77" t="s">
        <v>527</v>
      </c>
      <c r="D149" s="77">
        <v>13759499761</v>
      </c>
      <c r="E149" s="74" t="s">
        <v>59</v>
      </c>
      <c r="F149" s="144" t="str">
        <f>VLOOKUP(B149,[13]全部报警!$A$2:$D$83,2,FALSE)</f>
        <v>2019-07-07 07:54:03</v>
      </c>
      <c r="G149" s="155">
        <v>0</v>
      </c>
      <c r="H149" s="76" t="str">
        <f>VLOOKUP(B149,[13]全部报警!$A$2:$D$83,4,FALSE)</f>
        <v>云南省昆明市宜良县北古城镇G5601昆明绕城高速马鞍山东北225米</v>
      </c>
      <c r="I149" s="76"/>
      <c r="J149" s="128"/>
      <c r="K149" s="128"/>
      <c r="L149" s="84" t="s">
        <v>33</v>
      </c>
      <c r="M149" s="81"/>
      <c r="N149" s="81"/>
      <c r="O149" s="81"/>
      <c r="P149" s="81"/>
      <c r="Q149" s="129" t="s">
        <v>56</v>
      </c>
      <c r="R149" s="130"/>
      <c r="S149" s="103"/>
      <c r="T149" s="104"/>
      <c r="U149" s="131"/>
    </row>
    <row r="150" ht="17.65" customHeight="1" spans="1:21">
      <c r="A150" s="71">
        <v>145</v>
      </c>
      <c r="B150" s="119" t="s">
        <v>528</v>
      </c>
      <c r="C150" s="117" t="s">
        <v>529</v>
      </c>
      <c r="D150" s="117">
        <v>13312660049</v>
      </c>
      <c r="E150" s="74" t="s">
        <v>59</v>
      </c>
      <c r="F150" s="144" t="str">
        <f>VLOOKUP(B150,[13]全部报警!$A$2:$D$83,2,FALSE)</f>
        <v>2019-07-07 23:31:39</v>
      </c>
      <c r="G150" s="155" t="str">
        <f>VLOOKUP(B150,[14]行驶报表统计数据!$A$2:$B$68,2,FALSE)</f>
        <v>31.54</v>
      </c>
      <c r="H150" s="76" t="str">
        <f>VLOOKUP(B150,[13]全部报警!$A$2:$D$83,4,FALSE)</f>
        <v>云南省红河哈尼族彝族自治州弥勒市弥阳镇石新汽专云南云牛乳业有限公司西347米</v>
      </c>
      <c r="I150" s="76"/>
      <c r="J150" s="128"/>
      <c r="K150" s="128"/>
      <c r="L150" s="84" t="s">
        <v>33</v>
      </c>
      <c r="M150" s="81"/>
      <c r="N150" s="81"/>
      <c r="O150" s="81"/>
      <c r="P150" s="81"/>
      <c r="Q150" s="129" t="s">
        <v>56</v>
      </c>
      <c r="R150" s="130"/>
      <c r="S150" s="103"/>
      <c r="T150" s="104"/>
      <c r="U150" s="131"/>
    </row>
    <row r="151" ht="17.65" customHeight="1" spans="1:21">
      <c r="A151" s="71">
        <v>146</v>
      </c>
      <c r="B151" s="119" t="s">
        <v>530</v>
      </c>
      <c r="C151" s="78" t="s">
        <v>531</v>
      </c>
      <c r="D151" s="78" t="s">
        <v>532</v>
      </c>
      <c r="E151" s="74" t="s">
        <v>59</v>
      </c>
      <c r="F151" s="144" t="s">
        <v>1802</v>
      </c>
      <c r="G151" s="155">
        <v>0</v>
      </c>
      <c r="H151" s="154" t="s">
        <v>1803</v>
      </c>
      <c r="I151" s="76"/>
      <c r="J151" s="128"/>
      <c r="K151" s="128"/>
      <c r="L151" s="84" t="s">
        <v>33</v>
      </c>
      <c r="M151" s="81"/>
      <c r="N151" s="81"/>
      <c r="O151" s="81"/>
      <c r="P151" s="81"/>
      <c r="Q151" s="129" t="s">
        <v>56</v>
      </c>
      <c r="R151" s="130"/>
      <c r="S151" s="103"/>
      <c r="T151" s="104"/>
      <c r="U151" s="131"/>
    </row>
    <row r="152" ht="17.65" customHeight="1" spans="1:21">
      <c r="A152" s="71">
        <v>147</v>
      </c>
      <c r="B152" s="119" t="s">
        <v>535</v>
      </c>
      <c r="C152" s="117" t="s">
        <v>536</v>
      </c>
      <c r="D152" s="117">
        <v>13987331167</v>
      </c>
      <c r="E152" s="74" t="s">
        <v>59</v>
      </c>
      <c r="F152" s="144" t="str">
        <f>VLOOKUP(B152,[13]全部报警!$A$2:$D$83,2,FALSE)</f>
        <v>2019-07-07 22:58:52</v>
      </c>
      <c r="G152" s="155" t="str">
        <f>VLOOKUP(B152,[14]行驶报表统计数据!$A$2:$B$68,2,FALSE)</f>
        <v>17.75</v>
      </c>
      <c r="H152" s="76" t="str">
        <f>VLOOKUP(B152,[13]全部报警!$A$2:$D$83,4,FALSE)</f>
        <v>云南省红河哈尼族彝族自治州建水县官厅镇214省道建水县三生教育基地北126米</v>
      </c>
      <c r="I152" s="76"/>
      <c r="J152" s="128"/>
      <c r="K152" s="128"/>
      <c r="L152" s="84" t="s">
        <v>33</v>
      </c>
      <c r="M152" s="81"/>
      <c r="N152" s="81"/>
      <c r="O152" s="81"/>
      <c r="P152" s="81"/>
      <c r="Q152" s="129" t="s">
        <v>56</v>
      </c>
      <c r="R152" s="130"/>
      <c r="S152" s="103"/>
      <c r="T152" s="104"/>
      <c r="U152" s="131"/>
    </row>
    <row r="153" ht="17.65" customHeight="1" spans="1:21">
      <c r="A153" s="71">
        <v>148</v>
      </c>
      <c r="B153" s="119" t="s">
        <v>539</v>
      </c>
      <c r="C153" s="77" t="s">
        <v>540</v>
      </c>
      <c r="D153" s="77">
        <v>15987328067</v>
      </c>
      <c r="E153" s="74" t="s">
        <v>59</v>
      </c>
      <c r="F153" s="144" t="str">
        <f>VLOOKUP(B153,[13]全部报警!$A$2:$D$83,2,FALSE)</f>
        <v>2019-07-07 22:18:05</v>
      </c>
      <c r="G153" s="155" t="str">
        <f>VLOOKUP(B153,[14]行驶报表统计数据!$A$2:$B$68,2,FALSE)</f>
        <v>13.85</v>
      </c>
      <c r="H153" s="76" t="str">
        <f>VLOOKUP(B153,[13]全部报警!$A$2:$D$83,4,FALSE)</f>
        <v>云南省红河哈尼族彝族自治州开远市乐白道街道市西北路馆驿清真饭店东147米</v>
      </c>
      <c r="I153" s="76"/>
      <c r="J153" s="128"/>
      <c r="K153" s="128"/>
      <c r="L153" s="84" t="s">
        <v>33</v>
      </c>
      <c r="M153" s="81"/>
      <c r="N153" s="81"/>
      <c r="O153" s="81"/>
      <c r="P153" s="81"/>
      <c r="Q153" s="129" t="s">
        <v>56</v>
      </c>
      <c r="R153" s="130"/>
      <c r="S153" s="103"/>
      <c r="T153" s="104"/>
      <c r="U153" s="131"/>
    </row>
    <row r="154" ht="17.65" customHeight="1" spans="1:21">
      <c r="A154" s="71">
        <v>149</v>
      </c>
      <c r="B154" s="119" t="s">
        <v>541</v>
      </c>
      <c r="C154" s="117" t="s">
        <v>542</v>
      </c>
      <c r="D154" s="117">
        <v>13628733311</v>
      </c>
      <c r="E154" s="74" t="s">
        <v>59</v>
      </c>
      <c r="F154" s="144" t="str">
        <f>VLOOKUP(B154,[13]全部报警!$A$2:$D$83,2,FALSE)</f>
        <v>2019-07-07 23:44:33</v>
      </c>
      <c r="G154" s="155" t="str">
        <f>VLOOKUP(B154,[14]行驶报表统计数据!$A$2:$B$68,2,FALSE)</f>
        <v>45.62</v>
      </c>
      <c r="H154" s="76" t="str">
        <f>VLOOKUP(B154,[13]全部报警!$A$2:$D$83,4,FALSE)</f>
        <v>云南省红河哈尼族彝族自治州建水县临安镇迎晖路332号214省道速度陶瓷东北36米</v>
      </c>
      <c r="I154" s="76"/>
      <c r="J154" s="128"/>
      <c r="K154" s="128"/>
      <c r="L154" s="84" t="s">
        <v>33</v>
      </c>
      <c r="M154" s="81"/>
      <c r="N154" s="81"/>
      <c r="O154" s="81"/>
      <c r="P154" s="81"/>
      <c r="Q154" s="129" t="s">
        <v>56</v>
      </c>
      <c r="R154" s="130"/>
      <c r="S154" s="103"/>
      <c r="T154" s="104"/>
      <c r="U154" s="131"/>
    </row>
    <row r="155" ht="17.65" customHeight="1" spans="1:21">
      <c r="A155" s="71">
        <v>150</v>
      </c>
      <c r="B155" s="119" t="s">
        <v>543</v>
      </c>
      <c r="C155" s="78" t="s">
        <v>544</v>
      </c>
      <c r="D155" s="78" t="s">
        <v>545</v>
      </c>
      <c r="E155" s="74" t="s">
        <v>59</v>
      </c>
      <c r="F155" s="144" t="s">
        <v>1804</v>
      </c>
      <c r="G155" s="155">
        <v>0</v>
      </c>
      <c r="H155" s="154" t="s">
        <v>1805</v>
      </c>
      <c r="I155" s="76"/>
      <c r="J155" s="128"/>
      <c r="K155" s="128"/>
      <c r="L155" s="84" t="s">
        <v>33</v>
      </c>
      <c r="M155" s="81"/>
      <c r="N155" s="81"/>
      <c r="O155" s="81"/>
      <c r="P155" s="81"/>
      <c r="Q155" s="129" t="s">
        <v>56</v>
      </c>
      <c r="R155" s="130"/>
      <c r="S155" s="103"/>
      <c r="T155" s="104"/>
      <c r="U155" s="131"/>
    </row>
    <row r="156" ht="17.65" customHeight="1" spans="1:21">
      <c r="A156" s="71">
        <v>151</v>
      </c>
      <c r="B156" s="119" t="s">
        <v>546</v>
      </c>
      <c r="C156" s="120" t="s">
        <v>547</v>
      </c>
      <c r="D156" s="120">
        <v>13987361051</v>
      </c>
      <c r="E156" s="74" t="s">
        <v>59</v>
      </c>
      <c r="F156" s="144" t="str">
        <f>VLOOKUP(B156,[13]全部报警!$A$2:$D$83,2,FALSE)</f>
        <v>2019-07-07 17:12:52</v>
      </c>
      <c r="G156" s="155" t="str">
        <f>VLOOKUP(B156,[14]行驶报表统计数据!$A$2:$B$68,2,FALSE)</f>
        <v>13.74</v>
      </c>
      <c r="H156" s="76" t="str">
        <f>VLOOKUP(B156,[13]全部报警!$A$2:$D$83,4,FALSE)</f>
        <v>云南省红河哈尼族彝族自治州元阳县南沙镇慢腊公路102县102县道桃园村卫生所东1292米</v>
      </c>
      <c r="I156" s="76"/>
      <c r="J156" s="128"/>
      <c r="K156" s="128"/>
      <c r="L156" s="84" t="s">
        <v>33</v>
      </c>
      <c r="M156" s="81"/>
      <c r="N156" s="81"/>
      <c r="O156" s="81"/>
      <c r="P156" s="81"/>
      <c r="Q156" s="129" t="s">
        <v>56</v>
      </c>
      <c r="R156" s="130"/>
      <c r="S156" s="103"/>
      <c r="T156" s="104"/>
      <c r="U156" s="131"/>
    </row>
    <row r="157" ht="17.65" customHeight="1" spans="1:21">
      <c r="A157" s="71">
        <v>152</v>
      </c>
      <c r="B157" s="119" t="s">
        <v>548</v>
      </c>
      <c r="C157" s="117" t="s">
        <v>549</v>
      </c>
      <c r="D157" s="117">
        <v>13987332052</v>
      </c>
      <c r="E157" s="74" t="s">
        <v>59</v>
      </c>
      <c r="F157" s="144" t="str">
        <f>VLOOKUP(B157,[13]全部报警!$A$2:$D$83,2,FALSE)</f>
        <v>2019-07-07 19:52:08</v>
      </c>
      <c r="G157" s="155">
        <v>0</v>
      </c>
      <c r="H157" s="76" t="str">
        <f>VLOOKUP(B157,[13]全部报警!$A$2:$D$83,4,FALSE)</f>
        <v>云南省昆明市晋宁区二街镇翻响段马脚村东北448米</v>
      </c>
      <c r="I157" s="76"/>
      <c r="J157" s="128"/>
      <c r="K157" s="128"/>
      <c r="L157" s="84" t="s">
        <v>33</v>
      </c>
      <c r="M157" s="81"/>
      <c r="N157" s="81"/>
      <c r="O157" s="81"/>
      <c r="P157" s="81"/>
      <c r="Q157" s="129" t="s">
        <v>56</v>
      </c>
      <c r="R157" s="130"/>
      <c r="S157" s="103"/>
      <c r="T157" s="104"/>
      <c r="U157" s="131"/>
    </row>
    <row r="158" ht="17.65" customHeight="1" spans="1:21">
      <c r="A158" s="71">
        <v>153</v>
      </c>
      <c r="B158" s="78" t="s">
        <v>550</v>
      </c>
      <c r="C158" s="78" t="s">
        <v>551</v>
      </c>
      <c r="D158" s="78" t="s">
        <v>552</v>
      </c>
      <c r="E158" s="74" t="s">
        <v>59</v>
      </c>
      <c r="F158" s="144"/>
      <c r="G158" s="155">
        <v>0</v>
      </c>
      <c r="H158" s="76"/>
      <c r="I158" s="83" t="s">
        <v>62</v>
      </c>
      <c r="J158" s="128"/>
      <c r="K158" s="128"/>
      <c r="L158" s="84" t="s">
        <v>33</v>
      </c>
      <c r="M158" s="81"/>
      <c r="N158" s="81"/>
      <c r="O158" s="81"/>
      <c r="P158" s="81"/>
      <c r="Q158" s="129" t="s">
        <v>29</v>
      </c>
      <c r="R158" s="130"/>
      <c r="S158" s="103">
        <v>43653</v>
      </c>
      <c r="T158" s="104" t="s">
        <v>279</v>
      </c>
      <c r="U158" s="131"/>
    </row>
    <row r="159" ht="17.65" customHeight="1" spans="1:21">
      <c r="A159" s="71">
        <v>154</v>
      </c>
      <c r="B159" s="78" t="s">
        <v>555</v>
      </c>
      <c r="C159" s="78" t="s">
        <v>556</v>
      </c>
      <c r="D159" s="78" t="s">
        <v>557</v>
      </c>
      <c r="E159" s="74" t="s">
        <v>59</v>
      </c>
      <c r="F159" s="144" t="str">
        <f>VLOOKUP(B159,[13]全部报警!$A$2:$D$83,2,FALSE)</f>
        <v>2019-07-07 23:07:22</v>
      </c>
      <c r="G159" s="155" t="str">
        <f>VLOOKUP(B159,[14]行驶报表统计数据!$A$2:$B$68,2,FALSE)</f>
        <v>43.58</v>
      </c>
      <c r="H159" s="76" t="str">
        <f>VLOOKUP(B159,[13]全部报警!$A$2:$D$83,4,FALSE)</f>
        <v>云南省普洱市宁洱哈尼族彝族自治县同心镇G8511昆磨高速那柯里河东北382米</v>
      </c>
      <c r="I159" s="76"/>
      <c r="J159" s="128"/>
      <c r="K159" s="128"/>
      <c r="L159" s="84" t="s">
        <v>33</v>
      </c>
      <c r="M159" s="81"/>
      <c r="N159" s="81"/>
      <c r="O159" s="81"/>
      <c r="P159" s="81"/>
      <c r="Q159" s="129" t="s">
        <v>56</v>
      </c>
      <c r="R159" s="130"/>
      <c r="S159" s="81"/>
      <c r="T159" s="107"/>
      <c r="U159" s="131"/>
    </row>
    <row r="160" ht="17.65" customHeight="1" spans="1:21">
      <c r="A160" s="71">
        <v>155</v>
      </c>
      <c r="B160" s="121" t="s">
        <v>558</v>
      </c>
      <c r="C160" s="121" t="s">
        <v>559</v>
      </c>
      <c r="D160" s="121" t="s">
        <v>560</v>
      </c>
      <c r="E160" s="74" t="s">
        <v>59</v>
      </c>
      <c r="F160" s="144" t="s">
        <v>1806</v>
      </c>
      <c r="G160" s="155">
        <v>0</v>
      </c>
      <c r="H160" s="154" t="s">
        <v>1088</v>
      </c>
      <c r="I160" s="76"/>
      <c r="J160" s="128"/>
      <c r="K160" s="128"/>
      <c r="L160" s="84" t="s">
        <v>33</v>
      </c>
      <c r="M160" s="81"/>
      <c r="N160" s="81"/>
      <c r="O160" s="81"/>
      <c r="P160" s="81"/>
      <c r="Q160" s="129" t="s">
        <v>56</v>
      </c>
      <c r="R160" s="130"/>
      <c r="S160" s="81"/>
      <c r="T160" s="107"/>
      <c r="U160" s="131"/>
    </row>
    <row r="161" ht="17.65" customHeight="1" spans="1:21">
      <c r="A161" s="71">
        <v>156</v>
      </c>
      <c r="B161" s="78" t="s">
        <v>563</v>
      </c>
      <c r="C161" s="78" t="s">
        <v>564</v>
      </c>
      <c r="D161" s="78" t="s">
        <v>565</v>
      </c>
      <c r="E161" s="74" t="s">
        <v>59</v>
      </c>
      <c r="F161" s="144" t="s">
        <v>1807</v>
      </c>
      <c r="G161" s="155">
        <v>0</v>
      </c>
      <c r="H161" s="154" t="s">
        <v>1808</v>
      </c>
      <c r="I161" s="76"/>
      <c r="J161" s="128"/>
      <c r="K161" s="128"/>
      <c r="L161" s="84" t="s">
        <v>33</v>
      </c>
      <c r="M161" s="81"/>
      <c r="N161" s="81"/>
      <c r="O161" s="81"/>
      <c r="P161" s="81"/>
      <c r="Q161" s="129" t="s">
        <v>56</v>
      </c>
      <c r="R161" s="130"/>
      <c r="S161" s="81"/>
      <c r="T161" s="107"/>
      <c r="U161" s="131"/>
    </row>
    <row r="162" ht="17.65" customHeight="1" spans="1:21">
      <c r="A162" s="71">
        <v>157</v>
      </c>
      <c r="B162" s="78" t="s">
        <v>568</v>
      </c>
      <c r="C162" s="122" t="s">
        <v>569</v>
      </c>
      <c r="D162" s="122" t="s">
        <v>570</v>
      </c>
      <c r="E162" s="74" t="s">
        <v>59</v>
      </c>
      <c r="F162" s="144" t="s">
        <v>1809</v>
      </c>
      <c r="G162" s="155">
        <v>0</v>
      </c>
      <c r="H162" s="154" t="s">
        <v>1810</v>
      </c>
      <c r="I162" s="76"/>
      <c r="J162" s="128"/>
      <c r="K162" s="128"/>
      <c r="L162" s="84" t="s">
        <v>33</v>
      </c>
      <c r="M162" s="81"/>
      <c r="N162" s="81"/>
      <c r="O162" s="81"/>
      <c r="P162" s="81"/>
      <c r="Q162" s="129" t="s">
        <v>56</v>
      </c>
      <c r="R162" s="130"/>
      <c r="S162" s="81"/>
      <c r="T162" s="107"/>
      <c r="U162" s="131"/>
    </row>
    <row r="163" ht="17.65" customHeight="1" spans="1:21">
      <c r="A163" s="71">
        <v>158</v>
      </c>
      <c r="B163" s="78" t="s">
        <v>573</v>
      </c>
      <c r="C163" s="78" t="s">
        <v>99</v>
      </c>
      <c r="D163" s="78" t="s">
        <v>574</v>
      </c>
      <c r="E163" s="74" t="s">
        <v>59</v>
      </c>
      <c r="F163" s="144" t="str">
        <f>VLOOKUP(B163,[13]全部报警!$A$2:$D$83,2,FALSE)</f>
        <v>2019-07-07 20:47:09</v>
      </c>
      <c r="G163" s="155" t="str">
        <f>VLOOKUP(B163,[14]行驶报表统计数据!$A$2:$B$68,2,FALSE)</f>
        <v>27.85</v>
      </c>
      <c r="H163" s="76" t="str">
        <f>VLOOKUP(B163,[13]全部报警!$A$2:$D$83,4,FALSE)</f>
        <v>云南省红河哈尼族彝族自治州建水县临安镇G31县道普庵寺西北1880米</v>
      </c>
      <c r="I163" s="76"/>
      <c r="J163" s="128"/>
      <c r="K163" s="128"/>
      <c r="L163" s="84" t="s">
        <v>33</v>
      </c>
      <c r="M163" s="81"/>
      <c r="N163" s="81"/>
      <c r="O163" s="81"/>
      <c r="P163" s="81"/>
      <c r="Q163" s="129" t="s">
        <v>56</v>
      </c>
      <c r="R163" s="130"/>
      <c r="S163" s="81"/>
      <c r="T163" s="107"/>
      <c r="U163" s="131"/>
    </row>
    <row r="164" ht="17.65" customHeight="1" spans="1:21">
      <c r="A164" s="71">
        <v>159</v>
      </c>
      <c r="B164" s="78" t="s">
        <v>577</v>
      </c>
      <c r="C164" s="78" t="s">
        <v>578</v>
      </c>
      <c r="D164" s="78" t="s">
        <v>579</v>
      </c>
      <c r="E164" s="74" t="s">
        <v>59</v>
      </c>
      <c r="F164" s="144" t="s">
        <v>1811</v>
      </c>
      <c r="G164" s="155">
        <v>0</v>
      </c>
      <c r="H164" s="154" t="s">
        <v>1812</v>
      </c>
      <c r="I164" s="76"/>
      <c r="J164" s="128"/>
      <c r="K164" s="128"/>
      <c r="L164" s="84" t="s">
        <v>33</v>
      </c>
      <c r="M164" s="81"/>
      <c r="N164" s="81"/>
      <c r="O164" s="81"/>
      <c r="P164" s="81"/>
      <c r="Q164" s="129" t="s">
        <v>56</v>
      </c>
      <c r="R164" s="130"/>
      <c r="S164" s="81"/>
      <c r="T164" s="107"/>
      <c r="U164" s="131"/>
    </row>
    <row r="165" ht="17.65" customHeight="1" spans="1:21">
      <c r="A165" s="71">
        <v>160</v>
      </c>
      <c r="B165" s="78" t="s">
        <v>582</v>
      </c>
      <c r="C165" s="78" t="s">
        <v>583</v>
      </c>
      <c r="D165" s="78" t="s">
        <v>584</v>
      </c>
      <c r="E165" s="74" t="s">
        <v>59</v>
      </c>
      <c r="F165" s="144" t="s">
        <v>1813</v>
      </c>
      <c r="G165" s="155">
        <v>0</v>
      </c>
      <c r="H165" s="154" t="s">
        <v>1814</v>
      </c>
      <c r="I165" s="76"/>
      <c r="J165" s="128"/>
      <c r="K165" s="128"/>
      <c r="L165" s="84" t="s">
        <v>33</v>
      </c>
      <c r="M165" s="81"/>
      <c r="N165" s="81"/>
      <c r="O165" s="81"/>
      <c r="P165" s="81"/>
      <c r="Q165" s="129" t="s">
        <v>56</v>
      </c>
      <c r="R165" s="130"/>
      <c r="S165" s="81"/>
      <c r="T165" s="107"/>
      <c r="U165" s="131"/>
    </row>
    <row r="166" ht="17.65" customHeight="1" spans="1:21">
      <c r="A166" s="71">
        <v>161</v>
      </c>
      <c r="B166" s="78" t="s">
        <v>587</v>
      </c>
      <c r="C166" s="78" t="s">
        <v>588</v>
      </c>
      <c r="D166" s="78" t="s">
        <v>589</v>
      </c>
      <c r="E166" s="74" t="s">
        <v>59</v>
      </c>
      <c r="F166" s="144" t="s">
        <v>1815</v>
      </c>
      <c r="G166" s="155">
        <v>0</v>
      </c>
      <c r="H166" s="154" t="s">
        <v>1816</v>
      </c>
      <c r="I166" s="76"/>
      <c r="J166" s="128"/>
      <c r="K166" s="128"/>
      <c r="L166" s="84" t="s">
        <v>33</v>
      </c>
      <c r="M166" s="81"/>
      <c r="N166" s="81"/>
      <c r="O166" s="81"/>
      <c r="P166" s="81"/>
      <c r="Q166" s="129" t="s">
        <v>56</v>
      </c>
      <c r="R166" s="130"/>
      <c r="S166" s="81"/>
      <c r="T166" s="107"/>
      <c r="U166" s="131"/>
    </row>
    <row r="167" ht="17.65" customHeight="1" spans="1:21">
      <c r="A167" s="71">
        <v>162</v>
      </c>
      <c r="B167" s="78" t="s">
        <v>592</v>
      </c>
      <c r="C167" s="78" t="s">
        <v>437</v>
      </c>
      <c r="D167" s="78" t="s">
        <v>438</v>
      </c>
      <c r="E167" s="74" t="s">
        <v>59</v>
      </c>
      <c r="F167" s="144" t="str">
        <f>VLOOKUP(B167,[13]全部报警!$A$2:$D$83,2,FALSE)</f>
        <v>2019-07-07 09:26:40</v>
      </c>
      <c r="G167" s="155">
        <v>0</v>
      </c>
      <c r="H167" s="76" t="str">
        <f>VLOOKUP(B167,[13]全部报警!$A$2:$D$83,4,FALSE)</f>
        <v>云南省红河哈尼族彝族自治州个旧市沙甸镇323国道穆斯林餐厅西北98米</v>
      </c>
      <c r="I167" s="76"/>
      <c r="J167" s="128"/>
      <c r="K167" s="128"/>
      <c r="L167" s="84" t="s">
        <v>33</v>
      </c>
      <c r="M167" s="81"/>
      <c r="N167" s="81"/>
      <c r="O167" s="81"/>
      <c r="P167" s="81"/>
      <c r="Q167" s="129" t="s">
        <v>56</v>
      </c>
      <c r="R167" s="130"/>
      <c r="S167" s="81"/>
      <c r="T167" s="107"/>
      <c r="U167" s="131"/>
    </row>
    <row r="168" ht="17.65" customHeight="1" spans="1:21">
      <c r="A168" s="71">
        <v>163</v>
      </c>
      <c r="B168" s="78" t="s">
        <v>595</v>
      </c>
      <c r="C168" s="78" t="s">
        <v>596</v>
      </c>
      <c r="D168" s="78" t="s">
        <v>597</v>
      </c>
      <c r="E168" s="74" t="s">
        <v>59</v>
      </c>
      <c r="F168" s="144" t="s">
        <v>1817</v>
      </c>
      <c r="G168" s="155">
        <v>0</v>
      </c>
      <c r="H168" s="154" t="s">
        <v>1818</v>
      </c>
      <c r="I168" s="76"/>
      <c r="J168" s="128"/>
      <c r="K168" s="128"/>
      <c r="L168" s="84" t="s">
        <v>33</v>
      </c>
      <c r="M168" s="81"/>
      <c r="N168" s="81"/>
      <c r="O168" s="81"/>
      <c r="P168" s="81"/>
      <c r="Q168" s="129" t="s">
        <v>56</v>
      </c>
      <c r="R168" s="130"/>
      <c r="S168" s="81"/>
      <c r="T168" s="107"/>
      <c r="U168" s="131"/>
    </row>
    <row r="169" ht="17.65" customHeight="1" spans="1:21">
      <c r="A169" s="71">
        <v>164</v>
      </c>
      <c r="B169" s="78" t="s">
        <v>600</v>
      </c>
      <c r="C169" s="78" t="s">
        <v>601</v>
      </c>
      <c r="D169" s="78" t="s">
        <v>602</v>
      </c>
      <c r="E169" s="74" t="s">
        <v>59</v>
      </c>
      <c r="F169" s="144" t="str">
        <f>VLOOKUP(B169,[13]全部报警!$A$2:$D$83,2,FALSE)</f>
        <v>2019-07-07 23:19:05</v>
      </c>
      <c r="G169" s="155" t="str">
        <f>VLOOKUP(B169,[14]行驶报表统计数据!$A$2:$B$68,2,FALSE)</f>
        <v>3.19</v>
      </c>
      <c r="H169" s="76" t="str">
        <f>VLOOKUP(B169,[13]全部报警!$A$2:$D$83,4,FALSE)</f>
        <v>云南省文山壮族苗族自治州广南县莲城镇068乡道赛京村西343米</v>
      </c>
      <c r="I169" s="76"/>
      <c r="J169" s="128"/>
      <c r="K169" s="128"/>
      <c r="L169" s="84" t="s">
        <v>33</v>
      </c>
      <c r="M169" s="81"/>
      <c r="N169" s="81"/>
      <c r="O169" s="81"/>
      <c r="P169" s="81"/>
      <c r="Q169" s="129" t="s">
        <v>56</v>
      </c>
      <c r="R169" s="130"/>
      <c r="S169" s="81"/>
      <c r="T169" s="107"/>
      <c r="U169" s="131"/>
    </row>
    <row r="170" ht="17.65" customHeight="1" spans="1:21">
      <c r="A170" s="71">
        <v>165</v>
      </c>
      <c r="B170" s="73" t="s">
        <v>603</v>
      </c>
      <c r="C170" s="120" t="s">
        <v>604</v>
      </c>
      <c r="D170" s="117">
        <v>13988079515</v>
      </c>
      <c r="E170" s="74" t="s">
        <v>59</v>
      </c>
      <c r="F170" s="144" t="s">
        <v>1819</v>
      </c>
      <c r="G170" s="155">
        <v>0</v>
      </c>
      <c r="H170" s="154" t="s">
        <v>1820</v>
      </c>
      <c r="I170" s="76"/>
      <c r="J170" s="128"/>
      <c r="K170" s="128"/>
      <c r="L170" s="84" t="s">
        <v>33</v>
      </c>
      <c r="M170" s="81"/>
      <c r="N170" s="81"/>
      <c r="O170" s="81"/>
      <c r="P170" s="81"/>
      <c r="Q170" s="129" t="s">
        <v>56</v>
      </c>
      <c r="R170" s="130"/>
      <c r="S170" s="81"/>
      <c r="T170" s="107"/>
      <c r="U170" s="131"/>
    </row>
    <row r="171" ht="17.65" customHeight="1" spans="1:21">
      <c r="A171" s="71">
        <v>166</v>
      </c>
      <c r="B171" s="78" t="s">
        <v>605</v>
      </c>
      <c r="C171" s="122" t="s">
        <v>147</v>
      </c>
      <c r="D171" s="122" t="s">
        <v>606</v>
      </c>
      <c r="E171" s="74" t="s">
        <v>59</v>
      </c>
      <c r="F171" s="144" t="str">
        <f>VLOOKUP(B171,[13]全部报警!$A$2:$D$83,2,FALSE)</f>
        <v>2019-07-07 19:34:03</v>
      </c>
      <c r="G171" s="155" t="str">
        <f>VLOOKUP(B171,[14]行驶报表统计数据!$A$2:$B$68,2,FALSE)</f>
        <v>3.13</v>
      </c>
      <c r="H171" s="76" t="str">
        <f>VLOOKUP(B171,[13]全部报警!$A$2:$D$83,4,FALSE)</f>
        <v>326国道130滨河中路东盟河口国际传播中心西南637米</v>
      </c>
      <c r="I171" s="76"/>
      <c r="J171" s="128"/>
      <c r="K171" s="128"/>
      <c r="L171" s="84" t="s">
        <v>33</v>
      </c>
      <c r="M171" s="81"/>
      <c r="N171" s="81"/>
      <c r="O171" s="81"/>
      <c r="P171" s="81"/>
      <c r="Q171" s="129" t="s">
        <v>56</v>
      </c>
      <c r="R171" s="130"/>
      <c r="S171" s="81"/>
      <c r="T171" s="107"/>
      <c r="U171" s="131"/>
    </row>
    <row r="172" ht="17.65" customHeight="1" spans="1:21">
      <c r="A172" s="71">
        <v>167</v>
      </c>
      <c r="B172" s="78" t="s">
        <v>607</v>
      </c>
      <c r="C172" s="78" t="s">
        <v>608</v>
      </c>
      <c r="D172" s="78" t="s">
        <v>609</v>
      </c>
      <c r="E172" s="74" t="s">
        <v>59</v>
      </c>
      <c r="F172" s="144" t="str">
        <f>VLOOKUP(B172,[13]全部报警!$A$2:$D$83,2,FALSE)</f>
        <v>2019-07-07 23:05:07</v>
      </c>
      <c r="G172" s="155" t="str">
        <f>VLOOKUP(B172,[14]行驶报表统计数据!$A$2:$B$68,2,FALSE)</f>
        <v>7.63</v>
      </c>
      <c r="H172" s="76" t="str">
        <f>VLOOKUP(B172,[13]全部报警!$A$2:$D$83,4,FALSE)</f>
        <v>云南省红河哈尼族彝族自治州元阳县小新街乡南蛮段芒巩西415米</v>
      </c>
      <c r="I172" s="76"/>
      <c r="J172" s="128"/>
      <c r="K172" s="128"/>
      <c r="L172" s="84" t="s">
        <v>33</v>
      </c>
      <c r="M172" s="81"/>
      <c r="N172" s="81"/>
      <c r="O172" s="81"/>
      <c r="P172" s="81"/>
      <c r="Q172" s="129" t="s">
        <v>56</v>
      </c>
      <c r="R172" s="130"/>
      <c r="S172" s="81"/>
      <c r="T172" s="107"/>
      <c r="U172" s="131"/>
    </row>
    <row r="173" ht="17.65" customHeight="1" spans="1:21">
      <c r="A173" s="71">
        <v>168</v>
      </c>
      <c r="B173" s="121" t="s">
        <v>610</v>
      </c>
      <c r="C173" s="77" t="s">
        <v>611</v>
      </c>
      <c r="D173" s="77">
        <v>13578098394</v>
      </c>
      <c r="E173" s="74" t="s">
        <v>59</v>
      </c>
      <c r="F173" s="144" t="str">
        <f>VLOOKUP(B173,[13]全部报警!$A$2:$D$83,2,FALSE)</f>
        <v>2019-07-07 23:34:45</v>
      </c>
      <c r="G173" s="155" t="str">
        <f>VLOOKUP(B173,[14]行驶报表统计数据!$A$2:$B$68,2,FALSE)</f>
        <v>15.59</v>
      </c>
      <c r="H173" s="76" t="str">
        <f>VLOOKUP(B173,[13]全部报警!$A$2:$D$83,4,FALSE)</f>
        <v>云南省昭通市彝良县洛泽河镇侯毛段蚂蝗沟小学东1230米</v>
      </c>
      <c r="I173" s="76"/>
      <c r="J173" s="128"/>
      <c r="K173" s="128"/>
      <c r="L173" s="84" t="s">
        <v>33</v>
      </c>
      <c r="M173" s="81"/>
      <c r="N173" s="81"/>
      <c r="O173" s="81"/>
      <c r="P173" s="81"/>
      <c r="Q173" s="129" t="s">
        <v>56</v>
      </c>
      <c r="R173" s="130"/>
      <c r="S173" s="81"/>
      <c r="T173" s="107"/>
      <c r="U173" s="131"/>
    </row>
    <row r="174" ht="17.65" customHeight="1" spans="1:21">
      <c r="A174" s="71">
        <v>169</v>
      </c>
      <c r="B174" s="121" t="s">
        <v>612</v>
      </c>
      <c r="C174" s="78" t="s">
        <v>613</v>
      </c>
      <c r="D174" s="78" t="s">
        <v>614</v>
      </c>
      <c r="E174" s="74" t="s">
        <v>59</v>
      </c>
      <c r="F174" s="144"/>
      <c r="G174" s="155">
        <v>0</v>
      </c>
      <c r="H174" s="76"/>
      <c r="I174" s="83" t="s">
        <v>62</v>
      </c>
      <c r="J174" s="128"/>
      <c r="K174" s="128"/>
      <c r="L174" s="84" t="s">
        <v>33</v>
      </c>
      <c r="M174" s="81"/>
      <c r="N174" s="81"/>
      <c r="O174" s="81"/>
      <c r="P174" s="81"/>
      <c r="Q174" s="129" t="s">
        <v>29</v>
      </c>
      <c r="R174" s="130"/>
      <c r="S174" s="146">
        <v>43653</v>
      </c>
      <c r="T174" s="107" t="s">
        <v>170</v>
      </c>
      <c r="U174" s="131"/>
    </row>
    <row r="175" ht="17.65" customHeight="1" spans="1:21">
      <c r="A175" s="71">
        <v>170</v>
      </c>
      <c r="B175" s="78" t="s">
        <v>617</v>
      </c>
      <c r="C175" s="123" t="s">
        <v>618</v>
      </c>
      <c r="D175" s="123">
        <v>13769411888</v>
      </c>
      <c r="E175" s="74" t="s">
        <v>59</v>
      </c>
      <c r="F175" s="144" t="str">
        <f>VLOOKUP(B175,[13]全部报警!$A$2:$D$83,2,FALSE)</f>
        <v>2019-07-07 19:12:13</v>
      </c>
      <c r="G175" s="155" t="str">
        <f>VLOOKUP(B175,[14]行驶报表统计数据!$A$2:$B$68,2,FALSE)</f>
        <v>21.22</v>
      </c>
      <c r="H175" s="76" t="str">
        <f>VLOOKUP(B175,[13]全部报警!$A$2:$D$83,4,FALSE)</f>
        <v>云南省红河哈尼族彝族自治州建水县坡头乡白显段大石洞小学东337米</v>
      </c>
      <c r="I175" s="76"/>
      <c r="J175" s="128"/>
      <c r="K175" s="128"/>
      <c r="L175" s="84" t="s">
        <v>33</v>
      </c>
      <c r="M175" s="81"/>
      <c r="N175" s="81"/>
      <c r="O175" s="81"/>
      <c r="P175" s="81"/>
      <c r="Q175" s="129" t="s">
        <v>56</v>
      </c>
      <c r="R175" s="130"/>
      <c r="S175" s="81"/>
      <c r="T175" s="107"/>
      <c r="U175" s="131"/>
    </row>
    <row r="176" ht="17.65" customHeight="1" spans="1:21">
      <c r="A176" s="71">
        <v>171</v>
      </c>
      <c r="B176" s="78" t="s">
        <v>621</v>
      </c>
      <c r="C176" s="78" t="s">
        <v>622</v>
      </c>
      <c r="D176" s="78" t="s">
        <v>623</v>
      </c>
      <c r="E176" s="74" t="s">
        <v>59</v>
      </c>
      <c r="F176" s="144" t="str">
        <f>VLOOKUP(B176,[13]全部报警!$A$2:$D$83,2,FALSE)</f>
        <v>2019-07-07 21:59:46</v>
      </c>
      <c r="G176" s="155" t="str">
        <f>VLOOKUP(B176,[14]行驶报表统计数据!$A$2:$B$68,2,FALSE)</f>
        <v>19.53</v>
      </c>
      <c r="H176" s="76" t="str">
        <f>VLOOKUP(B176,[13]全部报警!$A$2:$D$83,4,FALSE)</f>
        <v>云南省普洱市宁洱哈尼族彝族自治县宁洱镇323国道中国石油荣兴加油站北55米</v>
      </c>
      <c r="I176" s="76"/>
      <c r="J176" s="128"/>
      <c r="K176" s="128"/>
      <c r="L176" s="84" t="s">
        <v>33</v>
      </c>
      <c r="M176" s="81"/>
      <c r="N176" s="81"/>
      <c r="O176" s="81"/>
      <c r="P176" s="81"/>
      <c r="Q176" s="129" t="s">
        <v>56</v>
      </c>
      <c r="R176" s="130"/>
      <c r="S176" s="81"/>
      <c r="T176" s="107"/>
      <c r="U176" s="131"/>
    </row>
    <row r="177" ht="17.65" customHeight="1" spans="1:21">
      <c r="A177" s="71">
        <v>172</v>
      </c>
      <c r="B177" s="78" t="s">
        <v>624</v>
      </c>
      <c r="C177" s="78" t="s">
        <v>625</v>
      </c>
      <c r="D177" s="78" t="s">
        <v>626</v>
      </c>
      <c r="E177" s="74" t="s">
        <v>59</v>
      </c>
      <c r="F177" s="144" t="s">
        <v>1821</v>
      </c>
      <c r="G177" s="155">
        <v>0</v>
      </c>
      <c r="H177" s="154" t="s">
        <v>1822</v>
      </c>
      <c r="I177" s="76"/>
      <c r="J177" s="128"/>
      <c r="K177" s="128"/>
      <c r="L177" s="84" t="s">
        <v>33</v>
      </c>
      <c r="M177" s="81"/>
      <c r="N177" s="81"/>
      <c r="O177" s="81"/>
      <c r="P177" s="81"/>
      <c r="Q177" s="129" t="s">
        <v>56</v>
      </c>
      <c r="R177" s="130"/>
      <c r="S177" s="81"/>
      <c r="T177" s="107"/>
      <c r="U177" s="131"/>
    </row>
    <row r="178" ht="17.65" customHeight="1" spans="1:21">
      <c r="A178" s="71">
        <v>173</v>
      </c>
      <c r="B178" s="78" t="s">
        <v>629</v>
      </c>
      <c r="C178" s="78" t="s">
        <v>630</v>
      </c>
      <c r="D178" s="78" t="s">
        <v>631</v>
      </c>
      <c r="E178" s="74" t="s">
        <v>59</v>
      </c>
      <c r="F178" s="144" t="str">
        <f>VLOOKUP(B178,[13]全部报警!$A$2:$D$83,2,FALSE)</f>
        <v>2019-07-07 20:59:32</v>
      </c>
      <c r="G178" s="155" t="str">
        <f>VLOOKUP(B178,[14]行驶报表统计数据!$A$2:$B$68,2,FALSE)</f>
        <v>40.31</v>
      </c>
      <c r="H178" s="76" t="str">
        <f>VLOOKUP(B178,[13]全部报警!$A$2:$D$83,4,FALSE)</f>
        <v>云南省红河哈尼族彝族自治州弥勒市弥阳镇吉山南路1-2号红烟路中国信合(铺田支行)西72米</v>
      </c>
      <c r="I178" s="76"/>
      <c r="J178" s="128"/>
      <c r="K178" s="128"/>
      <c r="L178" s="84" t="s">
        <v>33</v>
      </c>
      <c r="M178" s="81"/>
      <c r="N178" s="81"/>
      <c r="O178" s="81"/>
      <c r="P178" s="81"/>
      <c r="Q178" s="129" t="s">
        <v>56</v>
      </c>
      <c r="R178" s="130"/>
      <c r="S178" s="81"/>
      <c r="T178" s="107"/>
      <c r="U178" s="131"/>
    </row>
    <row r="179" ht="17.65" customHeight="1" spans="1:21">
      <c r="A179" s="71">
        <v>174</v>
      </c>
      <c r="B179" s="78" t="s">
        <v>632</v>
      </c>
      <c r="C179" s="78" t="s">
        <v>633</v>
      </c>
      <c r="D179" s="78" t="s">
        <v>634</v>
      </c>
      <c r="E179" s="74" t="s">
        <v>59</v>
      </c>
      <c r="F179" s="144" t="s">
        <v>1823</v>
      </c>
      <c r="G179" s="155">
        <v>0</v>
      </c>
      <c r="H179" s="154" t="s">
        <v>1824</v>
      </c>
      <c r="I179" s="76"/>
      <c r="J179" s="128"/>
      <c r="K179" s="128"/>
      <c r="L179" s="84" t="s">
        <v>33</v>
      </c>
      <c r="M179" s="81"/>
      <c r="N179" s="81"/>
      <c r="O179" s="81"/>
      <c r="P179" s="81"/>
      <c r="Q179" s="129" t="s">
        <v>56</v>
      </c>
      <c r="R179" s="130"/>
      <c r="S179" s="81"/>
      <c r="T179" s="107"/>
      <c r="U179" s="131"/>
    </row>
    <row r="180" ht="17.65" customHeight="1" spans="1:21">
      <c r="A180" s="71">
        <v>175</v>
      </c>
      <c r="B180" s="78" t="s">
        <v>637</v>
      </c>
      <c r="C180" s="78" t="s">
        <v>638</v>
      </c>
      <c r="D180" s="78" t="s">
        <v>639</v>
      </c>
      <c r="E180" s="74" t="s">
        <v>59</v>
      </c>
      <c r="F180" s="144" t="str">
        <f>VLOOKUP(B180,[13]全部报警!$A$2:$D$83,2,FALSE)</f>
        <v>2019-07-07 23:19:03</v>
      </c>
      <c r="G180" s="155">
        <v>81</v>
      </c>
      <c r="H180" s="76" t="str">
        <f>VLOOKUP(B180,[13]全部报警!$A$2:$D$83,4,FALSE)</f>
        <v>云南省大理白族自治州宾川县金牛镇007乡道宾川县畜禽良种推广站东南1715米</v>
      </c>
      <c r="I180" s="76"/>
      <c r="J180" s="128"/>
      <c r="K180" s="128"/>
      <c r="L180" s="84" t="s">
        <v>28</v>
      </c>
      <c r="M180" s="81" t="s">
        <v>62</v>
      </c>
      <c r="N180" s="81"/>
      <c r="O180" s="81"/>
      <c r="P180" s="81"/>
      <c r="Q180" s="129" t="s">
        <v>34</v>
      </c>
      <c r="R180" s="130"/>
      <c r="S180" s="146">
        <v>43653</v>
      </c>
      <c r="T180" s="107" t="s">
        <v>170</v>
      </c>
      <c r="U180" s="131"/>
    </row>
    <row r="181" ht="17.65" customHeight="1" spans="1:21">
      <c r="A181" s="71">
        <v>176</v>
      </c>
      <c r="B181" s="78" t="s">
        <v>640</v>
      </c>
      <c r="C181" s="78" t="s">
        <v>641</v>
      </c>
      <c r="D181" s="78" t="s">
        <v>642</v>
      </c>
      <c r="E181" s="74" t="s">
        <v>59</v>
      </c>
      <c r="F181" s="144" t="str">
        <f>VLOOKUP(B181,[13]全部报警!$A$2:$D$83,2,FALSE)</f>
        <v>2019-07-07 18:28:43</v>
      </c>
      <c r="G181" s="155" t="str">
        <f>VLOOKUP(B181,[14]行驶报表统计数据!$A$2:$B$68,2,FALSE)</f>
        <v>8.56</v>
      </c>
      <c r="H181" s="76" t="str">
        <f>VLOOKUP(B181,[13]全部报警!$A$2:$D$83,4,FALSE)</f>
        <v>云南省红河哈尼族彝族自治州个旧市鸡街镇白沙坡村段小马拉格学校西北1848米</v>
      </c>
      <c r="I181" s="76"/>
      <c r="J181" s="128"/>
      <c r="K181" s="128"/>
      <c r="L181" s="84" t="s">
        <v>33</v>
      </c>
      <c r="M181" s="81"/>
      <c r="N181" s="81"/>
      <c r="O181" s="81"/>
      <c r="P181" s="81"/>
      <c r="Q181" s="129" t="s">
        <v>56</v>
      </c>
      <c r="R181" s="130"/>
      <c r="S181" s="81"/>
      <c r="T181" s="107"/>
      <c r="U181" s="131"/>
    </row>
    <row r="182" ht="17.65" customHeight="1" spans="1:21">
      <c r="A182" s="71">
        <v>177</v>
      </c>
      <c r="B182" s="78" t="s">
        <v>643</v>
      </c>
      <c r="C182" s="78" t="s">
        <v>644</v>
      </c>
      <c r="D182" s="78" t="s">
        <v>645</v>
      </c>
      <c r="E182" s="74" t="s">
        <v>59</v>
      </c>
      <c r="F182" s="144" t="s">
        <v>1825</v>
      </c>
      <c r="G182" s="155">
        <v>0</v>
      </c>
      <c r="H182" s="154" t="s">
        <v>1826</v>
      </c>
      <c r="I182" s="76"/>
      <c r="J182" s="128"/>
      <c r="K182" s="128"/>
      <c r="L182" s="84" t="s">
        <v>33</v>
      </c>
      <c r="M182" s="81"/>
      <c r="N182" s="81"/>
      <c r="O182" s="81"/>
      <c r="P182" s="81"/>
      <c r="Q182" s="129" t="s">
        <v>56</v>
      </c>
      <c r="R182" s="130"/>
      <c r="S182" s="81"/>
      <c r="T182" s="107"/>
      <c r="U182" s="131"/>
    </row>
    <row r="183" ht="17.65" customHeight="1" spans="1:21">
      <c r="A183" s="71">
        <v>178</v>
      </c>
      <c r="B183" s="78" t="s">
        <v>648</v>
      </c>
      <c r="C183" s="78" t="s">
        <v>649</v>
      </c>
      <c r="D183" s="78" t="s">
        <v>650</v>
      </c>
      <c r="E183" s="74" t="s">
        <v>59</v>
      </c>
      <c r="F183" s="144" t="s">
        <v>1827</v>
      </c>
      <c r="G183" s="155">
        <v>0</v>
      </c>
      <c r="H183" s="154" t="s">
        <v>1828</v>
      </c>
      <c r="I183" s="76"/>
      <c r="J183" s="128"/>
      <c r="K183" s="128"/>
      <c r="L183" s="84" t="s">
        <v>33</v>
      </c>
      <c r="M183" s="81"/>
      <c r="N183" s="81"/>
      <c r="O183" s="81"/>
      <c r="P183" s="81"/>
      <c r="Q183" s="129" t="s">
        <v>56</v>
      </c>
      <c r="R183" s="130"/>
      <c r="S183" s="81"/>
      <c r="T183" s="107"/>
      <c r="U183" s="131"/>
    </row>
    <row r="184" ht="17.65" customHeight="1" spans="1:21">
      <c r="A184" s="71">
        <v>179</v>
      </c>
      <c r="B184" s="78" t="s">
        <v>653</v>
      </c>
      <c r="C184" s="122" t="s">
        <v>654</v>
      </c>
      <c r="D184" s="122" t="s">
        <v>655</v>
      </c>
      <c r="E184" s="74" t="s">
        <v>59</v>
      </c>
      <c r="F184" s="144" t="str">
        <f>VLOOKUP(B184,[13]全部报警!$A$2:$D$83,2,FALSE)</f>
        <v>2019-07-07 23:47:39</v>
      </c>
      <c r="G184" s="155" t="str">
        <f>VLOOKUP(B184,[14]行驶报表统计数据!$A$2:$B$68,2,FALSE)</f>
        <v>4.58</v>
      </c>
      <c r="H184" s="76" t="str">
        <f>VLOOKUP(B184,[13]全部报警!$A$2:$D$83,4,FALSE)</f>
        <v>云南省红河哈尼族彝族自治州元阳县上新城乡元蔓高速芒铁西南356米</v>
      </c>
      <c r="I184" s="76"/>
      <c r="J184" s="128"/>
      <c r="K184" s="128"/>
      <c r="L184" s="84" t="s">
        <v>33</v>
      </c>
      <c r="M184" s="81"/>
      <c r="N184" s="81"/>
      <c r="O184" s="81"/>
      <c r="P184" s="81"/>
      <c r="Q184" s="129" t="s">
        <v>56</v>
      </c>
      <c r="R184" s="130"/>
      <c r="S184" s="81"/>
      <c r="T184" s="107"/>
      <c r="U184" s="131"/>
    </row>
    <row r="185" ht="17.65" customHeight="1" spans="1:21">
      <c r="A185" s="71">
        <v>180</v>
      </c>
      <c r="B185" s="78" t="s">
        <v>656</v>
      </c>
      <c r="C185" s="78" t="s">
        <v>657</v>
      </c>
      <c r="D185" s="78" t="s">
        <v>658</v>
      </c>
      <c r="E185" s="74" t="s">
        <v>59</v>
      </c>
      <c r="F185" s="144" t="s">
        <v>1829</v>
      </c>
      <c r="G185" s="155">
        <v>0</v>
      </c>
      <c r="H185" s="154" t="s">
        <v>1830</v>
      </c>
      <c r="I185" s="76"/>
      <c r="J185" s="128"/>
      <c r="K185" s="128"/>
      <c r="L185" s="84" t="s">
        <v>33</v>
      </c>
      <c r="M185" s="81"/>
      <c r="N185" s="81"/>
      <c r="O185" s="81"/>
      <c r="P185" s="81"/>
      <c r="Q185" s="129" t="s">
        <v>56</v>
      </c>
      <c r="R185" s="130"/>
      <c r="S185" s="81"/>
      <c r="T185" s="107"/>
      <c r="U185" s="131"/>
    </row>
    <row r="186" ht="17.65" customHeight="1" spans="1:21">
      <c r="A186" s="71">
        <v>181</v>
      </c>
      <c r="B186" s="78" t="s">
        <v>661</v>
      </c>
      <c r="C186" s="78" t="s">
        <v>662</v>
      </c>
      <c r="D186" s="78" t="s">
        <v>663</v>
      </c>
      <c r="E186" s="74" t="s">
        <v>59</v>
      </c>
      <c r="F186" s="144" t="str">
        <f>VLOOKUP(B186,[13]全部报警!$A$2:$D$83,2,FALSE)</f>
        <v>2019-07-07 20:44:06</v>
      </c>
      <c r="G186" s="155" t="str">
        <f>VLOOKUP(B186,[14]行驶报表统计数据!$A$2:$B$68,2,FALSE)</f>
        <v>21.98</v>
      </c>
      <c r="H186" s="76" t="str">
        <f>VLOOKUP(B186,[13]全部报警!$A$2:$D$83,4,FALSE)</f>
        <v>云南省文山壮族苗族自治州马关县篾厂乡357县道小吉厂西北131米</v>
      </c>
      <c r="I186" s="76"/>
      <c r="J186" s="128"/>
      <c r="K186" s="128"/>
      <c r="L186" s="84" t="s">
        <v>33</v>
      </c>
      <c r="M186" s="81"/>
      <c r="N186" s="81"/>
      <c r="O186" s="81"/>
      <c r="P186" s="81"/>
      <c r="Q186" s="129" t="s">
        <v>56</v>
      </c>
      <c r="R186" s="130"/>
      <c r="S186" s="81"/>
      <c r="T186" s="107"/>
      <c r="U186" s="131"/>
    </row>
    <row r="187" ht="17.65" customHeight="1" spans="1:21">
      <c r="A187" s="71">
        <v>182</v>
      </c>
      <c r="B187" s="78" t="s">
        <v>664</v>
      </c>
      <c r="C187" s="78" t="s">
        <v>665</v>
      </c>
      <c r="D187" s="78" t="s">
        <v>666</v>
      </c>
      <c r="E187" s="74" t="s">
        <v>59</v>
      </c>
      <c r="F187" s="144" t="s">
        <v>1831</v>
      </c>
      <c r="G187" s="155">
        <v>0</v>
      </c>
      <c r="H187" s="154" t="s">
        <v>1832</v>
      </c>
      <c r="I187" s="76"/>
      <c r="J187" s="128"/>
      <c r="K187" s="128"/>
      <c r="L187" s="84" t="s">
        <v>33</v>
      </c>
      <c r="M187" s="81"/>
      <c r="N187" s="81"/>
      <c r="O187" s="81"/>
      <c r="P187" s="81"/>
      <c r="Q187" s="129" t="s">
        <v>56</v>
      </c>
      <c r="R187" s="130"/>
      <c r="S187" s="81"/>
      <c r="T187" s="107"/>
      <c r="U187" s="131"/>
    </row>
    <row r="188" ht="17.65" customHeight="1" spans="1:21">
      <c r="A188" s="71">
        <v>183</v>
      </c>
      <c r="B188" s="124" t="s">
        <v>669</v>
      </c>
      <c r="C188" s="125" t="s">
        <v>670</v>
      </c>
      <c r="D188" s="125">
        <v>15987348242</v>
      </c>
      <c r="E188" s="74" t="s">
        <v>59</v>
      </c>
      <c r="F188" s="144" t="s">
        <v>1833</v>
      </c>
      <c r="G188" s="155">
        <v>0</v>
      </c>
      <c r="H188" s="154" t="s">
        <v>1834</v>
      </c>
      <c r="I188" s="76"/>
      <c r="J188" s="128"/>
      <c r="K188" s="128"/>
      <c r="L188" s="84" t="s">
        <v>33</v>
      </c>
      <c r="M188" s="81"/>
      <c r="N188" s="81"/>
      <c r="O188" s="81"/>
      <c r="P188" s="81"/>
      <c r="Q188" s="129" t="s">
        <v>56</v>
      </c>
      <c r="R188" s="130"/>
      <c r="S188" s="81"/>
      <c r="T188" s="107"/>
      <c r="U188" s="131"/>
    </row>
    <row r="189" ht="17.65" customHeight="1" spans="1:21">
      <c r="A189" s="71">
        <v>184</v>
      </c>
      <c r="B189" s="124" t="s">
        <v>671</v>
      </c>
      <c r="C189" s="125" t="s">
        <v>672</v>
      </c>
      <c r="D189" s="125">
        <v>15154987321</v>
      </c>
      <c r="E189" s="74" t="s">
        <v>59</v>
      </c>
      <c r="F189" s="144" t="s">
        <v>1835</v>
      </c>
      <c r="G189" s="155">
        <v>0</v>
      </c>
      <c r="H189" s="154" t="s">
        <v>1836</v>
      </c>
      <c r="I189" s="76"/>
      <c r="J189" s="128"/>
      <c r="K189" s="128"/>
      <c r="L189" s="84" t="s">
        <v>33</v>
      </c>
      <c r="M189" s="81"/>
      <c r="N189" s="81"/>
      <c r="O189" s="81"/>
      <c r="P189" s="81"/>
      <c r="Q189" s="129" t="s">
        <v>56</v>
      </c>
      <c r="R189" s="130"/>
      <c r="S189" s="81"/>
      <c r="T189" s="107"/>
      <c r="U189" s="131"/>
    </row>
    <row r="190" ht="17.65" customHeight="1" spans="1:21">
      <c r="A190" s="71">
        <v>185</v>
      </c>
      <c r="B190" s="124" t="s">
        <v>675</v>
      </c>
      <c r="C190" s="125" t="s">
        <v>676</v>
      </c>
      <c r="D190" s="125">
        <v>13769425218</v>
      </c>
      <c r="E190" s="74" t="s">
        <v>59</v>
      </c>
      <c r="F190" s="144" t="str">
        <f>VLOOKUP(B190,[13]全部报警!$A$2:$D$83,2,FALSE)</f>
        <v>2019-07-07 20:45:06</v>
      </c>
      <c r="G190" s="155" t="str">
        <f>VLOOKUP(B190,[14]行驶报表统计数据!$A$2:$B$68,2,FALSE)</f>
        <v>29.97</v>
      </c>
      <c r="H190" s="76" t="str">
        <f>VLOOKUP(B190,[13]全部报警!$A$2:$D$83,4,FALSE)</f>
        <v>云南省文山壮族苗族自治州文山市平坝镇平坝加油站西76米</v>
      </c>
      <c r="I190" s="76"/>
      <c r="J190" s="128"/>
      <c r="K190" s="128"/>
      <c r="L190" s="84" t="s">
        <v>33</v>
      </c>
      <c r="M190" s="81"/>
      <c r="N190" s="81"/>
      <c r="O190" s="81"/>
      <c r="P190" s="81"/>
      <c r="Q190" s="129" t="s">
        <v>56</v>
      </c>
      <c r="R190" s="130"/>
      <c r="S190" s="81"/>
      <c r="T190" s="107"/>
      <c r="U190" s="131"/>
    </row>
    <row r="191" ht="17.65" customHeight="1" spans="1:21">
      <c r="A191" s="71">
        <v>186</v>
      </c>
      <c r="B191" s="124" t="s">
        <v>677</v>
      </c>
      <c r="C191" s="125" t="s">
        <v>678</v>
      </c>
      <c r="D191" s="125">
        <v>13769414321</v>
      </c>
      <c r="E191" s="74" t="s">
        <v>59</v>
      </c>
      <c r="F191" s="144" t="str">
        <f>VLOOKUP(B191,[13]全部报警!$A$2:$D$83,2,FALSE)</f>
        <v>2019-07-07 23:05:32</v>
      </c>
      <c r="G191" s="155" t="str">
        <f>VLOOKUP(B191,[14]行驶报表统计数据!$A$2:$B$68,2,FALSE)</f>
        <v>5.78</v>
      </c>
      <c r="H191" s="76" t="str">
        <f>VLOOKUP(B191,[13]全部报警!$A$2:$D$83,4,FALSE)</f>
        <v>云南省玉溪市新平彝族傣族自治县扬武镇新平彝族傣族自治县林业综合行政执法大队木材检查中队西北93米</v>
      </c>
      <c r="I191" s="76"/>
      <c r="J191" s="128"/>
      <c r="K191" s="128"/>
      <c r="L191" s="84" t="s">
        <v>33</v>
      </c>
      <c r="M191" s="81"/>
      <c r="N191" s="81"/>
      <c r="O191" s="81"/>
      <c r="P191" s="81"/>
      <c r="Q191" s="129" t="s">
        <v>56</v>
      </c>
      <c r="R191" s="130"/>
      <c r="S191" s="81"/>
      <c r="T191" s="107"/>
      <c r="U191" s="131"/>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47 I88 I102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39 I158 I174 V65501 JR65501 TN65501 ADJ65501 ANF65501 AXB65501 BGX65501 BQT65501 CAP65501 CKL65501 CUH65501 DED65501 DNZ65501 DXV65501 EHR65501 ERN65501 FBJ65501 FLF65501 FVB65501 GEX65501 GOT65501 GYP65501 HIL65501 HSH65501 ICD65501 ILZ65501 IVV65501 JFR65501 JPN65501 JZJ65501 KJF65501 KTB65501 LCX65501 LMT65501 LWP65501 MGL65501 MQH65501 NAD65501 NJZ65501 NTV65501 ODR65501 ONN65501 OXJ65501 PHF65501 PRB65501 QAX65501 QKT65501 QUP65501 REL65501 ROH65501 RYD65501 SHZ65501 SRV65501 TBR65501 TLN65501 TVJ65501 UFF65501 UPB65501 UYX65501 VIT65501 VSP65501 WCL65501 WMH65501 WWD65501 V131037 JR131037 TN131037 ADJ131037 ANF131037 AXB131037 BGX131037 BQT131037 CAP131037 CKL131037 CUH131037 DED131037 DNZ131037 DXV131037 EHR131037 ERN131037 FBJ131037 FLF131037 FVB131037 GEX131037 GOT131037 GYP131037 HIL131037 HSH131037 ICD131037 ILZ131037 IVV131037 JFR131037 JPN131037 JZJ131037 KJF131037 KTB131037 LCX131037 LMT131037 LWP131037 MGL131037 MQH131037 NAD131037 NJZ131037 NTV131037 ODR131037 ONN131037 OXJ131037 PHF131037 PRB131037 QAX131037 QKT131037 QUP131037 REL131037 ROH131037 RYD131037 SHZ131037 SRV131037 TBR131037 TLN131037 TVJ131037 UFF131037 UPB131037 UYX131037 VIT131037 VSP131037 WCL131037 WMH131037 WWD131037 V196573 JR196573 TN196573 ADJ196573 ANF196573 AXB196573 BGX196573 BQT196573 CAP196573 CKL196573 CUH196573 DED196573 DNZ196573 DXV196573 EHR196573 ERN196573 FBJ196573 FLF196573 FVB196573 GEX196573 GOT196573 GYP196573 HIL196573 HSH196573 ICD196573 ILZ196573 IVV196573 JFR196573 JPN196573 JZJ196573 KJF196573 KTB196573 LCX196573 LMT196573 LWP196573 MGL196573 MQH196573 NAD196573 NJZ196573 NTV196573 ODR196573 ONN196573 OXJ196573 PHF196573 PRB196573 QAX196573 QKT196573 QUP196573 REL196573 ROH196573 RYD196573 SHZ196573 SRV196573 TBR196573 TLN196573 TVJ196573 UFF196573 UPB196573 UYX196573 VIT196573 VSP196573 WCL196573 WMH196573 WWD196573 V262109 JR262109 TN262109 ADJ262109 ANF262109 AXB262109 BGX262109 BQT262109 CAP262109 CKL262109 CUH262109 DED262109 DNZ262109 DXV262109 EHR262109 ERN262109 FBJ262109 FLF262109 FVB262109 GEX262109 GOT262109 GYP262109 HIL262109 HSH262109 ICD262109 ILZ262109 IVV262109 JFR262109 JPN262109 JZJ262109 KJF262109 KTB262109 LCX262109 LMT262109 LWP262109 MGL262109 MQH262109 NAD262109 NJZ262109 NTV262109 ODR262109 ONN262109 OXJ262109 PHF262109 PRB262109 QAX262109 QKT262109 QUP262109 REL262109 ROH262109 RYD262109 SHZ262109 SRV262109 TBR262109 TLN262109 TVJ262109 UFF262109 UPB262109 UYX262109 VIT262109 VSP262109 WCL262109 WMH262109 WWD262109 V327645 JR327645 TN327645 ADJ327645 ANF327645 AXB327645 BGX327645 BQT327645 CAP327645 CKL327645 CUH327645 DED327645 DNZ327645 DXV327645 EHR327645 ERN327645 FBJ327645 FLF327645 FVB327645 GEX327645 GOT327645 GYP327645 HIL327645 HSH327645 ICD327645 ILZ327645 IVV327645 JFR327645 JPN327645 JZJ327645 KJF327645 KTB327645 LCX327645 LMT327645 LWP327645 MGL327645 MQH327645 NAD327645 NJZ327645 NTV327645 ODR327645 ONN327645 OXJ327645 PHF327645 PRB327645 QAX327645 QKT327645 QUP327645 REL327645 ROH327645 RYD327645 SHZ327645 SRV327645 TBR327645 TLN327645 TVJ327645 UFF327645 UPB327645 UYX327645 VIT327645 VSP327645 WCL327645 WMH327645 WWD327645 V393181 JR393181 TN393181 ADJ393181 ANF393181 AXB393181 BGX393181 BQT393181 CAP393181 CKL393181 CUH393181 DED393181 DNZ393181 DXV393181 EHR393181 ERN393181 FBJ393181 FLF393181 FVB393181 GEX393181 GOT393181 GYP393181 HIL393181 HSH393181 ICD393181 ILZ393181 IVV393181 JFR393181 JPN393181 JZJ393181 KJF393181 KTB393181 LCX393181 LMT393181 LWP393181 MGL393181 MQH393181 NAD393181 NJZ393181 NTV393181 ODR393181 ONN393181 OXJ393181 PHF393181 PRB393181 QAX393181 QKT393181 QUP393181 REL393181 ROH393181 RYD393181 SHZ393181 SRV393181 TBR393181 TLN393181 TVJ393181 UFF393181 UPB393181 UYX393181 VIT393181 VSP393181 WCL393181 WMH393181 WWD393181 V458717 JR458717 TN458717 ADJ458717 ANF458717 AXB458717 BGX458717 BQT458717 CAP458717 CKL458717 CUH458717 DED458717 DNZ458717 DXV458717 EHR458717 ERN458717 FBJ458717 FLF458717 FVB458717 GEX458717 GOT458717 GYP458717 HIL458717 HSH458717 ICD458717 ILZ458717 IVV458717 JFR458717 JPN458717 JZJ458717 KJF458717 KTB458717 LCX458717 LMT458717 LWP458717 MGL458717 MQH458717 NAD458717 NJZ458717 NTV458717 ODR458717 ONN458717 OXJ458717 PHF458717 PRB458717 QAX458717 QKT458717 QUP458717 REL458717 ROH458717 RYD458717 SHZ458717 SRV458717 TBR458717 TLN458717 TVJ458717 UFF458717 UPB458717 UYX458717 VIT458717 VSP458717 WCL458717 WMH458717 WWD458717 V524253 JR524253 TN524253 ADJ524253 ANF524253 AXB524253 BGX524253 BQT524253 CAP524253 CKL524253 CUH524253 DED524253 DNZ524253 DXV524253 EHR524253 ERN524253 FBJ524253 FLF524253 FVB524253 GEX524253 GOT524253 GYP524253 HIL524253 HSH524253 ICD524253 ILZ524253 IVV524253 JFR524253 JPN524253 JZJ524253 KJF524253 KTB524253 LCX524253 LMT524253 LWP524253 MGL524253 MQH524253 NAD524253 NJZ524253 NTV524253 ODR524253 ONN524253 OXJ524253 PHF524253 PRB524253 QAX524253 QKT524253 QUP524253 REL524253 ROH524253 RYD524253 SHZ524253 SRV524253 TBR524253 TLN524253 TVJ524253 UFF524253 UPB524253 UYX524253 VIT524253 VSP524253 WCL524253 WMH524253 WWD524253 V589789 JR589789 TN589789 ADJ589789 ANF589789 AXB589789 BGX589789 BQT589789 CAP589789 CKL589789 CUH589789 DED589789 DNZ589789 DXV589789 EHR589789 ERN589789 FBJ589789 FLF589789 FVB589789 GEX589789 GOT589789 GYP589789 HIL589789 HSH589789 ICD589789 ILZ589789 IVV589789 JFR589789 JPN589789 JZJ589789 KJF589789 KTB589789 LCX589789 LMT589789 LWP589789 MGL589789 MQH589789 NAD589789 NJZ589789 NTV589789 ODR589789 ONN589789 OXJ589789 PHF589789 PRB589789 QAX589789 QKT589789 QUP589789 REL589789 ROH589789 RYD589789 SHZ589789 SRV589789 TBR589789 TLN589789 TVJ589789 UFF589789 UPB589789 UYX589789 VIT589789 VSP589789 WCL589789 WMH589789 WWD589789 V655325 JR655325 TN655325 ADJ655325 ANF655325 AXB655325 BGX655325 BQT655325 CAP655325 CKL655325 CUH655325 DED655325 DNZ655325 DXV655325 EHR655325 ERN655325 FBJ655325 FLF655325 FVB655325 GEX655325 GOT655325 GYP655325 HIL655325 HSH655325 ICD655325 ILZ655325 IVV655325 JFR655325 JPN655325 JZJ655325 KJF655325 KTB655325 LCX655325 LMT655325 LWP655325 MGL655325 MQH655325 NAD655325 NJZ655325 NTV655325 ODR655325 ONN655325 OXJ655325 PHF655325 PRB655325 QAX655325 QKT655325 QUP655325 REL655325 ROH655325 RYD655325 SHZ655325 SRV655325 TBR655325 TLN655325 TVJ655325 UFF655325 UPB655325 UYX655325 VIT655325 VSP655325 WCL655325 WMH655325 WWD655325 V720861 JR720861 TN720861 ADJ720861 ANF720861 AXB720861 BGX720861 BQT720861 CAP720861 CKL720861 CUH720861 DED720861 DNZ720861 DXV720861 EHR720861 ERN720861 FBJ720861 FLF720861 FVB720861 GEX720861 GOT720861 GYP720861 HIL720861 HSH720861 ICD720861 ILZ720861 IVV720861 JFR720861 JPN720861 JZJ720861 KJF720861 KTB720861 LCX720861 LMT720861 LWP720861 MGL720861 MQH720861 NAD720861 NJZ720861 NTV720861 ODR720861 ONN720861 OXJ720861 PHF720861 PRB720861 QAX720861 QKT720861 QUP720861 REL720861 ROH720861 RYD720861 SHZ720861 SRV720861 TBR720861 TLN720861 TVJ720861 UFF720861 UPB720861 UYX720861 VIT720861 VSP720861 WCL720861 WMH720861 WWD720861 V786397 JR786397 TN786397 ADJ786397 ANF786397 AXB786397 BGX786397 BQT786397 CAP786397 CKL786397 CUH786397 DED786397 DNZ786397 DXV786397 EHR786397 ERN786397 FBJ786397 FLF786397 FVB786397 GEX786397 GOT786397 GYP786397 HIL786397 HSH786397 ICD786397 ILZ786397 IVV786397 JFR786397 JPN786397 JZJ786397 KJF786397 KTB786397 LCX786397 LMT786397 LWP786397 MGL786397 MQH786397 NAD786397 NJZ786397 NTV786397 ODR786397 ONN786397 OXJ786397 PHF786397 PRB786397 QAX786397 QKT786397 QUP786397 REL786397 ROH786397 RYD786397 SHZ786397 SRV786397 TBR786397 TLN786397 TVJ786397 UFF786397 UPB786397 UYX786397 VIT786397 VSP786397 WCL786397 WMH786397 WWD786397 V851933 JR851933 TN851933 ADJ851933 ANF851933 AXB851933 BGX851933 BQT851933 CAP851933 CKL851933 CUH851933 DED851933 DNZ851933 DXV851933 EHR851933 ERN851933 FBJ851933 FLF851933 FVB851933 GEX851933 GOT851933 GYP851933 HIL851933 HSH851933 ICD851933 ILZ851933 IVV851933 JFR851933 JPN851933 JZJ851933 KJF851933 KTB851933 LCX851933 LMT851933 LWP851933 MGL851933 MQH851933 NAD851933 NJZ851933 NTV851933 ODR851933 ONN851933 OXJ851933 PHF851933 PRB851933 QAX851933 QKT851933 QUP851933 REL851933 ROH851933 RYD851933 SHZ851933 SRV851933 TBR851933 TLN851933 TVJ851933 UFF851933 UPB851933 UYX851933 VIT851933 VSP851933 WCL851933 WMH851933 WWD851933 V917469 JR917469 TN917469 ADJ917469 ANF917469 AXB917469 BGX917469 BQT917469 CAP917469 CKL917469 CUH917469 DED917469 DNZ917469 DXV917469 EHR917469 ERN917469 FBJ917469 FLF917469 FVB917469 GEX917469 GOT917469 GYP917469 HIL917469 HSH917469 ICD917469 ILZ917469 IVV917469 JFR917469 JPN917469 JZJ917469 KJF917469 KTB917469 LCX917469 LMT917469 LWP917469 MGL917469 MQH917469 NAD917469 NJZ917469 NTV917469 ODR917469 ONN917469 OXJ917469 PHF917469 PRB917469 QAX917469 QKT917469 QUP917469 REL917469 ROH917469 RYD917469 SHZ917469 SRV917469 TBR917469 TLN917469 TVJ917469 UFF917469 UPB917469 UYX917469 VIT917469 VSP917469 WCL917469 WMH917469 WWD917469 V983005 JR983005 TN983005 ADJ983005 ANF983005 AXB983005 BGX983005 BQT983005 CAP983005 CKL983005 CUH983005 DED983005 DNZ983005 DXV983005 EHR983005 ERN983005 FBJ983005 FLF983005 FVB983005 GEX983005 GOT983005 GYP983005 HIL983005 HSH983005 ICD983005 ILZ983005 IVV983005 JFR983005 JPN983005 JZJ983005 KJF983005 KTB983005 LCX983005 LMT983005 LWP983005 MGL983005 MQH983005 NAD983005 NJZ983005 NTV983005 ODR983005 ONN983005 OXJ983005 PHF983005 PRB983005 QAX983005 QKT983005 QUP983005 REL983005 ROH983005 RYD983005 SHZ983005 SRV983005 TBR983005 TLN983005 TVJ983005 UFF983005 UPB983005 UYX983005 VIT983005 VSP983005 WCL983005 WMH983005 WWD983005 I128:I129 M917469:P917559 JI917469:JL917559 TE917469:TH917559 ADA917469:ADD917559 AMW917469:AMZ917559 AWS917469:AWV917559 BGO917469:BGR917559 BQK917469:BQN917559 CAG917469:CAJ917559 CKC917469:CKF917559 CTY917469:CUB917559 DDU917469:DDX917559 DNQ917469:DNT917559 DXM917469:DXP917559 EHI917469:EHL917559 ERE917469:ERH917559 FBA917469:FBD917559 FKW917469:FKZ917559 FUS917469:FUV917559 GEO917469:GER917559 GOK917469:GON917559 GYG917469:GYJ917559 HIC917469:HIF917559 HRY917469:HSB917559 IBU917469:IBX917559 ILQ917469:ILT917559 IVM917469:IVP917559 JFI917469:JFL917559 JPE917469:JPH917559 JZA917469:JZD917559 KIW917469:KIZ917559 KSS917469:KSV917559 LCO917469:LCR917559 LMK917469:LMN917559 LWG917469:LWJ917559 MGC917469:MGF917559 MPY917469:MQB917559 MZU917469:MZX917559 NJQ917469:NJT917559 NTM917469:NTP917559 ODI917469:ODL917559 ONE917469:ONH917559 OXA917469:OXD917559 PGW917469:PGZ917559 PQS917469:PQV917559 QAO917469:QAR917559 QKK917469:QKN917559 QUG917469:QUJ917559 REC917469:REF917559 RNY917469:ROB917559 RXU917469:RXX917559 SHQ917469:SHT917559 SRM917469:SRP917559 TBI917469:TBL917559 TLE917469:TLH917559 TVA917469:TVD917559 UEW917469:UEZ917559 UOS917469:UOV917559 UYO917469:UYR917559 VIK917469:VIN917559 VSG917469:VSJ917559 WCC917469:WCF917559 WLY917469:WMB917559 WVU917469:WVX917559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5:P983095 JI983005:JL983095 TE983005:TH983095 ADA983005:ADD983095 AMW983005:AMZ983095 AWS983005:AWV983095 BGO983005:BGR983095 BQK983005:BQN983095 CAG983005:CAJ983095 CKC983005:CKF983095 CTY983005:CUB983095 DDU983005:DDX983095 DNQ983005:DNT983095 DXM983005:DXP983095 EHI983005:EHL983095 ERE983005:ERH983095 FBA983005:FBD983095 FKW983005:FKZ983095 FUS983005:FUV983095 GEO983005:GER983095 GOK983005:GON983095 GYG983005:GYJ983095 HIC983005:HIF983095 HRY983005:HSB983095 IBU983005:IBX983095 ILQ983005:ILT983095 IVM983005:IVP983095 JFI983005:JFL983095 JPE983005:JPH983095 JZA983005:JZD983095 KIW983005:KIZ983095 KSS983005:KSV983095 LCO983005:LCR983095 LMK983005:LMN983095 LWG983005:LWJ983095 MGC983005:MGF983095 MPY983005:MQB983095 MZU983005:MZX983095 NJQ983005:NJT983095 NTM983005:NTP983095 ODI983005:ODL983095 ONE983005:ONH983095 OXA983005:OXD983095 PGW983005:PGZ983095 PQS983005:PQV983095 QAO983005:QAR983095 QKK983005:QKN983095 QUG983005:QUJ983095 REC983005:REF983095 RNY983005:ROB983095 RXU983005:RXX983095 SHQ983005:SHT983095 SRM983005:SRP983095 TBI983005:TBL983095 TLE983005:TLH983095 TVA983005:TVD983095 UEW983005:UEZ983095 UOS983005:UOV983095 UYO983005:UYR983095 VIK983005:VIN983095 VSG983005:VSJ983095 WCC983005:WCF983095 WLY983005:WMB983095 WVU983005:WVX983095 M65501:P65591 JI65501:JL65591 TE65501:TH65591 ADA65501:ADD65591 AMW65501:AMZ65591 AWS65501:AWV65591 BGO65501:BGR65591 BQK65501:BQN65591 CAG65501:CAJ65591 CKC65501:CKF65591 CTY65501:CUB65591 DDU65501:DDX65591 DNQ65501:DNT65591 DXM65501:DXP65591 EHI65501:EHL65591 ERE65501:ERH65591 FBA65501:FBD65591 FKW65501:FKZ65591 FUS65501:FUV65591 GEO65501:GER65591 GOK65501:GON65591 GYG65501:GYJ65591 HIC65501:HIF65591 HRY65501:HSB65591 IBU65501:IBX65591 ILQ65501:ILT65591 IVM65501:IVP65591 JFI65501:JFL65591 JPE65501:JPH65591 JZA65501:JZD65591 KIW65501:KIZ65591 KSS65501:KSV65591 LCO65501:LCR65591 LMK65501:LMN65591 LWG65501:LWJ65591 MGC65501:MGF65591 MPY65501:MQB65591 MZU65501:MZX65591 NJQ65501:NJT65591 NTM65501:NTP65591 ODI65501:ODL65591 ONE65501:ONH65591 OXA65501:OXD65591 PGW65501:PGZ65591 PQS65501:PQV65591 QAO65501:QAR65591 QKK65501:QKN65591 QUG65501:QUJ65591 REC65501:REF65591 RNY65501:ROB65591 RXU65501:RXX65591 SHQ65501:SHT65591 SRM65501:SRP65591 TBI65501:TBL65591 TLE65501:TLH65591 TVA65501:TVD65591 UEW65501:UEZ65591 UOS65501:UOV65591 UYO65501:UYR65591 VIK65501:VIN65591 VSG65501:VSJ65591 WCC65501:WCF65591 WLY65501:WMB65591 WVU65501:WVX65591 M131037:P131127 JI131037:JL131127 TE131037:TH131127 ADA131037:ADD131127 AMW131037:AMZ131127 AWS131037:AWV131127 BGO131037:BGR131127 BQK131037:BQN131127 CAG131037:CAJ131127 CKC131037:CKF131127 CTY131037:CUB131127 DDU131037:DDX131127 DNQ131037:DNT131127 DXM131037:DXP131127 EHI131037:EHL131127 ERE131037:ERH131127 FBA131037:FBD131127 FKW131037:FKZ131127 FUS131037:FUV131127 GEO131037:GER131127 GOK131037:GON131127 GYG131037:GYJ131127 HIC131037:HIF131127 HRY131037:HSB131127 IBU131037:IBX131127 ILQ131037:ILT131127 IVM131037:IVP131127 JFI131037:JFL131127 JPE131037:JPH131127 JZA131037:JZD131127 KIW131037:KIZ131127 KSS131037:KSV131127 LCO131037:LCR131127 LMK131037:LMN131127 LWG131037:LWJ131127 MGC131037:MGF131127 MPY131037:MQB131127 MZU131037:MZX131127 NJQ131037:NJT131127 NTM131037:NTP131127 ODI131037:ODL131127 ONE131037:ONH131127 OXA131037:OXD131127 PGW131037:PGZ131127 PQS131037:PQV131127 QAO131037:QAR131127 QKK131037:QKN131127 QUG131037:QUJ131127 REC131037:REF131127 RNY131037:ROB131127 RXU131037:RXX131127 SHQ131037:SHT131127 SRM131037:SRP131127 TBI131037:TBL131127 TLE131037:TLH131127 TVA131037:TVD131127 UEW131037:UEZ131127 UOS131037:UOV131127 UYO131037:UYR131127 VIK131037:VIN131127 VSG131037:VSJ131127 WCC131037:WCF131127 WLY131037:WMB131127 WVU131037:WVX131127 M196573:P196663 JI196573:JL196663 TE196573:TH196663 ADA196573:ADD196663 AMW196573:AMZ196663 AWS196573:AWV196663 BGO196573:BGR196663 BQK196573:BQN196663 CAG196573:CAJ196663 CKC196573:CKF196663 CTY196573:CUB196663 DDU196573:DDX196663 DNQ196573:DNT196663 DXM196573:DXP196663 EHI196573:EHL196663 ERE196573:ERH196663 FBA196573:FBD196663 FKW196573:FKZ196663 FUS196573:FUV196663 GEO196573:GER196663 GOK196573:GON196663 GYG196573:GYJ196663 HIC196573:HIF196663 HRY196573:HSB196663 IBU196573:IBX196663 ILQ196573:ILT196663 IVM196573:IVP196663 JFI196573:JFL196663 JPE196573:JPH196663 JZA196573:JZD196663 KIW196573:KIZ196663 KSS196573:KSV196663 LCO196573:LCR196663 LMK196573:LMN196663 LWG196573:LWJ196663 MGC196573:MGF196663 MPY196573:MQB196663 MZU196573:MZX196663 NJQ196573:NJT196663 NTM196573:NTP196663 ODI196573:ODL196663 ONE196573:ONH196663 OXA196573:OXD196663 PGW196573:PGZ196663 PQS196573:PQV196663 QAO196573:QAR196663 QKK196573:QKN196663 QUG196573:QUJ196663 REC196573:REF196663 RNY196573:ROB196663 RXU196573:RXX196663 SHQ196573:SHT196663 SRM196573:SRP196663 TBI196573:TBL196663 TLE196573:TLH196663 TVA196573:TVD196663 UEW196573:UEZ196663 UOS196573:UOV196663 UYO196573:UYR196663 VIK196573:VIN196663 VSG196573:VSJ196663 WCC196573:WCF196663 WLY196573:WMB196663 WVU196573:WVX196663 M262109:P262199 JI262109:JL262199 TE262109:TH262199 ADA262109:ADD262199 AMW262109:AMZ262199 AWS262109:AWV262199 BGO262109:BGR262199 BQK262109:BQN262199 CAG262109:CAJ262199 CKC262109:CKF262199 CTY262109:CUB262199 DDU262109:DDX262199 DNQ262109:DNT262199 DXM262109:DXP262199 EHI262109:EHL262199 ERE262109:ERH262199 FBA262109:FBD262199 FKW262109:FKZ262199 FUS262109:FUV262199 GEO262109:GER262199 GOK262109:GON262199 GYG262109:GYJ262199 HIC262109:HIF262199 HRY262109:HSB262199 IBU262109:IBX262199 ILQ262109:ILT262199 IVM262109:IVP262199 JFI262109:JFL262199 JPE262109:JPH262199 JZA262109:JZD262199 KIW262109:KIZ262199 KSS262109:KSV262199 LCO262109:LCR262199 LMK262109:LMN262199 LWG262109:LWJ262199 MGC262109:MGF262199 MPY262109:MQB262199 MZU262109:MZX262199 NJQ262109:NJT262199 NTM262109:NTP262199 ODI262109:ODL262199 ONE262109:ONH262199 OXA262109:OXD262199 PGW262109:PGZ262199 PQS262109:PQV262199 QAO262109:QAR262199 QKK262109:QKN262199 QUG262109:QUJ262199 REC262109:REF262199 RNY262109:ROB262199 RXU262109:RXX262199 SHQ262109:SHT262199 SRM262109:SRP262199 TBI262109:TBL262199 TLE262109:TLH262199 TVA262109:TVD262199 UEW262109:UEZ262199 UOS262109:UOV262199 UYO262109:UYR262199 VIK262109:VIN262199 VSG262109:VSJ262199 WCC262109:WCF262199 WLY262109:WMB262199 WVU262109:WVX262199 M327645:P327735 JI327645:JL327735 TE327645:TH327735 ADA327645:ADD327735 AMW327645:AMZ327735 AWS327645:AWV327735 BGO327645:BGR327735 BQK327645:BQN327735 CAG327645:CAJ327735 CKC327645:CKF327735 CTY327645:CUB327735 DDU327645:DDX327735 DNQ327645:DNT327735 DXM327645:DXP327735 EHI327645:EHL327735 ERE327645:ERH327735 FBA327645:FBD327735 FKW327645:FKZ327735 FUS327645:FUV327735 GEO327645:GER327735 GOK327645:GON327735 GYG327645:GYJ327735 HIC327645:HIF327735 HRY327645:HSB327735 IBU327645:IBX327735 ILQ327645:ILT327735 IVM327645:IVP327735 JFI327645:JFL327735 JPE327645:JPH327735 JZA327645:JZD327735 KIW327645:KIZ327735 KSS327645:KSV327735 LCO327645:LCR327735 LMK327645:LMN327735 LWG327645:LWJ327735 MGC327645:MGF327735 MPY327645:MQB327735 MZU327645:MZX327735 NJQ327645:NJT327735 NTM327645:NTP327735 ODI327645:ODL327735 ONE327645:ONH327735 OXA327645:OXD327735 PGW327645:PGZ327735 PQS327645:PQV327735 QAO327645:QAR327735 QKK327645:QKN327735 QUG327645:QUJ327735 REC327645:REF327735 RNY327645:ROB327735 RXU327645:RXX327735 SHQ327645:SHT327735 SRM327645:SRP327735 TBI327645:TBL327735 TLE327645:TLH327735 TVA327645:TVD327735 UEW327645:UEZ327735 UOS327645:UOV327735 UYO327645:UYR327735 VIK327645:VIN327735 VSG327645:VSJ327735 WCC327645:WCF327735 WLY327645:WMB327735 WVU327645:WVX327735 M393181:P393271 JI393181:JL393271 TE393181:TH393271 ADA393181:ADD393271 AMW393181:AMZ393271 AWS393181:AWV393271 BGO393181:BGR393271 BQK393181:BQN393271 CAG393181:CAJ393271 CKC393181:CKF393271 CTY393181:CUB393271 DDU393181:DDX393271 DNQ393181:DNT393271 DXM393181:DXP393271 EHI393181:EHL393271 ERE393181:ERH393271 FBA393181:FBD393271 FKW393181:FKZ393271 FUS393181:FUV393271 GEO393181:GER393271 GOK393181:GON393271 GYG393181:GYJ393271 HIC393181:HIF393271 HRY393181:HSB393271 IBU393181:IBX393271 ILQ393181:ILT393271 IVM393181:IVP393271 JFI393181:JFL393271 JPE393181:JPH393271 JZA393181:JZD393271 KIW393181:KIZ393271 KSS393181:KSV393271 LCO393181:LCR393271 LMK393181:LMN393271 LWG393181:LWJ393271 MGC393181:MGF393271 MPY393181:MQB393271 MZU393181:MZX393271 NJQ393181:NJT393271 NTM393181:NTP393271 ODI393181:ODL393271 ONE393181:ONH393271 OXA393181:OXD393271 PGW393181:PGZ393271 PQS393181:PQV393271 QAO393181:QAR393271 QKK393181:QKN393271 QUG393181:QUJ393271 REC393181:REF393271 RNY393181:ROB393271 RXU393181:RXX393271 SHQ393181:SHT393271 SRM393181:SRP393271 TBI393181:TBL393271 TLE393181:TLH393271 TVA393181:TVD393271 UEW393181:UEZ393271 UOS393181:UOV393271 UYO393181:UYR393271 VIK393181:VIN393271 VSG393181:VSJ393271 WCC393181:WCF393271 WLY393181:WMB393271 WVU393181:WVX393271 M458717:P458807 JI458717:JL458807 TE458717:TH458807 ADA458717:ADD458807 AMW458717:AMZ458807 AWS458717:AWV458807 BGO458717:BGR458807 BQK458717:BQN458807 CAG458717:CAJ458807 CKC458717:CKF458807 CTY458717:CUB458807 DDU458717:DDX458807 DNQ458717:DNT458807 DXM458717:DXP458807 EHI458717:EHL458807 ERE458717:ERH458807 FBA458717:FBD458807 FKW458717:FKZ458807 FUS458717:FUV458807 GEO458717:GER458807 GOK458717:GON458807 GYG458717:GYJ458807 HIC458717:HIF458807 HRY458717:HSB458807 IBU458717:IBX458807 ILQ458717:ILT458807 IVM458717:IVP458807 JFI458717:JFL458807 JPE458717:JPH458807 JZA458717:JZD458807 KIW458717:KIZ458807 KSS458717:KSV458807 LCO458717:LCR458807 LMK458717:LMN458807 LWG458717:LWJ458807 MGC458717:MGF458807 MPY458717:MQB458807 MZU458717:MZX458807 NJQ458717:NJT458807 NTM458717:NTP458807 ODI458717:ODL458807 ONE458717:ONH458807 OXA458717:OXD458807 PGW458717:PGZ458807 PQS458717:PQV458807 QAO458717:QAR458807 QKK458717:QKN458807 QUG458717:QUJ458807 REC458717:REF458807 RNY458717:ROB458807 RXU458717:RXX458807 SHQ458717:SHT458807 SRM458717:SRP458807 TBI458717:TBL458807 TLE458717:TLH458807 TVA458717:TVD458807 UEW458717:UEZ458807 UOS458717:UOV458807 UYO458717:UYR458807 VIK458717:VIN458807 VSG458717:VSJ458807 WCC458717:WCF458807 WLY458717:WMB458807 WVU458717:WVX458807 M524253:P524343 JI524253:JL524343 TE524253:TH524343 ADA524253:ADD524343 AMW524253:AMZ524343 AWS524253:AWV524343 BGO524253:BGR524343 BQK524253:BQN524343 CAG524253:CAJ524343 CKC524253:CKF524343 CTY524253:CUB524343 DDU524253:DDX524343 DNQ524253:DNT524343 DXM524253:DXP524343 EHI524253:EHL524343 ERE524253:ERH524343 FBA524253:FBD524343 FKW524253:FKZ524343 FUS524253:FUV524343 GEO524253:GER524343 GOK524253:GON524343 GYG524253:GYJ524343 HIC524253:HIF524343 HRY524253:HSB524343 IBU524253:IBX524343 ILQ524253:ILT524343 IVM524253:IVP524343 JFI524253:JFL524343 JPE524253:JPH524343 JZA524253:JZD524343 KIW524253:KIZ524343 KSS524253:KSV524343 LCO524253:LCR524343 LMK524253:LMN524343 LWG524253:LWJ524343 MGC524253:MGF524343 MPY524253:MQB524343 MZU524253:MZX524343 NJQ524253:NJT524343 NTM524253:NTP524343 ODI524253:ODL524343 ONE524253:ONH524343 OXA524253:OXD524343 PGW524253:PGZ524343 PQS524253:PQV524343 QAO524253:QAR524343 QKK524253:QKN524343 QUG524253:QUJ524343 REC524253:REF524343 RNY524253:ROB524343 RXU524253:RXX524343 SHQ524253:SHT524343 SRM524253:SRP524343 TBI524253:TBL524343 TLE524253:TLH524343 TVA524253:TVD524343 UEW524253:UEZ524343 UOS524253:UOV524343 UYO524253:UYR524343 VIK524253:VIN524343 VSG524253:VSJ524343 WCC524253:WCF524343 WLY524253:WMB524343 WVU524253:WVX524343 M589789:P589879 JI589789:JL589879 TE589789:TH589879 ADA589789:ADD589879 AMW589789:AMZ589879 AWS589789:AWV589879 BGO589789:BGR589879 BQK589789:BQN589879 CAG589789:CAJ589879 CKC589789:CKF589879 CTY589789:CUB589879 DDU589789:DDX589879 DNQ589789:DNT589879 DXM589789:DXP589879 EHI589789:EHL589879 ERE589789:ERH589879 FBA589789:FBD589879 FKW589789:FKZ589879 FUS589789:FUV589879 GEO589789:GER589879 GOK589789:GON589879 GYG589789:GYJ589879 HIC589789:HIF589879 HRY589789:HSB589879 IBU589789:IBX589879 ILQ589789:ILT589879 IVM589789:IVP589879 JFI589789:JFL589879 JPE589789:JPH589879 JZA589789:JZD589879 KIW589789:KIZ589879 KSS589789:KSV589879 LCO589789:LCR589879 LMK589789:LMN589879 LWG589789:LWJ589879 MGC589789:MGF589879 MPY589789:MQB589879 MZU589789:MZX589879 NJQ589789:NJT589879 NTM589789:NTP589879 ODI589789:ODL589879 ONE589789:ONH589879 OXA589789:OXD589879 PGW589789:PGZ589879 PQS589789:PQV589879 QAO589789:QAR589879 QKK589789:QKN589879 QUG589789:QUJ589879 REC589789:REF589879 RNY589789:ROB589879 RXU589789:RXX589879 SHQ589789:SHT589879 SRM589789:SRP589879 TBI589789:TBL589879 TLE589789:TLH589879 TVA589789:TVD589879 UEW589789:UEZ589879 UOS589789:UOV589879 UYO589789:UYR589879 VIK589789:VIN589879 VSG589789:VSJ589879 WCC589789:WCF589879 WLY589789:WMB589879 WVU589789:WVX589879 M655325:P655415 JI655325:JL655415 TE655325:TH655415 ADA655325:ADD655415 AMW655325:AMZ655415 AWS655325:AWV655415 BGO655325:BGR655415 BQK655325:BQN655415 CAG655325:CAJ655415 CKC655325:CKF655415 CTY655325:CUB655415 DDU655325:DDX655415 DNQ655325:DNT655415 DXM655325:DXP655415 EHI655325:EHL655415 ERE655325:ERH655415 FBA655325:FBD655415 FKW655325:FKZ655415 FUS655325:FUV655415 GEO655325:GER655415 GOK655325:GON655415 GYG655325:GYJ655415 HIC655325:HIF655415 HRY655325:HSB655415 IBU655325:IBX655415 ILQ655325:ILT655415 IVM655325:IVP655415 JFI655325:JFL655415 JPE655325:JPH655415 JZA655325:JZD655415 KIW655325:KIZ655415 KSS655325:KSV655415 LCO655325:LCR655415 LMK655325:LMN655415 LWG655325:LWJ655415 MGC655325:MGF655415 MPY655325:MQB655415 MZU655325:MZX655415 NJQ655325:NJT655415 NTM655325:NTP655415 ODI655325:ODL655415 ONE655325:ONH655415 OXA655325:OXD655415 PGW655325:PGZ655415 PQS655325:PQV655415 QAO655325:QAR655415 QKK655325:QKN655415 QUG655325:QUJ655415 REC655325:REF655415 RNY655325:ROB655415 RXU655325:RXX655415 SHQ655325:SHT655415 SRM655325:SRP655415 TBI655325:TBL655415 TLE655325:TLH655415 TVA655325:TVD655415 UEW655325:UEZ655415 UOS655325:UOV655415 UYO655325:UYR655415 VIK655325:VIN655415 VSG655325:VSJ655415 WCC655325:WCF655415 WLY655325:WMB655415 WVU655325:WVX655415 M720861:P720951 JI720861:JL720951 TE720861:TH720951 ADA720861:ADD720951 AMW720861:AMZ720951 AWS720861:AWV720951 BGO720861:BGR720951 BQK720861:BQN720951 CAG720861:CAJ720951 CKC720861:CKF720951 CTY720861:CUB720951 DDU720861:DDX720951 DNQ720861:DNT720951 DXM720861:DXP720951 EHI720861:EHL720951 ERE720861:ERH720951 FBA720861:FBD720951 FKW720861:FKZ720951 FUS720861:FUV720951 GEO720861:GER720951 GOK720861:GON720951 GYG720861:GYJ720951 HIC720861:HIF720951 HRY720861:HSB720951 IBU720861:IBX720951 ILQ720861:ILT720951 IVM720861:IVP720951 JFI720861:JFL720951 JPE720861:JPH720951 JZA720861:JZD720951 KIW720861:KIZ720951 KSS720861:KSV720951 LCO720861:LCR720951 LMK720861:LMN720951 LWG720861:LWJ720951 MGC720861:MGF720951 MPY720861:MQB720951 MZU720861:MZX720951 NJQ720861:NJT720951 NTM720861:NTP720951 ODI720861:ODL720951 ONE720861:ONH720951 OXA720861:OXD720951 PGW720861:PGZ720951 PQS720861:PQV720951 QAO720861:QAR720951 QKK720861:QKN720951 QUG720861:QUJ720951 REC720861:REF720951 RNY720861:ROB720951 RXU720861:RXX720951 SHQ720861:SHT720951 SRM720861:SRP720951 TBI720861:TBL720951 TLE720861:TLH720951 TVA720861:TVD720951 UEW720861:UEZ720951 UOS720861:UOV720951 UYO720861:UYR720951 VIK720861:VIN720951 VSG720861:VSJ720951 WCC720861:WCF720951 WLY720861:WMB720951 WVU720861:WVX720951 M786397:P786487 JI786397:JL786487 TE786397:TH786487 ADA786397:ADD786487 AMW786397:AMZ786487 AWS786397:AWV786487 BGO786397:BGR786487 BQK786397:BQN786487 CAG786397:CAJ786487 CKC786397:CKF786487 CTY786397:CUB786487 DDU786397:DDX786487 DNQ786397:DNT786487 DXM786397:DXP786487 EHI786397:EHL786487 ERE786397:ERH786487 FBA786397:FBD786487 FKW786397:FKZ786487 FUS786397:FUV786487 GEO786397:GER786487 GOK786397:GON786487 GYG786397:GYJ786487 HIC786397:HIF786487 HRY786397:HSB786487 IBU786397:IBX786487 ILQ786397:ILT786487 IVM786397:IVP786487 JFI786397:JFL786487 JPE786397:JPH786487 JZA786397:JZD786487 KIW786397:KIZ786487 KSS786397:KSV786487 LCO786397:LCR786487 LMK786397:LMN786487 LWG786397:LWJ786487 MGC786397:MGF786487 MPY786397:MQB786487 MZU786397:MZX786487 NJQ786397:NJT786487 NTM786397:NTP786487 ODI786397:ODL786487 ONE786397:ONH786487 OXA786397:OXD786487 PGW786397:PGZ786487 PQS786397:PQV786487 QAO786397:QAR786487 QKK786397:QKN786487 QUG786397:QUJ786487 REC786397:REF786487 RNY786397:ROB786487 RXU786397:RXX786487 SHQ786397:SHT786487 SRM786397:SRP786487 TBI786397:TBL786487 TLE786397:TLH786487 TVA786397:TVD786487 UEW786397:UEZ786487 UOS786397:UOV786487 UYO786397:UYR786487 VIK786397:VIN786487 VSG786397:VSJ786487 WCC786397:WCF786487 WLY786397:WMB786487 WVU786397:WVX786487 M851933:P852023 JI851933:JL852023 TE851933:TH852023 ADA851933:ADD852023 AMW851933:AMZ852023 AWS851933:AWV852023 BGO851933:BGR852023 BQK851933:BQN852023 CAG851933:CAJ852023 CKC851933:CKF852023 CTY851933:CUB852023 DDU851933:DDX852023 DNQ851933:DNT852023 DXM851933:DXP852023 EHI851933:EHL852023 ERE851933:ERH852023 FBA851933:FBD852023 FKW851933:FKZ852023 FUS851933:FUV852023 GEO851933:GER852023 GOK851933:GON852023 GYG851933:GYJ852023 HIC851933:HIF852023 HRY851933:HSB852023 IBU851933:IBX852023 ILQ851933:ILT852023 IVM851933:IVP852023 JFI851933:JFL852023 JPE851933:JPH852023 JZA851933:JZD852023 KIW851933:KIZ852023 KSS851933:KSV852023 LCO851933:LCR852023 LMK851933:LMN852023 LWG851933:LWJ852023 MGC851933:MGF852023 MPY851933:MQB852023 MZU851933:MZX852023 NJQ851933:NJT852023 NTM851933:NTP852023 ODI851933:ODL852023 ONE851933:ONH852023 OXA851933:OXD852023 PGW851933:PGZ852023 PQS851933:PQV852023 QAO851933:QAR852023 QKK851933:QKN852023 QUG851933:QUJ852023 REC851933:REF852023 RNY851933:ROB852023 RXU851933:RXX852023 SHQ851933:SHT852023 SRM851933:SRP852023 TBI851933:TBL852023 TLE851933:TLH852023 TVA851933:TVD852023 UEW851933:UEZ852023 UOS851933:UOV852023 UYO851933:UYR852023 VIK851933:VIN852023 VSG851933:VSJ852023 WCC851933:WCF852023 WLY851933:WMB852023 WVU851933:WVX852023 M6:P191">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1:L65592 L131037:L131128 L196573:L196664 L262109:L262200 L327645:L327736 L393181:L393272 L458717:L458808 L524253:L524344 L589789:L589880 L655325:L655416 L720861:L720952 L786397:L786488 L851933:L852024 L917469:L917560 L983005:L983096 JH6:JH89 JH65501:JH65592 JH131037:JH131128 JH196573:JH196664 JH262109:JH262200 JH327645:JH327736 JH393181:JH393272 JH458717:JH458808 JH524253:JH524344 JH589789:JH589880 JH655325:JH655416 JH720861:JH720952 JH786397:JH786488 JH851933:JH852024 JH917469:JH917560 JH983005:JH983096 TD6:TD89 TD65501:TD65592 TD131037:TD131128 TD196573:TD196664 TD262109:TD262200 TD327645:TD327736 TD393181:TD393272 TD458717:TD458808 TD524253:TD524344 TD589789:TD589880 TD655325:TD655416 TD720861:TD720952 TD786397:TD786488 TD851933:TD852024 TD917469:TD917560 TD983005:TD983096 ACZ6:ACZ89 ACZ65501:ACZ65592 ACZ131037:ACZ131128 ACZ196573:ACZ196664 ACZ262109:ACZ262200 ACZ327645:ACZ327736 ACZ393181:ACZ393272 ACZ458717:ACZ458808 ACZ524253:ACZ524344 ACZ589789:ACZ589880 ACZ655325:ACZ655416 ACZ720861:ACZ720952 ACZ786397:ACZ786488 ACZ851933:ACZ852024 ACZ917469:ACZ917560 ACZ983005:ACZ983096 AMV6:AMV89 AMV65501:AMV65592 AMV131037:AMV131128 AMV196573:AMV196664 AMV262109:AMV262200 AMV327645:AMV327736 AMV393181:AMV393272 AMV458717:AMV458808 AMV524253:AMV524344 AMV589789:AMV589880 AMV655325:AMV655416 AMV720861:AMV720952 AMV786397:AMV786488 AMV851933:AMV852024 AMV917469:AMV917560 AMV983005:AMV983096 AWR6:AWR89 AWR65501:AWR65592 AWR131037:AWR131128 AWR196573:AWR196664 AWR262109:AWR262200 AWR327645:AWR327736 AWR393181:AWR393272 AWR458717:AWR458808 AWR524253:AWR524344 AWR589789:AWR589880 AWR655325:AWR655416 AWR720861:AWR720952 AWR786397:AWR786488 AWR851933:AWR852024 AWR917469:AWR917560 AWR983005:AWR983096 BGN6:BGN89 BGN65501:BGN65592 BGN131037:BGN131128 BGN196573:BGN196664 BGN262109:BGN262200 BGN327645:BGN327736 BGN393181:BGN393272 BGN458717:BGN458808 BGN524253:BGN524344 BGN589789:BGN589880 BGN655325:BGN655416 BGN720861:BGN720952 BGN786397:BGN786488 BGN851933:BGN852024 BGN917469:BGN917560 BGN983005:BGN983096 BQJ6:BQJ89 BQJ65501:BQJ65592 BQJ131037:BQJ131128 BQJ196573:BQJ196664 BQJ262109:BQJ262200 BQJ327645:BQJ327736 BQJ393181:BQJ393272 BQJ458717:BQJ458808 BQJ524253:BQJ524344 BQJ589789:BQJ589880 BQJ655325:BQJ655416 BQJ720861:BQJ720952 BQJ786397:BQJ786488 BQJ851933:BQJ852024 BQJ917469:BQJ917560 BQJ983005:BQJ983096 CAF6:CAF89 CAF65501:CAF65592 CAF131037:CAF131128 CAF196573:CAF196664 CAF262109:CAF262200 CAF327645:CAF327736 CAF393181:CAF393272 CAF458717:CAF458808 CAF524253:CAF524344 CAF589789:CAF589880 CAF655325:CAF655416 CAF720861:CAF720952 CAF786397:CAF786488 CAF851933:CAF852024 CAF917469:CAF917560 CAF983005:CAF983096 CKB6:CKB89 CKB65501:CKB65592 CKB131037:CKB131128 CKB196573:CKB196664 CKB262109:CKB262200 CKB327645:CKB327736 CKB393181:CKB393272 CKB458717:CKB458808 CKB524253:CKB524344 CKB589789:CKB589880 CKB655325:CKB655416 CKB720861:CKB720952 CKB786397:CKB786488 CKB851933:CKB852024 CKB917469:CKB917560 CKB983005:CKB983096 CTX6:CTX89 CTX65501:CTX65592 CTX131037:CTX131128 CTX196573:CTX196664 CTX262109:CTX262200 CTX327645:CTX327736 CTX393181:CTX393272 CTX458717:CTX458808 CTX524253:CTX524344 CTX589789:CTX589880 CTX655325:CTX655416 CTX720861:CTX720952 CTX786397:CTX786488 CTX851933:CTX852024 CTX917469:CTX917560 CTX983005:CTX983096 DDT6:DDT89 DDT65501:DDT65592 DDT131037:DDT131128 DDT196573:DDT196664 DDT262109:DDT262200 DDT327645:DDT327736 DDT393181:DDT393272 DDT458717:DDT458808 DDT524253:DDT524344 DDT589789:DDT589880 DDT655325:DDT655416 DDT720861:DDT720952 DDT786397:DDT786488 DDT851933:DDT852024 DDT917469:DDT917560 DDT983005:DDT983096 DNP6:DNP89 DNP65501:DNP65592 DNP131037:DNP131128 DNP196573:DNP196664 DNP262109:DNP262200 DNP327645:DNP327736 DNP393181:DNP393272 DNP458717:DNP458808 DNP524253:DNP524344 DNP589789:DNP589880 DNP655325:DNP655416 DNP720861:DNP720952 DNP786397:DNP786488 DNP851933:DNP852024 DNP917469:DNP917560 DNP983005:DNP983096 DXL6:DXL89 DXL65501:DXL65592 DXL131037:DXL131128 DXL196573:DXL196664 DXL262109:DXL262200 DXL327645:DXL327736 DXL393181:DXL393272 DXL458717:DXL458808 DXL524253:DXL524344 DXL589789:DXL589880 DXL655325:DXL655416 DXL720861:DXL720952 DXL786397:DXL786488 DXL851933:DXL852024 DXL917469:DXL917560 DXL983005:DXL983096 EHH6:EHH89 EHH65501:EHH65592 EHH131037:EHH131128 EHH196573:EHH196664 EHH262109:EHH262200 EHH327645:EHH327736 EHH393181:EHH393272 EHH458717:EHH458808 EHH524253:EHH524344 EHH589789:EHH589880 EHH655325:EHH655416 EHH720861:EHH720952 EHH786397:EHH786488 EHH851933:EHH852024 EHH917469:EHH917560 EHH983005:EHH983096 ERD6:ERD89 ERD65501:ERD65592 ERD131037:ERD131128 ERD196573:ERD196664 ERD262109:ERD262200 ERD327645:ERD327736 ERD393181:ERD393272 ERD458717:ERD458808 ERD524253:ERD524344 ERD589789:ERD589880 ERD655325:ERD655416 ERD720861:ERD720952 ERD786397:ERD786488 ERD851933:ERD852024 ERD917469:ERD917560 ERD983005:ERD983096 FAZ6:FAZ89 FAZ65501:FAZ65592 FAZ131037:FAZ131128 FAZ196573:FAZ196664 FAZ262109:FAZ262200 FAZ327645:FAZ327736 FAZ393181:FAZ393272 FAZ458717:FAZ458808 FAZ524253:FAZ524344 FAZ589789:FAZ589880 FAZ655325:FAZ655416 FAZ720861:FAZ720952 FAZ786397:FAZ786488 FAZ851933:FAZ852024 FAZ917469:FAZ917560 FAZ983005:FAZ983096 FKV6:FKV89 FKV65501:FKV65592 FKV131037:FKV131128 FKV196573:FKV196664 FKV262109:FKV262200 FKV327645:FKV327736 FKV393181:FKV393272 FKV458717:FKV458808 FKV524253:FKV524344 FKV589789:FKV589880 FKV655325:FKV655416 FKV720861:FKV720952 FKV786397:FKV786488 FKV851933:FKV852024 FKV917469:FKV917560 FKV983005:FKV983096 FUR6:FUR89 FUR65501:FUR65592 FUR131037:FUR131128 FUR196573:FUR196664 FUR262109:FUR262200 FUR327645:FUR327736 FUR393181:FUR393272 FUR458717:FUR458808 FUR524253:FUR524344 FUR589789:FUR589880 FUR655325:FUR655416 FUR720861:FUR720952 FUR786397:FUR786488 FUR851933:FUR852024 FUR917469:FUR917560 FUR983005:FUR983096 GEN6:GEN89 GEN65501:GEN65592 GEN131037:GEN131128 GEN196573:GEN196664 GEN262109:GEN262200 GEN327645:GEN327736 GEN393181:GEN393272 GEN458717:GEN458808 GEN524253:GEN524344 GEN589789:GEN589880 GEN655325:GEN655416 GEN720861:GEN720952 GEN786397:GEN786488 GEN851933:GEN852024 GEN917469:GEN917560 GEN983005:GEN983096 GOJ6:GOJ89 GOJ65501:GOJ65592 GOJ131037:GOJ131128 GOJ196573:GOJ196664 GOJ262109:GOJ262200 GOJ327645:GOJ327736 GOJ393181:GOJ393272 GOJ458717:GOJ458808 GOJ524253:GOJ524344 GOJ589789:GOJ589880 GOJ655325:GOJ655416 GOJ720861:GOJ720952 GOJ786397:GOJ786488 GOJ851933:GOJ852024 GOJ917469:GOJ917560 GOJ983005:GOJ983096 GYF6:GYF89 GYF65501:GYF65592 GYF131037:GYF131128 GYF196573:GYF196664 GYF262109:GYF262200 GYF327645:GYF327736 GYF393181:GYF393272 GYF458717:GYF458808 GYF524253:GYF524344 GYF589789:GYF589880 GYF655325:GYF655416 GYF720861:GYF720952 GYF786397:GYF786488 GYF851933:GYF852024 GYF917469:GYF917560 GYF983005:GYF983096 HIB6:HIB89 HIB65501:HIB65592 HIB131037:HIB131128 HIB196573:HIB196664 HIB262109:HIB262200 HIB327645:HIB327736 HIB393181:HIB393272 HIB458717:HIB458808 HIB524253:HIB524344 HIB589789:HIB589880 HIB655325:HIB655416 HIB720861:HIB720952 HIB786397:HIB786488 HIB851933:HIB852024 HIB917469:HIB917560 HIB983005:HIB983096 HRX6:HRX89 HRX65501:HRX65592 HRX131037:HRX131128 HRX196573:HRX196664 HRX262109:HRX262200 HRX327645:HRX327736 HRX393181:HRX393272 HRX458717:HRX458808 HRX524253:HRX524344 HRX589789:HRX589880 HRX655325:HRX655416 HRX720861:HRX720952 HRX786397:HRX786488 HRX851933:HRX852024 HRX917469:HRX917560 HRX983005:HRX983096 IBT6:IBT89 IBT65501:IBT65592 IBT131037:IBT131128 IBT196573:IBT196664 IBT262109:IBT262200 IBT327645:IBT327736 IBT393181:IBT393272 IBT458717:IBT458808 IBT524253:IBT524344 IBT589789:IBT589880 IBT655325:IBT655416 IBT720861:IBT720952 IBT786397:IBT786488 IBT851933:IBT852024 IBT917469:IBT917560 IBT983005:IBT983096 ILP6:ILP89 ILP65501:ILP65592 ILP131037:ILP131128 ILP196573:ILP196664 ILP262109:ILP262200 ILP327645:ILP327736 ILP393181:ILP393272 ILP458717:ILP458808 ILP524253:ILP524344 ILP589789:ILP589880 ILP655325:ILP655416 ILP720861:ILP720952 ILP786397:ILP786488 ILP851933:ILP852024 ILP917469:ILP917560 ILP983005:ILP983096 IVL6:IVL89 IVL65501:IVL65592 IVL131037:IVL131128 IVL196573:IVL196664 IVL262109:IVL262200 IVL327645:IVL327736 IVL393181:IVL393272 IVL458717:IVL458808 IVL524253:IVL524344 IVL589789:IVL589880 IVL655325:IVL655416 IVL720861:IVL720952 IVL786397:IVL786488 IVL851933:IVL852024 IVL917469:IVL917560 IVL983005:IVL983096 JFH6:JFH89 JFH65501:JFH65592 JFH131037:JFH131128 JFH196573:JFH196664 JFH262109:JFH262200 JFH327645:JFH327736 JFH393181:JFH393272 JFH458717:JFH458808 JFH524253:JFH524344 JFH589789:JFH589880 JFH655325:JFH655416 JFH720861:JFH720952 JFH786397:JFH786488 JFH851933:JFH852024 JFH917469:JFH917560 JFH983005:JFH983096 JPD6:JPD89 JPD65501:JPD65592 JPD131037:JPD131128 JPD196573:JPD196664 JPD262109:JPD262200 JPD327645:JPD327736 JPD393181:JPD393272 JPD458717:JPD458808 JPD524253:JPD524344 JPD589789:JPD589880 JPD655325:JPD655416 JPD720861:JPD720952 JPD786397:JPD786488 JPD851933:JPD852024 JPD917469:JPD917560 JPD983005:JPD983096 JYZ6:JYZ89 JYZ65501:JYZ65592 JYZ131037:JYZ131128 JYZ196573:JYZ196664 JYZ262109:JYZ262200 JYZ327645:JYZ327736 JYZ393181:JYZ393272 JYZ458717:JYZ458808 JYZ524253:JYZ524344 JYZ589789:JYZ589880 JYZ655325:JYZ655416 JYZ720861:JYZ720952 JYZ786397:JYZ786488 JYZ851933:JYZ852024 JYZ917469:JYZ917560 JYZ983005:JYZ983096 KIV6:KIV89 KIV65501:KIV65592 KIV131037:KIV131128 KIV196573:KIV196664 KIV262109:KIV262200 KIV327645:KIV327736 KIV393181:KIV393272 KIV458717:KIV458808 KIV524253:KIV524344 KIV589789:KIV589880 KIV655325:KIV655416 KIV720861:KIV720952 KIV786397:KIV786488 KIV851933:KIV852024 KIV917469:KIV917560 KIV983005:KIV983096 KSR6:KSR89 KSR65501:KSR65592 KSR131037:KSR131128 KSR196573:KSR196664 KSR262109:KSR262200 KSR327645:KSR327736 KSR393181:KSR393272 KSR458717:KSR458808 KSR524253:KSR524344 KSR589789:KSR589880 KSR655325:KSR655416 KSR720861:KSR720952 KSR786397:KSR786488 KSR851933:KSR852024 KSR917469:KSR917560 KSR983005:KSR983096 LCN6:LCN89 LCN65501:LCN65592 LCN131037:LCN131128 LCN196573:LCN196664 LCN262109:LCN262200 LCN327645:LCN327736 LCN393181:LCN393272 LCN458717:LCN458808 LCN524253:LCN524344 LCN589789:LCN589880 LCN655325:LCN655416 LCN720861:LCN720952 LCN786397:LCN786488 LCN851933:LCN852024 LCN917469:LCN917560 LCN983005:LCN983096 LMJ6:LMJ89 LMJ65501:LMJ65592 LMJ131037:LMJ131128 LMJ196573:LMJ196664 LMJ262109:LMJ262200 LMJ327645:LMJ327736 LMJ393181:LMJ393272 LMJ458717:LMJ458808 LMJ524253:LMJ524344 LMJ589789:LMJ589880 LMJ655325:LMJ655416 LMJ720861:LMJ720952 LMJ786397:LMJ786488 LMJ851933:LMJ852024 LMJ917469:LMJ917560 LMJ983005:LMJ983096 LWF6:LWF89 LWF65501:LWF65592 LWF131037:LWF131128 LWF196573:LWF196664 LWF262109:LWF262200 LWF327645:LWF327736 LWF393181:LWF393272 LWF458717:LWF458808 LWF524253:LWF524344 LWF589789:LWF589880 LWF655325:LWF655416 LWF720861:LWF720952 LWF786397:LWF786488 LWF851933:LWF852024 LWF917469:LWF917560 LWF983005:LWF983096 MGB6:MGB89 MGB65501:MGB65592 MGB131037:MGB131128 MGB196573:MGB196664 MGB262109:MGB262200 MGB327645:MGB327736 MGB393181:MGB393272 MGB458717:MGB458808 MGB524253:MGB524344 MGB589789:MGB589880 MGB655325:MGB655416 MGB720861:MGB720952 MGB786397:MGB786488 MGB851933:MGB852024 MGB917469:MGB917560 MGB983005:MGB983096 MPX6:MPX89 MPX65501:MPX65592 MPX131037:MPX131128 MPX196573:MPX196664 MPX262109:MPX262200 MPX327645:MPX327736 MPX393181:MPX393272 MPX458717:MPX458808 MPX524253:MPX524344 MPX589789:MPX589880 MPX655325:MPX655416 MPX720861:MPX720952 MPX786397:MPX786488 MPX851933:MPX852024 MPX917469:MPX917560 MPX983005:MPX983096 MZT6:MZT89 MZT65501:MZT65592 MZT131037:MZT131128 MZT196573:MZT196664 MZT262109:MZT262200 MZT327645:MZT327736 MZT393181:MZT393272 MZT458717:MZT458808 MZT524253:MZT524344 MZT589789:MZT589880 MZT655325:MZT655416 MZT720861:MZT720952 MZT786397:MZT786488 MZT851933:MZT852024 MZT917469:MZT917560 MZT983005:MZT983096 NJP6:NJP89 NJP65501:NJP65592 NJP131037:NJP131128 NJP196573:NJP196664 NJP262109:NJP262200 NJP327645:NJP327736 NJP393181:NJP393272 NJP458717:NJP458808 NJP524253:NJP524344 NJP589789:NJP589880 NJP655325:NJP655416 NJP720861:NJP720952 NJP786397:NJP786488 NJP851933:NJP852024 NJP917469:NJP917560 NJP983005:NJP983096 NTL6:NTL89 NTL65501:NTL65592 NTL131037:NTL131128 NTL196573:NTL196664 NTL262109:NTL262200 NTL327645:NTL327736 NTL393181:NTL393272 NTL458717:NTL458808 NTL524253:NTL524344 NTL589789:NTL589880 NTL655325:NTL655416 NTL720861:NTL720952 NTL786397:NTL786488 NTL851933:NTL852024 NTL917469:NTL917560 NTL983005:NTL983096 ODH6:ODH89 ODH65501:ODH65592 ODH131037:ODH131128 ODH196573:ODH196664 ODH262109:ODH262200 ODH327645:ODH327736 ODH393181:ODH393272 ODH458717:ODH458808 ODH524253:ODH524344 ODH589789:ODH589880 ODH655325:ODH655416 ODH720861:ODH720952 ODH786397:ODH786488 ODH851933:ODH852024 ODH917469:ODH917560 ODH983005:ODH983096 OND6:OND89 OND65501:OND65592 OND131037:OND131128 OND196573:OND196664 OND262109:OND262200 OND327645:OND327736 OND393181:OND393272 OND458717:OND458808 OND524253:OND524344 OND589789:OND589880 OND655325:OND655416 OND720861:OND720952 OND786397:OND786488 OND851933:OND852024 OND917469:OND917560 OND983005:OND983096 OWZ6:OWZ89 OWZ65501:OWZ65592 OWZ131037:OWZ131128 OWZ196573:OWZ196664 OWZ262109:OWZ262200 OWZ327645:OWZ327736 OWZ393181:OWZ393272 OWZ458717:OWZ458808 OWZ524253:OWZ524344 OWZ589789:OWZ589880 OWZ655325:OWZ655416 OWZ720861:OWZ720952 OWZ786397:OWZ786488 OWZ851933:OWZ852024 OWZ917469:OWZ917560 OWZ983005:OWZ983096 PGV6:PGV89 PGV65501:PGV65592 PGV131037:PGV131128 PGV196573:PGV196664 PGV262109:PGV262200 PGV327645:PGV327736 PGV393181:PGV393272 PGV458717:PGV458808 PGV524253:PGV524344 PGV589789:PGV589880 PGV655325:PGV655416 PGV720861:PGV720952 PGV786397:PGV786488 PGV851933:PGV852024 PGV917469:PGV917560 PGV983005:PGV983096 PQR6:PQR89 PQR65501:PQR65592 PQR131037:PQR131128 PQR196573:PQR196664 PQR262109:PQR262200 PQR327645:PQR327736 PQR393181:PQR393272 PQR458717:PQR458808 PQR524253:PQR524344 PQR589789:PQR589880 PQR655325:PQR655416 PQR720861:PQR720952 PQR786397:PQR786488 PQR851933:PQR852024 PQR917469:PQR917560 PQR983005:PQR983096 QAN6:QAN89 QAN65501:QAN65592 QAN131037:QAN131128 QAN196573:QAN196664 QAN262109:QAN262200 QAN327645:QAN327736 QAN393181:QAN393272 QAN458717:QAN458808 QAN524253:QAN524344 QAN589789:QAN589880 QAN655325:QAN655416 QAN720861:QAN720952 QAN786397:QAN786488 QAN851933:QAN852024 QAN917469:QAN917560 QAN983005:QAN983096 QKJ6:QKJ89 QKJ65501:QKJ65592 QKJ131037:QKJ131128 QKJ196573:QKJ196664 QKJ262109:QKJ262200 QKJ327645:QKJ327736 QKJ393181:QKJ393272 QKJ458717:QKJ458808 QKJ524253:QKJ524344 QKJ589789:QKJ589880 QKJ655325:QKJ655416 QKJ720861:QKJ720952 QKJ786397:QKJ786488 QKJ851933:QKJ852024 QKJ917469:QKJ917560 QKJ983005:QKJ983096 QUF6:QUF89 QUF65501:QUF65592 QUF131037:QUF131128 QUF196573:QUF196664 QUF262109:QUF262200 QUF327645:QUF327736 QUF393181:QUF393272 QUF458717:QUF458808 QUF524253:QUF524344 QUF589789:QUF589880 QUF655325:QUF655416 QUF720861:QUF720952 QUF786397:QUF786488 QUF851933:QUF852024 QUF917469:QUF917560 QUF983005:QUF983096 REB6:REB89 REB65501:REB65592 REB131037:REB131128 REB196573:REB196664 REB262109:REB262200 REB327645:REB327736 REB393181:REB393272 REB458717:REB458808 REB524253:REB524344 REB589789:REB589880 REB655325:REB655416 REB720861:REB720952 REB786397:REB786488 REB851933:REB852024 REB917469:REB917560 REB983005:REB983096 RNX6:RNX89 RNX65501:RNX65592 RNX131037:RNX131128 RNX196573:RNX196664 RNX262109:RNX262200 RNX327645:RNX327736 RNX393181:RNX393272 RNX458717:RNX458808 RNX524253:RNX524344 RNX589789:RNX589880 RNX655325:RNX655416 RNX720861:RNX720952 RNX786397:RNX786488 RNX851933:RNX852024 RNX917469:RNX917560 RNX983005:RNX983096 RXT6:RXT89 RXT65501:RXT65592 RXT131037:RXT131128 RXT196573:RXT196664 RXT262109:RXT262200 RXT327645:RXT327736 RXT393181:RXT393272 RXT458717:RXT458808 RXT524253:RXT524344 RXT589789:RXT589880 RXT655325:RXT655416 RXT720861:RXT720952 RXT786397:RXT786488 RXT851933:RXT852024 RXT917469:RXT917560 RXT983005:RXT983096 SHP6:SHP89 SHP65501:SHP65592 SHP131037:SHP131128 SHP196573:SHP196664 SHP262109:SHP262200 SHP327645:SHP327736 SHP393181:SHP393272 SHP458717:SHP458808 SHP524253:SHP524344 SHP589789:SHP589880 SHP655325:SHP655416 SHP720861:SHP720952 SHP786397:SHP786488 SHP851933:SHP852024 SHP917469:SHP917560 SHP983005:SHP983096 SRL6:SRL89 SRL65501:SRL65592 SRL131037:SRL131128 SRL196573:SRL196664 SRL262109:SRL262200 SRL327645:SRL327736 SRL393181:SRL393272 SRL458717:SRL458808 SRL524253:SRL524344 SRL589789:SRL589880 SRL655325:SRL655416 SRL720861:SRL720952 SRL786397:SRL786488 SRL851933:SRL852024 SRL917469:SRL917560 SRL983005:SRL983096 TBH6:TBH89 TBH65501:TBH65592 TBH131037:TBH131128 TBH196573:TBH196664 TBH262109:TBH262200 TBH327645:TBH327736 TBH393181:TBH393272 TBH458717:TBH458808 TBH524253:TBH524344 TBH589789:TBH589880 TBH655325:TBH655416 TBH720861:TBH720952 TBH786397:TBH786488 TBH851933:TBH852024 TBH917469:TBH917560 TBH983005:TBH983096 TLD6:TLD89 TLD65501:TLD65592 TLD131037:TLD131128 TLD196573:TLD196664 TLD262109:TLD262200 TLD327645:TLD327736 TLD393181:TLD393272 TLD458717:TLD458808 TLD524253:TLD524344 TLD589789:TLD589880 TLD655325:TLD655416 TLD720861:TLD720952 TLD786397:TLD786488 TLD851933:TLD852024 TLD917469:TLD917560 TLD983005:TLD983096 TUZ6:TUZ89 TUZ65501:TUZ65592 TUZ131037:TUZ131128 TUZ196573:TUZ196664 TUZ262109:TUZ262200 TUZ327645:TUZ327736 TUZ393181:TUZ393272 TUZ458717:TUZ458808 TUZ524253:TUZ524344 TUZ589789:TUZ589880 TUZ655325:TUZ655416 TUZ720861:TUZ720952 TUZ786397:TUZ786488 TUZ851933:TUZ852024 TUZ917469:TUZ917560 TUZ983005:TUZ983096 UEV6:UEV89 UEV65501:UEV65592 UEV131037:UEV131128 UEV196573:UEV196664 UEV262109:UEV262200 UEV327645:UEV327736 UEV393181:UEV393272 UEV458717:UEV458808 UEV524253:UEV524344 UEV589789:UEV589880 UEV655325:UEV655416 UEV720861:UEV720952 UEV786397:UEV786488 UEV851933:UEV852024 UEV917469:UEV917560 UEV983005:UEV983096 UOR6:UOR89 UOR65501:UOR65592 UOR131037:UOR131128 UOR196573:UOR196664 UOR262109:UOR262200 UOR327645:UOR327736 UOR393181:UOR393272 UOR458717:UOR458808 UOR524253:UOR524344 UOR589789:UOR589880 UOR655325:UOR655416 UOR720861:UOR720952 UOR786397:UOR786488 UOR851933:UOR852024 UOR917469:UOR917560 UOR983005:UOR983096 UYN6:UYN89 UYN65501:UYN65592 UYN131037:UYN131128 UYN196573:UYN196664 UYN262109:UYN262200 UYN327645:UYN327736 UYN393181:UYN393272 UYN458717:UYN458808 UYN524253:UYN524344 UYN589789:UYN589880 UYN655325:UYN655416 UYN720861:UYN720952 UYN786397:UYN786488 UYN851933:UYN852024 UYN917469:UYN917560 UYN983005:UYN983096 VIJ6:VIJ89 VIJ65501:VIJ65592 VIJ131037:VIJ131128 VIJ196573:VIJ196664 VIJ262109:VIJ262200 VIJ327645:VIJ327736 VIJ393181:VIJ393272 VIJ458717:VIJ458808 VIJ524253:VIJ524344 VIJ589789:VIJ589880 VIJ655325:VIJ655416 VIJ720861:VIJ720952 VIJ786397:VIJ786488 VIJ851933:VIJ852024 VIJ917469:VIJ917560 VIJ983005:VIJ983096 VSF6:VSF89 VSF65501:VSF65592 VSF131037:VSF131128 VSF196573:VSF196664 VSF262109:VSF262200 VSF327645:VSF327736 VSF393181:VSF393272 VSF458717:VSF458808 VSF524253:VSF524344 VSF589789:VSF589880 VSF655325:VSF655416 VSF720861:VSF720952 VSF786397:VSF786488 VSF851933:VSF852024 VSF917469:VSF917560 VSF983005:VSF983096 WCB6:WCB89 WCB65501:WCB65592 WCB131037:WCB131128 WCB196573:WCB196664 WCB262109:WCB262200 WCB327645:WCB327736 WCB393181:WCB393272 WCB458717:WCB458808 WCB524253:WCB524344 WCB589789:WCB589880 WCB655325:WCB655416 WCB720861:WCB720952 WCB786397:WCB786488 WCB851933:WCB852024 WCB917469:WCB917560 WCB983005:WCB983096 WLX6:WLX89 WLX65501:WLX65592 WLX131037:WLX131128 WLX196573:WLX196664 WLX262109:WLX262200 WLX327645:WLX327736 WLX393181:WLX393272 WLX458717:WLX458808 WLX524253:WLX524344 WLX589789:WLX589880 WLX655325:WLX655416 WLX720861:WLX720952 WLX786397:WLX786488 WLX851933:WLX852024 WLX917469:WLX917560 WLX983005:WLX983096 WVT6:WVT89 WVT65501:WVT65592 WVT131037:WVT131128 WVT196573:WVT196664 WVT262109:WVT262200 WVT327645:WVT327736 WVT393181:WVT393272 WVT458717:WVT458808 WVT524253:WVT524344 WVT589789:WVT589880 WVT655325:WVT655416 WVT720861:WVT720952 WVT786397:WVT786488 WVT851933:WVT852024 WVT917469:WVT917560 WVT983005:WVT983096">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917469:R917560 JM917469:JN917560 TI917469:TJ917560 ADE917469:ADF917560 ANA917469:ANB917560 AWW917469:AWX917560 BGS917469:BGT917560 BQO917469:BQP917560 CAK917469:CAL917560 CKG917469:CKH917560 CUC917469:CUD917560 DDY917469:DDZ917560 DNU917469:DNV917560 DXQ917469:DXR917560 EHM917469:EHN917560 ERI917469:ERJ917560 FBE917469:FBF917560 FLA917469:FLB917560 FUW917469:FUX917560 GES917469:GET917560 GOO917469:GOP917560 GYK917469:GYL917560 HIG917469:HIH917560 HSC917469:HSD917560 IBY917469:IBZ917560 ILU917469:ILV917560 IVQ917469:IVR917560 JFM917469:JFN917560 JPI917469:JPJ917560 JZE917469:JZF917560 KJA917469:KJB917560 KSW917469:KSX917560 LCS917469:LCT917560 LMO917469:LMP917560 LWK917469:LWL917560 MGG917469:MGH917560 MQC917469:MQD917560 MZY917469:MZZ917560 NJU917469:NJV917560 NTQ917469:NTR917560 ODM917469:ODN917560 ONI917469:ONJ917560 OXE917469:OXF917560 PHA917469:PHB917560 PQW917469:PQX917560 QAS917469:QAT917560 QKO917469:QKP917560 QUK917469:QUL917560 REG917469:REH917560 ROC917469:ROD917560 RXY917469:RXZ917560 SHU917469:SHV917560 SRQ917469:SRR917560 TBM917469:TBN917560 TLI917469:TLJ917560 TVE917469:TVF917560 UFA917469:UFB917560 UOW917469:UOX917560 UYS917469:UYT917560 VIO917469:VIP917560 VSK917469:VSL917560 WCG917469:WCH917560 WMC917469:WMD917560 WVY917469:WVZ917560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5:R983096 JM983005:JN983096 TI983005:TJ983096 ADE983005:ADF983096 ANA983005:ANB983096 AWW983005:AWX983096 BGS983005:BGT983096 BQO983005:BQP983096 CAK983005:CAL983096 CKG983005:CKH983096 CUC983005:CUD983096 DDY983005:DDZ983096 DNU983005:DNV983096 DXQ983005:DXR983096 EHM983005:EHN983096 ERI983005:ERJ983096 FBE983005:FBF983096 FLA983005:FLB983096 FUW983005:FUX983096 GES983005:GET983096 GOO983005:GOP983096 GYK983005:GYL983096 HIG983005:HIH983096 HSC983005:HSD983096 IBY983005:IBZ983096 ILU983005:ILV983096 IVQ983005:IVR983096 JFM983005:JFN983096 JPI983005:JPJ983096 JZE983005:JZF983096 KJA983005:KJB983096 KSW983005:KSX983096 LCS983005:LCT983096 LMO983005:LMP983096 LWK983005:LWL983096 MGG983005:MGH983096 MQC983005:MQD983096 MZY983005:MZZ983096 NJU983005:NJV983096 NTQ983005:NTR983096 ODM983005:ODN983096 ONI983005:ONJ983096 OXE983005:OXF983096 PHA983005:PHB983096 PQW983005:PQX983096 QAS983005:QAT983096 QKO983005:QKP983096 QUK983005:QUL983096 REG983005:REH983096 ROC983005:ROD983096 RXY983005:RXZ983096 SHU983005:SHV983096 SRQ983005:SRR983096 TBM983005:TBN983096 TLI983005:TLJ983096 TVE983005:TVF983096 UFA983005:UFB983096 UOW983005:UOX983096 UYS983005:UYT983096 VIO983005:VIP983096 VSK983005:VSL983096 WCG983005:WCH983096 WMC983005:WMD983096 WVY983005:WVZ983096 Q65501:R65592 JM65501:JN65592 TI65501:TJ65592 ADE65501:ADF65592 ANA65501:ANB65592 AWW65501:AWX65592 BGS65501:BGT65592 BQO65501:BQP65592 CAK65501:CAL65592 CKG65501:CKH65592 CUC65501:CUD65592 DDY65501:DDZ65592 DNU65501:DNV65592 DXQ65501:DXR65592 EHM65501:EHN65592 ERI65501:ERJ65592 FBE65501:FBF65592 FLA65501:FLB65592 FUW65501:FUX65592 GES65501:GET65592 GOO65501:GOP65592 GYK65501:GYL65592 HIG65501:HIH65592 HSC65501:HSD65592 IBY65501:IBZ65592 ILU65501:ILV65592 IVQ65501:IVR65592 JFM65501:JFN65592 JPI65501:JPJ65592 JZE65501:JZF65592 KJA65501:KJB65592 KSW65501:KSX65592 LCS65501:LCT65592 LMO65501:LMP65592 LWK65501:LWL65592 MGG65501:MGH65592 MQC65501:MQD65592 MZY65501:MZZ65592 NJU65501:NJV65592 NTQ65501:NTR65592 ODM65501:ODN65592 ONI65501:ONJ65592 OXE65501:OXF65592 PHA65501:PHB65592 PQW65501:PQX65592 QAS65501:QAT65592 QKO65501:QKP65592 QUK65501:QUL65592 REG65501:REH65592 ROC65501:ROD65592 RXY65501:RXZ65592 SHU65501:SHV65592 SRQ65501:SRR65592 TBM65501:TBN65592 TLI65501:TLJ65592 TVE65501:TVF65592 UFA65501:UFB65592 UOW65501:UOX65592 UYS65501:UYT65592 VIO65501:VIP65592 VSK65501:VSL65592 WCG65501:WCH65592 WMC65501:WMD65592 WVY65501:WVZ65592 Q131037:R131128 JM131037:JN131128 TI131037:TJ131128 ADE131037:ADF131128 ANA131037:ANB131128 AWW131037:AWX131128 BGS131037:BGT131128 BQO131037:BQP131128 CAK131037:CAL131128 CKG131037:CKH131128 CUC131037:CUD131128 DDY131037:DDZ131128 DNU131037:DNV131128 DXQ131037:DXR131128 EHM131037:EHN131128 ERI131037:ERJ131128 FBE131037:FBF131128 FLA131037:FLB131128 FUW131037:FUX131128 GES131037:GET131128 GOO131037:GOP131128 GYK131037:GYL131128 HIG131037:HIH131128 HSC131037:HSD131128 IBY131037:IBZ131128 ILU131037:ILV131128 IVQ131037:IVR131128 JFM131037:JFN131128 JPI131037:JPJ131128 JZE131037:JZF131128 KJA131037:KJB131128 KSW131037:KSX131128 LCS131037:LCT131128 LMO131037:LMP131128 LWK131037:LWL131128 MGG131037:MGH131128 MQC131037:MQD131128 MZY131037:MZZ131128 NJU131037:NJV131128 NTQ131037:NTR131128 ODM131037:ODN131128 ONI131037:ONJ131128 OXE131037:OXF131128 PHA131037:PHB131128 PQW131037:PQX131128 QAS131037:QAT131128 QKO131037:QKP131128 QUK131037:QUL131128 REG131037:REH131128 ROC131037:ROD131128 RXY131037:RXZ131128 SHU131037:SHV131128 SRQ131037:SRR131128 TBM131037:TBN131128 TLI131037:TLJ131128 TVE131037:TVF131128 UFA131037:UFB131128 UOW131037:UOX131128 UYS131037:UYT131128 VIO131037:VIP131128 VSK131037:VSL131128 WCG131037:WCH131128 WMC131037:WMD131128 WVY131037:WVZ131128 Q196573:R196664 JM196573:JN196664 TI196573:TJ196664 ADE196573:ADF196664 ANA196573:ANB196664 AWW196573:AWX196664 BGS196573:BGT196664 BQO196573:BQP196664 CAK196573:CAL196664 CKG196573:CKH196664 CUC196573:CUD196664 DDY196573:DDZ196664 DNU196573:DNV196664 DXQ196573:DXR196664 EHM196573:EHN196664 ERI196573:ERJ196664 FBE196573:FBF196664 FLA196573:FLB196664 FUW196573:FUX196664 GES196573:GET196664 GOO196573:GOP196664 GYK196573:GYL196664 HIG196573:HIH196664 HSC196573:HSD196664 IBY196573:IBZ196664 ILU196573:ILV196664 IVQ196573:IVR196664 JFM196573:JFN196664 JPI196573:JPJ196664 JZE196573:JZF196664 KJA196573:KJB196664 KSW196573:KSX196664 LCS196573:LCT196664 LMO196573:LMP196664 LWK196573:LWL196664 MGG196573:MGH196664 MQC196573:MQD196664 MZY196573:MZZ196664 NJU196573:NJV196664 NTQ196573:NTR196664 ODM196573:ODN196664 ONI196573:ONJ196664 OXE196573:OXF196664 PHA196573:PHB196664 PQW196573:PQX196664 QAS196573:QAT196664 QKO196573:QKP196664 QUK196573:QUL196664 REG196573:REH196664 ROC196573:ROD196664 RXY196573:RXZ196664 SHU196573:SHV196664 SRQ196573:SRR196664 TBM196573:TBN196664 TLI196573:TLJ196664 TVE196573:TVF196664 UFA196573:UFB196664 UOW196573:UOX196664 UYS196573:UYT196664 VIO196573:VIP196664 VSK196573:VSL196664 WCG196573:WCH196664 WMC196573:WMD196664 WVY196573:WVZ196664 Q262109:R262200 JM262109:JN262200 TI262109:TJ262200 ADE262109:ADF262200 ANA262109:ANB262200 AWW262109:AWX262200 BGS262109:BGT262200 BQO262109:BQP262200 CAK262109:CAL262200 CKG262109:CKH262200 CUC262109:CUD262200 DDY262109:DDZ262200 DNU262109:DNV262200 DXQ262109:DXR262200 EHM262109:EHN262200 ERI262109:ERJ262200 FBE262109:FBF262200 FLA262109:FLB262200 FUW262109:FUX262200 GES262109:GET262200 GOO262109:GOP262200 GYK262109:GYL262200 HIG262109:HIH262200 HSC262109:HSD262200 IBY262109:IBZ262200 ILU262109:ILV262200 IVQ262109:IVR262200 JFM262109:JFN262200 JPI262109:JPJ262200 JZE262109:JZF262200 KJA262109:KJB262200 KSW262109:KSX262200 LCS262109:LCT262200 LMO262109:LMP262200 LWK262109:LWL262200 MGG262109:MGH262200 MQC262109:MQD262200 MZY262109:MZZ262200 NJU262109:NJV262200 NTQ262109:NTR262200 ODM262109:ODN262200 ONI262109:ONJ262200 OXE262109:OXF262200 PHA262109:PHB262200 PQW262109:PQX262200 QAS262109:QAT262200 QKO262109:QKP262200 QUK262109:QUL262200 REG262109:REH262200 ROC262109:ROD262200 RXY262109:RXZ262200 SHU262109:SHV262200 SRQ262109:SRR262200 TBM262109:TBN262200 TLI262109:TLJ262200 TVE262109:TVF262200 UFA262109:UFB262200 UOW262109:UOX262200 UYS262109:UYT262200 VIO262109:VIP262200 VSK262109:VSL262200 WCG262109:WCH262200 WMC262109:WMD262200 WVY262109:WVZ262200 Q327645:R327736 JM327645:JN327736 TI327645:TJ327736 ADE327645:ADF327736 ANA327645:ANB327736 AWW327645:AWX327736 BGS327645:BGT327736 BQO327645:BQP327736 CAK327645:CAL327736 CKG327645:CKH327736 CUC327645:CUD327736 DDY327645:DDZ327736 DNU327645:DNV327736 DXQ327645:DXR327736 EHM327645:EHN327736 ERI327645:ERJ327736 FBE327645:FBF327736 FLA327645:FLB327736 FUW327645:FUX327736 GES327645:GET327736 GOO327645:GOP327736 GYK327645:GYL327736 HIG327645:HIH327736 HSC327645:HSD327736 IBY327645:IBZ327736 ILU327645:ILV327736 IVQ327645:IVR327736 JFM327645:JFN327736 JPI327645:JPJ327736 JZE327645:JZF327736 KJA327645:KJB327736 KSW327645:KSX327736 LCS327645:LCT327736 LMO327645:LMP327736 LWK327645:LWL327736 MGG327645:MGH327736 MQC327645:MQD327736 MZY327645:MZZ327736 NJU327645:NJV327736 NTQ327645:NTR327736 ODM327645:ODN327736 ONI327645:ONJ327736 OXE327645:OXF327736 PHA327645:PHB327736 PQW327645:PQX327736 QAS327645:QAT327736 QKO327645:QKP327736 QUK327645:QUL327736 REG327645:REH327736 ROC327645:ROD327736 RXY327645:RXZ327736 SHU327645:SHV327736 SRQ327645:SRR327736 TBM327645:TBN327736 TLI327645:TLJ327736 TVE327645:TVF327736 UFA327645:UFB327736 UOW327645:UOX327736 UYS327645:UYT327736 VIO327645:VIP327736 VSK327645:VSL327736 WCG327645:WCH327736 WMC327645:WMD327736 WVY327645:WVZ327736 Q393181:R393272 JM393181:JN393272 TI393181:TJ393272 ADE393181:ADF393272 ANA393181:ANB393272 AWW393181:AWX393272 BGS393181:BGT393272 BQO393181:BQP393272 CAK393181:CAL393272 CKG393181:CKH393272 CUC393181:CUD393272 DDY393181:DDZ393272 DNU393181:DNV393272 DXQ393181:DXR393272 EHM393181:EHN393272 ERI393181:ERJ393272 FBE393181:FBF393272 FLA393181:FLB393272 FUW393181:FUX393272 GES393181:GET393272 GOO393181:GOP393272 GYK393181:GYL393272 HIG393181:HIH393272 HSC393181:HSD393272 IBY393181:IBZ393272 ILU393181:ILV393272 IVQ393181:IVR393272 JFM393181:JFN393272 JPI393181:JPJ393272 JZE393181:JZF393272 KJA393181:KJB393272 KSW393181:KSX393272 LCS393181:LCT393272 LMO393181:LMP393272 LWK393181:LWL393272 MGG393181:MGH393272 MQC393181:MQD393272 MZY393181:MZZ393272 NJU393181:NJV393272 NTQ393181:NTR393272 ODM393181:ODN393272 ONI393181:ONJ393272 OXE393181:OXF393272 PHA393181:PHB393272 PQW393181:PQX393272 QAS393181:QAT393272 QKO393181:QKP393272 QUK393181:QUL393272 REG393181:REH393272 ROC393181:ROD393272 RXY393181:RXZ393272 SHU393181:SHV393272 SRQ393181:SRR393272 TBM393181:TBN393272 TLI393181:TLJ393272 TVE393181:TVF393272 UFA393181:UFB393272 UOW393181:UOX393272 UYS393181:UYT393272 VIO393181:VIP393272 VSK393181:VSL393272 WCG393181:WCH393272 WMC393181:WMD393272 WVY393181:WVZ393272 Q458717:R458808 JM458717:JN458808 TI458717:TJ458808 ADE458717:ADF458808 ANA458717:ANB458808 AWW458717:AWX458808 BGS458717:BGT458808 BQO458717:BQP458808 CAK458717:CAL458808 CKG458717:CKH458808 CUC458717:CUD458808 DDY458717:DDZ458808 DNU458717:DNV458808 DXQ458717:DXR458808 EHM458717:EHN458808 ERI458717:ERJ458808 FBE458717:FBF458808 FLA458717:FLB458808 FUW458717:FUX458808 GES458717:GET458808 GOO458717:GOP458808 GYK458717:GYL458808 HIG458717:HIH458808 HSC458717:HSD458808 IBY458717:IBZ458808 ILU458717:ILV458808 IVQ458717:IVR458808 JFM458717:JFN458808 JPI458717:JPJ458808 JZE458717:JZF458808 KJA458717:KJB458808 KSW458717:KSX458808 LCS458717:LCT458808 LMO458717:LMP458808 LWK458717:LWL458808 MGG458717:MGH458808 MQC458717:MQD458808 MZY458717:MZZ458808 NJU458717:NJV458808 NTQ458717:NTR458808 ODM458717:ODN458808 ONI458717:ONJ458808 OXE458717:OXF458808 PHA458717:PHB458808 PQW458717:PQX458808 QAS458717:QAT458808 QKO458717:QKP458808 QUK458717:QUL458808 REG458717:REH458808 ROC458717:ROD458808 RXY458717:RXZ458808 SHU458717:SHV458808 SRQ458717:SRR458808 TBM458717:TBN458808 TLI458717:TLJ458808 TVE458717:TVF458808 UFA458717:UFB458808 UOW458717:UOX458808 UYS458717:UYT458808 VIO458717:VIP458808 VSK458717:VSL458808 WCG458717:WCH458808 WMC458717:WMD458808 WVY458717:WVZ458808 Q524253:R524344 JM524253:JN524344 TI524253:TJ524344 ADE524253:ADF524344 ANA524253:ANB524344 AWW524253:AWX524344 BGS524253:BGT524344 BQO524253:BQP524344 CAK524253:CAL524344 CKG524253:CKH524344 CUC524253:CUD524344 DDY524253:DDZ524344 DNU524253:DNV524344 DXQ524253:DXR524344 EHM524253:EHN524344 ERI524253:ERJ524344 FBE524253:FBF524344 FLA524253:FLB524344 FUW524253:FUX524344 GES524253:GET524344 GOO524253:GOP524344 GYK524253:GYL524344 HIG524253:HIH524344 HSC524253:HSD524344 IBY524253:IBZ524344 ILU524253:ILV524344 IVQ524253:IVR524344 JFM524253:JFN524344 JPI524253:JPJ524344 JZE524253:JZF524344 KJA524253:KJB524344 KSW524253:KSX524344 LCS524253:LCT524344 LMO524253:LMP524344 LWK524253:LWL524344 MGG524253:MGH524344 MQC524253:MQD524344 MZY524253:MZZ524344 NJU524253:NJV524344 NTQ524253:NTR524344 ODM524253:ODN524344 ONI524253:ONJ524344 OXE524253:OXF524344 PHA524253:PHB524344 PQW524253:PQX524344 QAS524253:QAT524344 QKO524253:QKP524344 QUK524253:QUL524344 REG524253:REH524344 ROC524253:ROD524344 RXY524253:RXZ524344 SHU524253:SHV524344 SRQ524253:SRR524344 TBM524253:TBN524344 TLI524253:TLJ524344 TVE524253:TVF524344 UFA524253:UFB524344 UOW524253:UOX524344 UYS524253:UYT524344 VIO524253:VIP524344 VSK524253:VSL524344 WCG524253:WCH524344 WMC524253:WMD524344 WVY524253:WVZ524344 Q589789:R589880 JM589789:JN589880 TI589789:TJ589880 ADE589789:ADF589880 ANA589789:ANB589880 AWW589789:AWX589880 BGS589789:BGT589880 BQO589789:BQP589880 CAK589789:CAL589880 CKG589789:CKH589880 CUC589789:CUD589880 DDY589789:DDZ589880 DNU589789:DNV589880 DXQ589789:DXR589880 EHM589789:EHN589880 ERI589789:ERJ589880 FBE589789:FBF589880 FLA589789:FLB589880 FUW589789:FUX589880 GES589789:GET589880 GOO589789:GOP589880 GYK589789:GYL589880 HIG589789:HIH589880 HSC589789:HSD589880 IBY589789:IBZ589880 ILU589789:ILV589880 IVQ589789:IVR589880 JFM589789:JFN589880 JPI589789:JPJ589880 JZE589789:JZF589880 KJA589789:KJB589880 KSW589789:KSX589880 LCS589789:LCT589880 LMO589789:LMP589880 LWK589789:LWL589880 MGG589789:MGH589880 MQC589789:MQD589880 MZY589789:MZZ589880 NJU589789:NJV589880 NTQ589789:NTR589880 ODM589789:ODN589880 ONI589789:ONJ589880 OXE589789:OXF589880 PHA589789:PHB589880 PQW589789:PQX589880 QAS589789:QAT589880 QKO589789:QKP589880 QUK589789:QUL589880 REG589789:REH589880 ROC589789:ROD589880 RXY589789:RXZ589880 SHU589789:SHV589880 SRQ589789:SRR589880 TBM589789:TBN589880 TLI589789:TLJ589880 TVE589789:TVF589880 UFA589789:UFB589880 UOW589789:UOX589880 UYS589789:UYT589880 VIO589789:VIP589880 VSK589789:VSL589880 WCG589789:WCH589880 WMC589789:WMD589880 WVY589789:WVZ589880 Q655325:R655416 JM655325:JN655416 TI655325:TJ655416 ADE655325:ADF655416 ANA655325:ANB655416 AWW655325:AWX655416 BGS655325:BGT655416 BQO655325:BQP655416 CAK655325:CAL655416 CKG655325:CKH655416 CUC655325:CUD655416 DDY655325:DDZ655416 DNU655325:DNV655416 DXQ655325:DXR655416 EHM655325:EHN655416 ERI655325:ERJ655416 FBE655325:FBF655416 FLA655325:FLB655416 FUW655325:FUX655416 GES655325:GET655416 GOO655325:GOP655416 GYK655325:GYL655416 HIG655325:HIH655416 HSC655325:HSD655416 IBY655325:IBZ655416 ILU655325:ILV655416 IVQ655325:IVR655416 JFM655325:JFN655416 JPI655325:JPJ655416 JZE655325:JZF655416 KJA655325:KJB655416 KSW655325:KSX655416 LCS655325:LCT655416 LMO655325:LMP655416 LWK655325:LWL655416 MGG655325:MGH655416 MQC655325:MQD655416 MZY655325:MZZ655416 NJU655325:NJV655416 NTQ655325:NTR655416 ODM655325:ODN655416 ONI655325:ONJ655416 OXE655325:OXF655416 PHA655325:PHB655416 PQW655325:PQX655416 QAS655325:QAT655416 QKO655325:QKP655416 QUK655325:QUL655416 REG655325:REH655416 ROC655325:ROD655416 RXY655325:RXZ655416 SHU655325:SHV655416 SRQ655325:SRR655416 TBM655325:TBN655416 TLI655325:TLJ655416 TVE655325:TVF655416 UFA655325:UFB655416 UOW655325:UOX655416 UYS655325:UYT655416 VIO655325:VIP655416 VSK655325:VSL655416 WCG655325:WCH655416 WMC655325:WMD655416 WVY655325:WVZ655416 Q720861:R720952 JM720861:JN720952 TI720861:TJ720952 ADE720861:ADF720952 ANA720861:ANB720952 AWW720861:AWX720952 BGS720861:BGT720952 BQO720861:BQP720952 CAK720861:CAL720952 CKG720861:CKH720952 CUC720861:CUD720952 DDY720861:DDZ720952 DNU720861:DNV720952 DXQ720861:DXR720952 EHM720861:EHN720952 ERI720861:ERJ720952 FBE720861:FBF720952 FLA720861:FLB720952 FUW720861:FUX720952 GES720861:GET720952 GOO720861:GOP720952 GYK720861:GYL720952 HIG720861:HIH720952 HSC720861:HSD720952 IBY720861:IBZ720952 ILU720861:ILV720952 IVQ720861:IVR720952 JFM720861:JFN720952 JPI720861:JPJ720952 JZE720861:JZF720952 KJA720861:KJB720952 KSW720861:KSX720952 LCS720861:LCT720952 LMO720861:LMP720952 LWK720861:LWL720952 MGG720861:MGH720952 MQC720861:MQD720952 MZY720861:MZZ720952 NJU720861:NJV720952 NTQ720861:NTR720952 ODM720861:ODN720952 ONI720861:ONJ720952 OXE720861:OXF720952 PHA720861:PHB720952 PQW720861:PQX720952 QAS720861:QAT720952 QKO720861:QKP720952 QUK720861:QUL720952 REG720861:REH720952 ROC720861:ROD720952 RXY720861:RXZ720952 SHU720861:SHV720952 SRQ720861:SRR720952 TBM720861:TBN720952 TLI720861:TLJ720952 TVE720861:TVF720952 UFA720861:UFB720952 UOW720861:UOX720952 UYS720861:UYT720952 VIO720861:VIP720952 VSK720861:VSL720952 WCG720861:WCH720952 WMC720861:WMD720952 WVY720861:WVZ720952 Q786397:R786488 JM786397:JN786488 TI786397:TJ786488 ADE786397:ADF786488 ANA786397:ANB786488 AWW786397:AWX786488 BGS786397:BGT786488 BQO786397:BQP786488 CAK786397:CAL786488 CKG786397:CKH786488 CUC786397:CUD786488 DDY786397:DDZ786488 DNU786397:DNV786488 DXQ786397:DXR786488 EHM786397:EHN786488 ERI786397:ERJ786488 FBE786397:FBF786488 FLA786397:FLB786488 FUW786397:FUX786488 GES786397:GET786488 GOO786397:GOP786488 GYK786397:GYL786488 HIG786397:HIH786488 HSC786397:HSD786488 IBY786397:IBZ786488 ILU786397:ILV786488 IVQ786397:IVR786488 JFM786397:JFN786488 JPI786397:JPJ786488 JZE786397:JZF786488 KJA786397:KJB786488 KSW786397:KSX786488 LCS786397:LCT786488 LMO786397:LMP786488 LWK786397:LWL786488 MGG786397:MGH786488 MQC786397:MQD786488 MZY786397:MZZ786488 NJU786397:NJV786488 NTQ786397:NTR786488 ODM786397:ODN786488 ONI786397:ONJ786488 OXE786397:OXF786488 PHA786397:PHB786488 PQW786397:PQX786488 QAS786397:QAT786488 QKO786397:QKP786488 QUK786397:QUL786488 REG786397:REH786488 ROC786397:ROD786488 RXY786397:RXZ786488 SHU786397:SHV786488 SRQ786397:SRR786488 TBM786397:TBN786488 TLI786397:TLJ786488 TVE786397:TVF786488 UFA786397:UFB786488 UOW786397:UOX786488 UYS786397:UYT786488 VIO786397:VIP786488 VSK786397:VSL786488 WCG786397:WCH786488 WMC786397:WMD786488 WVY786397:WVZ786488 Q851933:R852024 JM851933:JN852024 TI851933:TJ852024 ADE851933:ADF852024 ANA851933:ANB852024 AWW851933:AWX852024 BGS851933:BGT852024 BQO851933:BQP852024 CAK851933:CAL852024 CKG851933:CKH852024 CUC851933:CUD852024 DDY851933:DDZ852024 DNU851933:DNV852024 DXQ851933:DXR852024 EHM851933:EHN852024 ERI851933:ERJ852024 FBE851933:FBF852024 FLA851933:FLB852024 FUW851933:FUX852024 GES851933:GET852024 GOO851933:GOP852024 GYK851933:GYL852024 HIG851933:HIH852024 HSC851933:HSD852024 IBY851933:IBZ852024 ILU851933:ILV852024 IVQ851933:IVR852024 JFM851933:JFN852024 JPI851933:JPJ852024 JZE851933:JZF852024 KJA851933:KJB852024 KSW851933:KSX852024 LCS851933:LCT852024 LMO851933:LMP852024 LWK851933:LWL852024 MGG851933:MGH852024 MQC851933:MQD852024 MZY851933:MZZ852024 NJU851933:NJV852024 NTQ851933:NTR852024 ODM851933:ODN852024 ONI851933:ONJ852024 OXE851933:OXF852024 PHA851933:PHB852024 PQW851933:PQX852024 QAS851933:QAT852024 QKO851933:QKP852024 QUK851933:QUL852024 REG851933:REH852024 ROC851933:ROD852024 RXY851933:RXZ852024 SHU851933:SHV852024 SRQ851933:SRR852024 TBM851933:TBN852024 TLI851933:TLJ852024 TVE851933:TVF852024 UFA851933:UFB852024 UOW851933:UOX852024 UYS851933:UYT852024 VIO851933:VIP852024 VSK851933:VSL852024 WCG851933:WCH852024 WMC851933:WMD852024 WVY851933:WVZ852024 Q6:R191">
      <formula1>$W$2:$W$7</formula1>
    </dataValidation>
  </dataValidation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1"/>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1.875" style="44" customWidth="1"/>
    <col min="9" max="9" width="4.62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7.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1837</v>
      </c>
      <c r="B2" s="49"/>
      <c r="C2" s="49"/>
      <c r="D2" s="49"/>
      <c r="E2" s="49"/>
      <c r="F2" s="50"/>
      <c r="G2" s="51" t="s">
        <v>26</v>
      </c>
      <c r="H2" s="52"/>
      <c r="I2" s="52"/>
      <c r="J2" s="52"/>
      <c r="K2" s="52"/>
      <c r="L2" s="52"/>
      <c r="M2" s="52"/>
      <c r="N2" s="52"/>
      <c r="O2" s="52"/>
      <c r="P2" s="52"/>
      <c r="Q2" s="87" t="s">
        <v>1838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
        <v>1839</v>
      </c>
      <c r="G6" s="155">
        <v>0</v>
      </c>
      <c r="H6" s="154" t="s">
        <v>1840</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44" t="s">
        <v>1841</v>
      </c>
      <c r="G7" s="155">
        <v>0</v>
      </c>
      <c r="H7" s="154" t="s">
        <v>1842</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44" t="s">
        <v>1843</v>
      </c>
      <c r="G8" s="155">
        <v>0</v>
      </c>
      <c r="H8" s="154" t="s">
        <v>1844</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44" t="str">
        <f>VLOOKUP(B9,[15]全部报警!$A$2:$D$105,2,FALSE)</f>
        <v>2019-07-08 23:05:16</v>
      </c>
      <c r="G9" s="155" t="str">
        <f>VLOOKUP(B9,[16]行驶报表统计数据!$A$2:$E$77,2,FALSE)</f>
        <v>31.63</v>
      </c>
      <c r="H9" s="76" t="str">
        <f>VLOOKUP(B9,[15]全部报警!$A$2:$D$105,4,FALSE)</f>
        <v>云南省红河哈尼族彝族自治州建水县临安镇迎晖路350信恒钢材西南90米</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44" t="s">
        <v>1845</v>
      </c>
      <c r="G10" s="155">
        <v>0</v>
      </c>
      <c r="H10" s="154" t="s">
        <v>1846</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44" t="s">
        <v>1847</v>
      </c>
      <c r="G11" s="155">
        <v>0</v>
      </c>
      <c r="H11" s="154" t="s">
        <v>1848</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44" t="s">
        <v>1849</v>
      </c>
      <c r="G12" s="155">
        <v>0</v>
      </c>
      <c r="H12" s="154" t="s">
        <v>1850</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44" t="str">
        <f>VLOOKUP(B13,[15]全部报警!$A$2:$D$105,2,FALSE)</f>
        <v>2019-07-08 19:26:10</v>
      </c>
      <c r="G13" s="155" t="str">
        <f>VLOOKUP(B13,[16]行驶报表统计数据!$A$2:$E$77,2,FALSE)</f>
        <v>22.64</v>
      </c>
      <c r="H13" s="76" t="str">
        <f>VLOOKUP(B13,[15]全部报警!$A$2:$D$105,4,FALSE)</f>
        <v>云南省玉溪市华宁县华溪镇南华街8华盘路华宁县第十中学西北75米</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44"/>
      <c r="G14" s="155">
        <v>0</v>
      </c>
      <c r="H14" s="76"/>
      <c r="I14" s="83" t="s">
        <v>62</v>
      </c>
      <c r="J14" s="82"/>
      <c r="K14" s="83"/>
      <c r="L14" s="84" t="s">
        <v>33</v>
      </c>
      <c r="M14" s="83"/>
      <c r="N14" s="83"/>
      <c r="O14" s="83"/>
      <c r="P14" s="83"/>
      <c r="Q14" s="101" t="s">
        <v>29</v>
      </c>
      <c r="R14" s="102"/>
      <c r="S14" s="103">
        <v>43654</v>
      </c>
      <c r="T14" s="104" t="s">
        <v>279</v>
      </c>
      <c r="U14" s="105"/>
    </row>
    <row r="15" s="39" customFormat="1" ht="17.65" customHeight="1" spans="1:21">
      <c r="A15" s="71">
        <v>10</v>
      </c>
      <c r="B15" s="72" t="s">
        <v>95</v>
      </c>
      <c r="C15" s="73" t="s">
        <v>68</v>
      </c>
      <c r="D15" s="73">
        <v>13769424867</v>
      </c>
      <c r="E15" s="74" t="s">
        <v>59</v>
      </c>
      <c r="F15" s="144" t="str">
        <f>VLOOKUP(B15,[15]全部报警!$A$2:$D$105,2,FALSE)</f>
        <v>2019-07-08 12:50:55</v>
      </c>
      <c r="G15" s="155" t="str">
        <f>VLOOKUP(B15,[16]行驶报表统计数据!$A$2:$E$77,2,FALSE)</f>
        <v>24.79</v>
      </c>
      <c r="H15" s="76" t="str">
        <f>VLOOKUP(B15,[15]全部报警!$A$2:$D$105,4,FALSE)</f>
        <v>云南省红河哈尼族彝族自治州建水县临安镇钟灵路鑫源居东41米</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44" t="s">
        <v>1851</v>
      </c>
      <c r="G16" s="155">
        <v>0</v>
      </c>
      <c r="H16" s="154" t="s">
        <v>1852</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44" t="s">
        <v>1853</v>
      </c>
      <c r="G17" s="155">
        <v>0</v>
      </c>
      <c r="H17" s="154" t="s">
        <v>1854</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44" t="s">
        <v>1855</v>
      </c>
      <c r="G18" s="155">
        <v>0</v>
      </c>
      <c r="H18" s="154" t="s">
        <v>1856</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44" t="s">
        <v>1857</v>
      </c>
      <c r="G19" s="155">
        <v>42.6</v>
      </c>
      <c r="H19" s="154" t="s">
        <v>1858</v>
      </c>
      <c r="I19" s="76"/>
      <c r="J19" s="85"/>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144" t="str">
        <f>VLOOKUP(B20,[15]全部报警!$A$2:$D$105,2,FALSE)</f>
        <v>2019-07-08 19:53:57</v>
      </c>
      <c r="G20" s="155">
        <v>0</v>
      </c>
      <c r="H20" s="76" t="str">
        <f>VLOOKUP(B20,[15]全部报警!$A$2:$D$105,4,FALSE)</f>
        <v>云南省曲靖市陆良县板桥镇001乡道洪武学校西南1402米</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44" t="s">
        <v>1859</v>
      </c>
      <c r="G21" s="155">
        <v>0</v>
      </c>
      <c r="H21" s="154" t="s">
        <v>1860</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44" t="s">
        <v>1861</v>
      </c>
      <c r="G22" s="155">
        <v>0</v>
      </c>
      <c r="H22" s="154" t="s">
        <v>1862</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44" t="s">
        <v>1863</v>
      </c>
      <c r="G23" s="155">
        <v>39.8</v>
      </c>
      <c r="H23" s="154" t="s">
        <v>1864</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44" t="s">
        <v>1865</v>
      </c>
      <c r="G24" s="155">
        <v>0</v>
      </c>
      <c r="H24" s="154" t="s">
        <v>1866</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44" t="s">
        <v>1867</v>
      </c>
      <c r="G25" s="155">
        <v>0</v>
      </c>
      <c r="H25" s="154" t="s">
        <v>1868</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44" t="s">
        <v>1869</v>
      </c>
      <c r="G26" s="155">
        <v>0</v>
      </c>
      <c r="H26" s="154" t="s">
        <v>1870</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44" t="str">
        <f>VLOOKUP(B27,[15]全部报警!$A$2:$D$105,2,FALSE)</f>
        <v>2019-07-08 11:01:21</v>
      </c>
      <c r="G27" s="155">
        <v>0</v>
      </c>
      <c r="H27" s="76" t="str">
        <f>VLOOKUP(B27,[15]全部报警!$A$2:$D$105,4,FALSE)</f>
        <v>云南省红河哈尼族彝族自治州建水县临安镇大哨头东96米</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44" t="s">
        <v>1871</v>
      </c>
      <c r="G28" s="155">
        <v>0</v>
      </c>
      <c r="H28" s="154" t="s">
        <v>1872</v>
      </c>
      <c r="I28" s="76"/>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44" t="s">
        <v>1873</v>
      </c>
      <c r="G29" s="155">
        <v>0</v>
      </c>
      <c r="H29" s="154" t="s">
        <v>1874</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44" t="s">
        <v>1875</v>
      </c>
      <c r="G30" s="155">
        <v>0</v>
      </c>
      <c r="H30" s="154" t="s">
        <v>1876</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44" t="s">
        <v>1877</v>
      </c>
      <c r="G31" s="155">
        <v>0</v>
      </c>
      <c r="H31" s="154" t="s">
        <v>1878</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44" t="s">
        <v>1879</v>
      </c>
      <c r="G32" s="155">
        <v>0</v>
      </c>
      <c r="H32" s="154" t="s">
        <v>1880</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44" t="str">
        <f>VLOOKUP(B33,[15]全部报警!$A$2:$D$105,2,FALSE)</f>
        <v>2019-07-08 14:15:05</v>
      </c>
      <c r="G33" s="155" t="str">
        <f>VLOOKUP(B33,[16]行驶报表统计数据!$A$2:$E$77,2,FALSE)</f>
        <v>50.86</v>
      </c>
      <c r="H33" s="76" t="str">
        <f>VLOOKUP(B33,[15]全部报警!$A$2:$D$105,4,FALSE)</f>
        <v>云南省红河哈尼族彝族自治州建水县南庄镇214省道桥头北158米</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44" t="s">
        <v>1881</v>
      </c>
      <c r="G34" s="155">
        <v>0</v>
      </c>
      <c r="H34" s="154" t="s">
        <v>1882</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44" t="str">
        <f>VLOOKUP(B35,[15]全部报警!$A$2:$D$105,2,FALSE)</f>
        <v>2019-07-08 23:28:56</v>
      </c>
      <c r="G35" s="155" t="str">
        <f>VLOOKUP(B35,[16]行驶报表统计数据!$A$2:$E$77,2,FALSE)</f>
        <v>19.74</v>
      </c>
      <c r="H35" s="76" t="str">
        <f>VLOOKUP(B35,[15]全部报警!$A$2:$D$105,4,FALSE)</f>
        <v>云南省红河哈尼族彝族自治州建水县临安镇迎晖路334-3号214省道建水县燃料有限责任公司西53米</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44" t="str">
        <f>VLOOKUP(B36,[15]全部报警!$A$2:$D$105,2,FALSE)</f>
        <v>2019-07-08 11:01:18</v>
      </c>
      <c r="G36" s="155">
        <v>0</v>
      </c>
      <c r="H36" s="76" t="str">
        <f>VLOOKUP(B36,[15]全部报警!$A$2:$D$105,4,FALSE)</f>
        <v>云南省红河哈尼族彝族自治州建水县南庄镇214省道建水县南庄镇水管站东南64米</v>
      </c>
      <c r="I36" s="76"/>
      <c r="J36" s="85"/>
      <c r="K36" s="85"/>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144" t="str">
        <f>VLOOKUP(B37,[15]全部报警!$A$2:$D$105,2,FALSE)</f>
        <v>2019-07-08 20:07:08</v>
      </c>
      <c r="G37" s="155">
        <v>0</v>
      </c>
      <c r="H37" s="76" t="str">
        <f>VLOOKUP(B37,[15]全部报警!$A$2:$D$105,4,FALSE)</f>
        <v>云南省玉溪市江川区大街街道127乡道通达汽配汽修西131米</v>
      </c>
      <c r="I37" s="76"/>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144" t="str">
        <f>VLOOKUP(B38,[15]全部报警!$A$2:$D$105,2,FALSE)</f>
        <v>2019-07-08 18:05:26</v>
      </c>
      <c r="G38" s="155" t="str">
        <f>VLOOKUP(B38,[16]行驶报表统计数据!$A$2:$E$77,2,FALSE)</f>
        <v>6.91</v>
      </c>
      <c r="H38" s="76" t="str">
        <f>VLOOKUP(B38,[15]全部报警!$A$2:$D$105,4,FALSE)</f>
        <v>云南省红河哈尼族彝族自治州个旧市锡城镇个金公路云兴驾驶员城西北42米</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44" t="s">
        <v>1883</v>
      </c>
      <c r="G39" s="155">
        <v>0</v>
      </c>
      <c r="H39" s="154" t="s">
        <v>1884</v>
      </c>
      <c r="I39" s="76"/>
      <c r="J39" s="85"/>
      <c r="K39" s="85"/>
      <c r="L39" s="84" t="s">
        <v>33</v>
      </c>
      <c r="M39" s="83"/>
      <c r="N39" s="83"/>
      <c r="O39" s="83"/>
      <c r="P39" s="83"/>
      <c r="Q39" s="101" t="s">
        <v>56</v>
      </c>
      <c r="R39" s="102"/>
      <c r="S39" s="103"/>
      <c r="T39" s="104"/>
      <c r="U39" s="105"/>
    </row>
    <row r="40" s="40" customFormat="1" ht="17.65" customHeight="1" spans="1:21">
      <c r="A40" s="71">
        <v>35</v>
      </c>
      <c r="B40" s="72" t="s">
        <v>181</v>
      </c>
      <c r="C40" s="73" t="s">
        <v>182</v>
      </c>
      <c r="D40" s="73">
        <v>13618739599</v>
      </c>
      <c r="E40" s="74" t="s">
        <v>59</v>
      </c>
      <c r="F40" s="144" t="str">
        <f>VLOOKUP(B40,[15]全部报警!$A$2:$D$105,2,FALSE)</f>
        <v>2019-07-08 23:36:18</v>
      </c>
      <c r="G40" s="155" t="str">
        <f>VLOOKUP(B40,[16]行驶报表统计数据!$A$2:$E$77,2,FALSE)</f>
        <v>29.48</v>
      </c>
      <c r="H40" s="76" t="str">
        <f>VLOOKUP(B40,[15]全部报警!$A$2:$D$105,4,FALSE)</f>
        <v>云南省红河哈尼族彝族自治州建水县南庄镇安康路南庄客运站西南36米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44" t="s">
        <v>1885</v>
      </c>
      <c r="G41" s="155">
        <v>0</v>
      </c>
      <c r="H41" s="154" t="s">
        <v>1886</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144" t="str">
        <f>VLOOKUP(B42,[15]全部报警!$A$2:$D$105,2,FALSE)</f>
        <v>2019-07-08 17:26:31</v>
      </c>
      <c r="G42" s="155" t="str">
        <f>VLOOKUP(B42,[16]行驶报表统计数据!$A$2:$E$77,2,FALSE)</f>
        <v>12.42</v>
      </c>
      <c r="H42" s="76" t="str">
        <f>VLOOKUP(B42,[15]全部报警!$A$2:$D$105,4,FALSE)</f>
        <v>滨河路金水河乡劳动保障局东325米</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44" t="str">
        <f>VLOOKUP(B43,[15]全部报警!$A$2:$D$105,2,FALSE)</f>
        <v>2019-07-08 08:40:35</v>
      </c>
      <c r="G43" s="155">
        <v>0</v>
      </c>
      <c r="H43" s="76" t="str">
        <f>VLOOKUP(B43,[15]全部报警!$A$2:$D$105,4,FALSE)</f>
        <v>云南省红河哈尼族彝族自治州蒙自市文澜镇护国路22号护国路红建佳苑东南19米</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44" t="str">
        <f>VLOOKUP(B44,[15]全部报警!$A$2:$D$105,2,FALSE)</f>
        <v>2019-07-08 20:14:03</v>
      </c>
      <c r="G44" s="155" t="str">
        <f>VLOOKUP(B44,[16]行驶报表统计数据!$A$2:$E$77,2,FALSE)</f>
        <v>10.72</v>
      </c>
      <c r="H44" s="76" t="str">
        <f>VLOOKUP(B44,[15]全部报警!$A$2:$D$105,4,FALSE)</f>
        <v>云南省红河哈尼族彝族自治州泸西县金马镇华西段大华西西北971米</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44"/>
      <c r="G45" s="155">
        <v>0</v>
      </c>
      <c r="H45" s="76"/>
      <c r="I45" s="83" t="s">
        <v>62</v>
      </c>
      <c r="J45" s="85"/>
      <c r="K45" s="85"/>
      <c r="L45" s="84" t="s">
        <v>33</v>
      </c>
      <c r="M45" s="83"/>
      <c r="N45" s="83"/>
      <c r="O45" s="83"/>
      <c r="P45" s="83"/>
      <c r="Q45" s="101" t="s">
        <v>29</v>
      </c>
      <c r="R45" s="102"/>
      <c r="S45" s="103">
        <v>43654</v>
      </c>
      <c r="T45" s="104" t="s">
        <v>170</v>
      </c>
      <c r="U45" s="105"/>
    </row>
    <row r="46" s="40" customFormat="1" ht="17.65" customHeight="1" spans="1:21">
      <c r="A46" s="71">
        <v>41</v>
      </c>
      <c r="B46" s="72" t="s">
        <v>199</v>
      </c>
      <c r="C46" s="73" t="s">
        <v>200</v>
      </c>
      <c r="D46" s="73">
        <v>13577335816</v>
      </c>
      <c r="E46" s="74" t="s">
        <v>59</v>
      </c>
      <c r="F46" s="144" t="str">
        <f>VLOOKUP(B46,[15]全部报警!$A$2:$D$105,2,FALSE)</f>
        <v>2019-07-08 23:20:47</v>
      </c>
      <c r="G46" s="155" t="str">
        <f>VLOOKUP(B46,[16]行驶报表统计数据!$A$2:$E$77,2,FALSE)</f>
        <v>17.79</v>
      </c>
      <c r="H46" s="76" t="str">
        <f>VLOOKUP(B46,[15]全部报警!$A$2:$D$105,4,FALSE)</f>
        <v>云南省昆明市呈贡区马金铺街道202省道四川饭店(马金铺街道办事处西)南58米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44" t="s">
        <v>1887</v>
      </c>
      <c r="G47" s="155" t="e">
        <f>VLOOKUP(B47,[16]行驶报表统计数据!$A$2:$E$77,2,FALSE)</f>
        <v>#N/A</v>
      </c>
      <c r="H47" s="154" t="s">
        <v>1609</v>
      </c>
      <c r="I47" s="76"/>
      <c r="J47" s="85"/>
      <c r="K47" s="85"/>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44" t="str">
        <f>VLOOKUP(B48,[15]全部报警!$A$2:$D$105,2,FALSE)</f>
        <v>2019-07-08 23:51:44</v>
      </c>
      <c r="G48" s="155" t="str">
        <f>VLOOKUP(B48,[16]行驶报表统计数据!$A$2:$E$77,2,FALSE)</f>
        <v>17.59</v>
      </c>
      <c r="H48" s="76" t="str">
        <f>VLOOKUP(B48,[15]全部报警!$A$2:$D$105,4,FALSE)</f>
        <v>云南省红河哈尼族彝族自治州金平苗族瑶族傣族自治县沙依坡乡蛮金公路那拉博南965米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44" t="s">
        <v>1888</v>
      </c>
      <c r="G49" s="155">
        <v>0</v>
      </c>
      <c r="H49" s="154" t="s">
        <v>1889</v>
      </c>
      <c r="I49" s="76"/>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44" t="str">
        <f>VLOOKUP(B50,[15]全部报警!$A$2:$D$105,2,FALSE)</f>
        <v>2019-07-08 11:54:38</v>
      </c>
      <c r="G50" s="155">
        <v>0</v>
      </c>
      <c r="H50" s="76" t="str">
        <f>VLOOKUP(B50,[15]全部报警!$A$2:$D$105,4,FALSE)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44" t="s">
        <v>1890</v>
      </c>
      <c r="G51" s="155">
        <v>0</v>
      </c>
      <c r="H51" s="154" t="s">
        <v>1891</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44" t="s">
        <v>1892</v>
      </c>
      <c r="G52" s="155">
        <v>0</v>
      </c>
      <c r="H52" s="154" t="s">
        <v>1893</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44" t="s">
        <v>1894</v>
      </c>
      <c r="G53" s="155">
        <v>0</v>
      </c>
      <c r="H53" s="154" t="s">
        <v>1895</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144" t="str">
        <f>VLOOKUP(B54,[15]全部报警!$A$2:$D$105,2,FALSE)</f>
        <v>2019-07-08 23:40:31</v>
      </c>
      <c r="G54" s="155" t="str">
        <f>VLOOKUP(B54,[16]行驶报表统计数据!$A$2:$E$77,2,FALSE)</f>
        <v>14.49</v>
      </c>
      <c r="H54" s="76" t="str">
        <f>VLOOKUP(B54,[15]全部报警!$A$2:$D$105,4,FALSE)</f>
        <v>云南省文山壮族苗族自治州砚山县平远镇H14县道大清塘西536米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44" t="str">
        <f>VLOOKUP(B55,[15]全部报警!$A$2:$D$105,2,FALSE)</f>
        <v>2019-07-08 23:18:41</v>
      </c>
      <c r="G55" s="155">
        <v>0</v>
      </c>
      <c r="H55" s="76" t="str">
        <f>VLOOKUP(B55,[15]全部报警!$A$2:$D$105,4,FALSE)</f>
        <v>广东省佛山市南海区大沥镇穗盐西路11号佛山市安信物流中心A座北79米</v>
      </c>
      <c r="I55" s="76"/>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144" t="s">
        <v>1896</v>
      </c>
      <c r="G56" s="155">
        <v>0</v>
      </c>
      <c r="H56" s="154" t="s">
        <v>1897</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44" t="s">
        <v>1898</v>
      </c>
      <c r="G57" s="155">
        <v>0</v>
      </c>
      <c r="H57" s="154" t="s">
        <v>1899</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44" t="s">
        <v>1900</v>
      </c>
      <c r="G58" s="155">
        <v>0</v>
      </c>
      <c r="H58" s="154" t="s">
        <v>1901</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44" t="s">
        <v>1902</v>
      </c>
      <c r="G59" s="155">
        <v>0</v>
      </c>
      <c r="H59" s="154" t="s">
        <v>1903</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44" t="str">
        <f>VLOOKUP(B60,[15]全部报警!$A$2:$D$105,2,FALSE)</f>
        <v>2019-07-08 11:01:43</v>
      </c>
      <c r="G60" s="155">
        <v>0</v>
      </c>
      <c r="H60" s="76" t="str">
        <f>VLOOKUP(B60,[15]全部报警!$A$2:$D$105,4,FALSE)</f>
        <v>云南省红河哈尼族彝族自治州建水县南庄镇仁和药店(南庄卫生院西南)东南118米</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44" t="str">
        <f>VLOOKUP(B61,[15]全部报警!$A$2:$D$105,2,FALSE)</f>
        <v>2019-07-08 18:40:22</v>
      </c>
      <c r="G61" s="155" t="str">
        <f>VLOOKUP(B61,[16]行驶报表统计数据!$A$2:$E$77,2,FALSE)</f>
        <v>29.79</v>
      </c>
      <c r="H61" s="76" t="str">
        <f>VLOOKUP(B61,[15]全部报警!$A$2:$D$105,4,FALSE)</f>
        <v>云南省红河哈尼族彝族自治州建水县临安镇钟灵路美的家具东北47米</v>
      </c>
      <c r="I61" s="83"/>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44"/>
      <c r="G62" s="155">
        <v>0</v>
      </c>
      <c r="H62" s="76"/>
      <c r="I62" s="83" t="s">
        <v>62</v>
      </c>
      <c r="J62" s="85"/>
      <c r="K62" s="85"/>
      <c r="L62" s="84" t="s">
        <v>33</v>
      </c>
      <c r="M62" s="83"/>
      <c r="N62" s="83"/>
      <c r="O62" s="83"/>
      <c r="P62" s="83"/>
      <c r="Q62" s="101" t="s">
        <v>29</v>
      </c>
      <c r="R62" s="102"/>
      <c r="S62" s="103">
        <v>43654</v>
      </c>
      <c r="T62" s="104" t="s">
        <v>170</v>
      </c>
      <c r="U62" s="105"/>
    </row>
    <row r="63" s="40" customFormat="1" ht="17.65" customHeight="1" spans="1:21">
      <c r="A63" s="71">
        <v>58</v>
      </c>
      <c r="B63" s="72" t="s">
        <v>249</v>
      </c>
      <c r="C63" s="73" t="s">
        <v>250</v>
      </c>
      <c r="D63" s="73">
        <v>15912527597</v>
      </c>
      <c r="E63" s="74" t="s">
        <v>59</v>
      </c>
      <c r="F63" s="144" t="s">
        <v>1904</v>
      </c>
      <c r="G63" s="155">
        <v>0</v>
      </c>
      <c r="H63" s="154" t="s">
        <v>1905</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44" t="s">
        <v>1906</v>
      </c>
      <c r="G64" s="155">
        <v>0</v>
      </c>
      <c r="H64" s="154" t="s">
        <v>1907</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44" t="s">
        <v>1908</v>
      </c>
      <c r="G65" s="155">
        <v>0</v>
      </c>
      <c r="H65" s="154" t="s">
        <v>1909</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44" t="s">
        <v>1910</v>
      </c>
      <c r="G66" s="155">
        <v>0</v>
      </c>
      <c r="H66" s="154" t="s">
        <v>1911</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144" t="str">
        <f>VLOOKUP(B67,[15]全部报警!$A$2:$D$105,2,FALSE)</f>
        <v>2019-07-08 23:51:30</v>
      </c>
      <c r="G67" s="155" t="str">
        <f>VLOOKUP(B67,[16]行驶报表统计数据!$A$2:$E$77,2,FALSE)</f>
        <v>29.08</v>
      </c>
      <c r="H67" s="76" t="str">
        <f>VLOOKUP(B67,[15]全部报警!$A$2:$D$105,4,FALSE)</f>
        <v>云南省怒江傈僳族自治州泸水市称杆乡228省道腊门嘎东南183米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44" t="str">
        <f>VLOOKUP(B68,[15]全部报警!$A$2:$D$105,2,FALSE)</f>
        <v>2019-07-08 11:03:06</v>
      </c>
      <c r="G68" s="155">
        <v>0</v>
      </c>
      <c r="H68" s="76" t="str">
        <f>VLOOKUP(B68,[15]全部报警!$A$2:$D$105,4,FALSE)</f>
        <v>云南省西双版纳傣族自治州勐海县勐宋乡勐海县众恒良种场茶厂(西南门)东233米</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44" t="s">
        <v>1912</v>
      </c>
      <c r="G69" s="155">
        <v>0</v>
      </c>
      <c r="H69" s="154" t="s">
        <v>1913</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44" t="str">
        <f>VLOOKUP(B70,[15]全部报警!$A$2:$D$105,2,FALSE)</f>
        <v>2019-07-08 00:14:37</v>
      </c>
      <c r="G70" s="155" t="str">
        <f>VLOOKUP(B70,[16]行驶报表统计数据!$A$2:$E$77,2,FALSE)</f>
        <v>38.63</v>
      </c>
      <c r="H70" s="76" t="str">
        <f>VLOOKUP(B70,[15]全部报警!$A$2:$D$105,4,FALSE)</f>
        <v>云南省红河哈尼族彝族自治州建水县利民乡257乡道厂房西465米</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144" t="str">
        <f>VLOOKUP(B71,[15]全部报警!$A$2:$D$105,2,FALSE)</f>
        <v>2019-07-08 23:24:42</v>
      </c>
      <c r="G71" s="155" t="str">
        <f>VLOOKUP(B71,[16]行驶报表统计数据!$A$2:$E$77,2,FALSE)</f>
        <v>21.56</v>
      </c>
      <c r="H71" s="76" t="str">
        <f>VLOOKUP(B71,[15]全部报警!$A$2:$D$105,4,FALSE)</f>
        <v>云南省西双版纳傣族自治州勐海县勐宋乡081乡道勐海县众恒良种场茶厂(西南门)北672米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144" t="str">
        <f>VLOOKUP(B72,[15]全部报警!$A$2:$D$105,2,FALSE)</f>
        <v>2019-07-08 11:07:03</v>
      </c>
      <c r="G72" s="155" t="str">
        <f>VLOOKUP(B72,[16]行驶报表统计数据!$A$2:$E$77,2,FALSE)</f>
        <v>20.99</v>
      </c>
      <c r="H72" s="76" t="str">
        <f>VLOOKUP(B72,[15]全部报警!$A$2:$D$105,4,FALSE)</f>
        <v>广东省云浮市郁南县历洞镇G80广昆高速夹径口西北94米</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44" t="s">
        <v>1914</v>
      </c>
      <c r="G73" s="155">
        <v>0</v>
      </c>
      <c r="H73" s="154" t="s">
        <v>1915</v>
      </c>
      <c r="I73" s="76"/>
      <c r="J73" s="85"/>
      <c r="K73" s="85"/>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44" t="str">
        <f>VLOOKUP(B74,[15]全部报警!$A$2:$D$105,2,FALSE)</f>
        <v>2019-07-08 11:01:21</v>
      </c>
      <c r="G74" s="155">
        <v>0</v>
      </c>
      <c r="H74" s="76" t="str">
        <f>VLOOKUP(B74,[15]全部报警!$A$2:$D$105,4,FALSE)</f>
        <v>云南省红河哈尼族彝族自治州弥勒市弥阳镇王炽路45号友信教育培训学校东北94米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144" t="str">
        <f>VLOOKUP(B75,[15]全部报警!$A$2:$D$105,2,FALSE)</f>
        <v>2019-07-08 20:59:16</v>
      </c>
      <c r="G75" s="155" t="str">
        <f>VLOOKUP(B75,[16]行驶报表统计数据!$A$2:$E$77,2,FALSE)</f>
        <v>37.99</v>
      </c>
      <c r="H75" s="76" t="str">
        <f>VLOOKUP(B75,[15]全部报警!$A$2:$D$105,4,FALSE)</f>
        <v>云南省昆明市石林彝族自治县鹿阜街道G80广昆高速石林服务区老鲍公风味小吃(石林店)(建设中)西北55米</v>
      </c>
      <c r="I75" s="76"/>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144" t="str">
        <f>VLOOKUP(B76,[15]全部报警!$A$2:$D$105,2,FALSE)</f>
        <v>2019-07-08 14:28:16</v>
      </c>
      <c r="G76" s="155" t="str">
        <f>VLOOKUP(B76,[16]行驶报表统计数据!$A$2:$E$77,2,FALSE)</f>
        <v>10.25</v>
      </c>
      <c r="H76" s="76" t="str">
        <f>VLOOKUP(B76,[15]全部报警!$A$2:$D$105,4,FALSE)</f>
        <v>云南省红河哈尼族彝族自治州个旧市贾沙乡130县道贾沙乡科技希望小学西南164米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44"/>
      <c r="G77" s="155">
        <v>0</v>
      </c>
      <c r="H77" s="76"/>
      <c r="I77" s="83" t="s">
        <v>62</v>
      </c>
      <c r="J77" s="85"/>
      <c r="K77" s="85"/>
      <c r="L77" s="84" t="s">
        <v>33</v>
      </c>
      <c r="M77" s="83"/>
      <c r="N77" s="83"/>
      <c r="O77" s="83"/>
      <c r="P77" s="83"/>
      <c r="Q77" s="101" t="s">
        <v>29</v>
      </c>
      <c r="R77" s="102"/>
      <c r="S77" s="103">
        <v>43654</v>
      </c>
      <c r="T77" s="104" t="s">
        <v>279</v>
      </c>
      <c r="U77" s="105"/>
    </row>
    <row r="78" s="40" customFormat="1" ht="17.65" customHeight="1" spans="1:21">
      <c r="A78" s="71">
        <v>73</v>
      </c>
      <c r="B78" s="72" t="s">
        <v>290</v>
      </c>
      <c r="C78" s="73" t="s">
        <v>291</v>
      </c>
      <c r="D78" s="73">
        <v>13769446708</v>
      </c>
      <c r="E78" s="74" t="s">
        <v>59</v>
      </c>
      <c r="F78" s="144" t="str">
        <f>VLOOKUP(B78,[15]全部报警!$A$2:$D$105,2,FALSE)</f>
        <v>2019-07-08 20:29:49</v>
      </c>
      <c r="G78" s="155" t="str">
        <f>VLOOKUP(B78,[16]行驶报表统计数据!$A$2:$E$77,2,FALSE)</f>
        <v>18.67</v>
      </c>
      <c r="H78" s="76" t="str">
        <f>VLOOKUP(B78,[15]全部报警!$A$2:$D$105,4,FALSE)</f>
        <v>云南省昆明市呈贡区洛羊街道平安物流园北68米</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44" t="s">
        <v>1916</v>
      </c>
      <c r="G79" s="155">
        <v>0</v>
      </c>
      <c r="H79" s="154" t="s">
        <v>1917</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44" t="s">
        <v>1918</v>
      </c>
      <c r="G80" s="155">
        <v>0</v>
      </c>
      <c r="H80" s="154" t="s">
        <v>1919</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44" t="str">
        <f>VLOOKUP(B81,[15]全部报警!$A$2:$D$105,2,FALSE)</f>
        <v>2019-07-08 20:43:24</v>
      </c>
      <c r="G81" s="155" t="str">
        <f>VLOOKUP(B81,[16]行驶报表统计数据!$A$2:$E$77,2,FALSE)</f>
        <v>8.59</v>
      </c>
      <c r="H81" s="154" t="s">
        <v>1920</v>
      </c>
      <c r="I81" s="76"/>
      <c r="J81" s="85"/>
      <c r="K81" s="85"/>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144" t="str">
        <f>VLOOKUP(B82,[15]全部报警!$A$2:$D$105,2,FALSE)</f>
        <v>2019-07-08 17:45:09</v>
      </c>
      <c r="G82" s="155" t="str">
        <f>VLOOKUP(B82,[16]行驶报表统计数据!$A$2:$E$77,2,FALSE)</f>
        <v>18.72</v>
      </c>
      <c r="H82" s="76" t="str">
        <f>VLOOKUP(B82,[15]全部报警!$A$2:$D$105,4,FALSE)</f>
        <v>云南省红河哈尼族彝族自治州泸西县午街铺镇服务区南166米</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44" t="str">
        <f>VLOOKUP(B83,[15]全部报警!$A$2:$D$105,2,FALSE)</f>
        <v>2019-07-08 11:01:19</v>
      </c>
      <c r="G83" s="155">
        <v>0</v>
      </c>
      <c r="H83" s="76" t="str">
        <f>VLOOKUP(B83,[15]全部报警!$A$2:$D$105,4,FALSE)</f>
        <v>云南省昭通市绥江县中城镇田坝村东南404米</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44" t="str">
        <f>VLOOKUP(B84,[15]全部报警!$A$2:$D$105,2,FALSE)</f>
        <v>2019-07-08 21:28:55</v>
      </c>
      <c r="G84" s="155" t="str">
        <f>VLOOKUP(B84,[16]行驶报表统计数据!$A$2:$E$77,2,FALSE)</f>
        <v>29.57</v>
      </c>
      <c r="H84" s="76" t="str">
        <f>VLOOKUP(B84,[15]全部报警!$A$2:$D$105,4,FALSE)</f>
        <v>云南省红河哈尼族彝族自治州建水县西庄镇金色维也纳(建设中)西南116米</v>
      </c>
      <c r="I84" s="76"/>
      <c r="J84" s="85"/>
      <c r="K84" s="85"/>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144" t="str">
        <f>VLOOKUP(B85,[15]全部报警!$A$2:$D$105,2,FALSE)</f>
        <v>2019-07-08 21:18:16</v>
      </c>
      <c r="G85" s="155" t="str">
        <f>VLOOKUP(B85,[16]行驶报表统计数据!$A$2:$E$77,2,FALSE)</f>
        <v>7.89</v>
      </c>
      <c r="H85" s="76" t="str">
        <f>VLOOKUP(B85,[15]全部报警!$A$2:$D$105,4,FALSE)</f>
        <v>云南省昭通市镇雄县坪上镇背牛段湾子东南163米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44" t="str">
        <f>VLOOKUP(B86,[15]全部报警!$A$2:$D$105,2,FALSE)</f>
        <v>2019-07-08 20:16:45</v>
      </c>
      <c r="G86" s="155" t="str">
        <f>VLOOKUP(B86,[16]行驶报表统计数据!$A$2:$E$77,2,FALSE)</f>
        <v>21.93</v>
      </c>
      <c r="H86" s="76" t="str">
        <f>VLOOKUP(B86,[15]全部报警!$A$2:$D$105,4,FALSE)</f>
        <v>云南省玉溪市通海县里山乡034乡道云南福慧科技股份有限公司西南484米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144" t="str">
        <f>VLOOKUP(B87,[15]全部报警!$A$2:$D$105,2,FALSE)</f>
        <v>2019-07-08 21:10:11</v>
      </c>
      <c r="G87" s="155" t="str">
        <f>VLOOKUP(B87,[16]行驶报表统计数据!$A$2:$E$77,2,FALSE)</f>
        <v>12.28</v>
      </c>
      <c r="H87" s="76" t="str">
        <f>VLOOKUP(B87,[15]全部报警!$A$2:$D$105,4,FALSE)</f>
        <v>云南省红河哈尼族彝族自治州元阳县南沙镇慢腊公路102县102县道桃园村卫生所东1243米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144" t="str">
        <f>VLOOKUP(B88,[15]全部报警!$A$2:$D$105,2,FALSE)</f>
        <v>2019-07-08 11:02:02</v>
      </c>
      <c r="G88" s="155">
        <v>0</v>
      </c>
      <c r="H88" s="76" t="str">
        <f>VLOOKUP(B88,[15]全部报警!$A$2:$D$105,4,FALSE)</f>
        <v>云南省红河哈尼族彝族自治州建水县临安镇大哨头东72米</v>
      </c>
      <c r="I88" s="76"/>
      <c r="J88" s="85"/>
      <c r="K88" s="85"/>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144" t="str">
        <f>VLOOKUP(B89,[15]全部报警!$A$2:$D$105,2,FALSE)</f>
        <v>2019-07-08 17:56:56</v>
      </c>
      <c r="G89" s="155">
        <v>0</v>
      </c>
      <c r="H89" s="76" t="str">
        <f>VLOOKUP(B89,[15]全部报警!$A$2:$D$105,4,FALSE)</f>
        <v>滨河中路河口华夏医院西南407米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144" t="str">
        <f>VLOOKUP(B90,[15]全部报警!$A$2:$D$105,2,FALSE)</f>
        <v>2019-07-08 11:43:07</v>
      </c>
      <c r="G90" s="155">
        <v>0</v>
      </c>
      <c r="H90" s="76" t="str">
        <f>VLOOKUP(B90,[15]全部报警!$A$2:$D$105,4,FALSE)</f>
        <v>云南省红河哈尼族彝族自治州蒙自市雨过铺镇蒙蚂线红河晟源汽车贸易有限公司西323米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144" t="str">
        <f>VLOOKUP(B91,[15]全部报警!$A$2:$D$105,2,FALSE)</f>
        <v>2019-07-08 18:13:33</v>
      </c>
      <c r="G91" s="155">
        <v>0</v>
      </c>
      <c r="H91" s="76" t="str">
        <f>VLOOKUP(B91,[15]全部报警!$A$2:$D$105,4,FALSE)</f>
        <v>云南省红河哈尼族彝族自治州蒙自市文澜镇G8011开河高速蒙自瀛洲水泥有限责任公司东南601米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44" t="str">
        <f>VLOOKUP(B92,[15]全部报警!$A$2:$D$105,2,FALSE)</f>
        <v>2019-07-08 11:04:18</v>
      </c>
      <c r="G92" s="155" t="str">
        <f>VLOOKUP(B92,[16]行驶报表统计数据!$A$2:$E$77,2,FALSE)</f>
        <v>18.11</v>
      </c>
      <c r="H92" s="76" t="str">
        <f>VLOOKUP(B92,[15]全部报警!$A$2:$D$105,4,FALSE)</f>
        <v>云南省红河哈尼族彝族自治州石屏县异龙镇323国道石屏县金润水泥制品有限公司西北470米</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44" t="s">
        <v>1921</v>
      </c>
      <c r="G93" s="155">
        <v>0</v>
      </c>
      <c r="H93" s="154" t="s">
        <v>1922</v>
      </c>
      <c r="I93" s="76"/>
      <c r="J93" s="85"/>
      <c r="K93" s="85"/>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44" t="str">
        <f>VLOOKUP(B94,[15]全部报警!$A$2:$D$105,2,FALSE)</f>
        <v>2019-07-08 17:58:48</v>
      </c>
      <c r="G94" s="155" t="str">
        <f>VLOOKUP(B94,[16]行驶报表统计数据!$A$2:$E$77,2,FALSE)</f>
        <v>18.80</v>
      </c>
      <c r="H94" s="76" t="str">
        <f>VLOOKUP(B94,[15]全部报警!$A$2:$D$105,4,FALSE)</f>
        <v>云南省红河哈尼族彝族自治州建水县南庄镇坝埂脚中队东北481米</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44" t="s">
        <v>1923</v>
      </c>
      <c r="G95" s="155">
        <v>0</v>
      </c>
      <c r="H95" s="154" t="s">
        <v>1924</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144" t="str">
        <f>VLOOKUP(B96,[15]全部报警!$A$2:$D$105,2,FALSE)</f>
        <v>2019-07-08 20:38:57</v>
      </c>
      <c r="G96" s="155" t="str">
        <f>VLOOKUP(B96,[16]行驶报表统计数据!$A$2:$E$77,2,FALSE)</f>
        <v>23.15</v>
      </c>
      <c r="H96" s="76" t="str">
        <f>VLOOKUP(B96,[15]全部报警!$A$2:$D$105,4,FALSE)</f>
        <v>云南省昆明市安宁市禄脿街道320国道安丰营村委会东94米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144" t="str">
        <f>VLOOKUP(B97,[15]全部报警!$A$2:$D$105,2,FALSE)</f>
        <v>2019-07-08 18:40:01</v>
      </c>
      <c r="G97" s="155" t="str">
        <f>VLOOKUP(B97,[16]行驶报表统计数据!$A$2:$E$77,2,FALSE)</f>
        <v>30.15</v>
      </c>
      <c r="H97" s="76" t="str">
        <f>VLOOKUP(B97,[15]全部报警!$A$2:$D$105,4,FALSE)</f>
        <v>云南省昆明市石林彝族自治县鹿阜街道工业大道二亚通西237米</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44" t="s">
        <v>1925</v>
      </c>
      <c r="G98" s="155">
        <v>0</v>
      </c>
      <c r="H98" s="154" t="s">
        <v>1926</v>
      </c>
      <c r="I98" s="76"/>
      <c r="J98" s="85"/>
      <c r="K98" s="85"/>
      <c r="L98" s="84" t="s">
        <v>33</v>
      </c>
      <c r="M98" s="83"/>
      <c r="N98" s="83"/>
      <c r="O98" s="83"/>
      <c r="P98" s="83"/>
      <c r="Q98" s="101" t="s">
        <v>56</v>
      </c>
      <c r="R98" s="102"/>
      <c r="S98" s="103"/>
      <c r="T98" s="104"/>
      <c r="U98" s="105"/>
    </row>
    <row r="99" s="41" customFormat="1" ht="17.65" customHeight="1" spans="1:21">
      <c r="A99" s="71">
        <v>94</v>
      </c>
      <c r="B99" s="72" t="s">
        <v>350</v>
      </c>
      <c r="C99" s="73" t="s">
        <v>351</v>
      </c>
      <c r="D99" s="73">
        <v>13887376301</v>
      </c>
      <c r="E99" s="74" t="s">
        <v>59</v>
      </c>
      <c r="F99" s="144" t="str">
        <f>VLOOKUP(B99,[15]全部报警!$A$2:$D$105,2,FALSE)</f>
        <v>2019-07-08 22:05:02</v>
      </c>
      <c r="G99" s="155" t="str">
        <f>VLOOKUP(B99,[16]行驶报表统计数据!$A$2:$E$77,2,FALSE)</f>
        <v>1.38</v>
      </c>
      <c r="H99" s="76" t="str">
        <f>VLOOKUP(B99,[15]全部报警!$A$2:$D$105,4,FALSE)</f>
        <v>云南省红河哈尼族彝族自治州建水县临安镇鸿达驾校南159米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144" t="str">
        <f>VLOOKUP(B100,[15]全部报警!$A$2:$D$105,2,FALSE)</f>
        <v>2019-07-08 18:05:05</v>
      </c>
      <c r="G100" s="155" t="str">
        <f>VLOOKUP(B100,[16]行驶报表统计数据!$A$2:$E$77,2,FALSE)</f>
        <v>16.32</v>
      </c>
      <c r="H100" s="76" t="str">
        <f>VLOOKUP(B100,[15]全部报警!$A$2:$D$105,4,FALSE)</f>
        <v>云南省红河哈尼族彝族自治州个旧市城区街道人民路202吉安街金兰小区(吉安街)西91米</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144" t="str">
        <f>VLOOKUP(B101,[15]全部报警!$A$2:$D$105,2,FALSE)</f>
        <v>2019-07-08 20:02:49</v>
      </c>
      <c r="G101" s="155" t="str">
        <f>VLOOKUP(B101,[16]行驶报表统计数据!$A$2:$E$77,2,FALSE)</f>
        <v>32.86</v>
      </c>
      <c r="H101" s="76" t="str">
        <f>VLOOKUP(B101,[15]全部报警!$A$2:$D$105,4,FALSE)</f>
        <v>云南省文山壮族苗族自治州砚山县平远镇商贸大街171号商贸大街五联农资商贸开发有限责任公司东南93米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144" t="s">
        <v>1927</v>
      </c>
      <c r="G102" s="155">
        <v>0</v>
      </c>
      <c r="H102" s="154" t="s">
        <v>1928</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144" t="str">
        <f>VLOOKUP(B103,[15]全部报警!$A$2:$D$105,2,FALSE)</f>
        <v>2019-07-08 23:48:09</v>
      </c>
      <c r="G103" s="155">
        <v>0</v>
      </c>
      <c r="H103" s="76" t="str">
        <f>VLOOKUP(B103,[15]全部报警!$A$2:$D$105,4,FALSE)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44"/>
      <c r="G104" s="155">
        <v>0</v>
      </c>
      <c r="H104" s="76"/>
      <c r="I104" s="83" t="s">
        <v>62</v>
      </c>
      <c r="J104" s="85"/>
      <c r="K104" s="85"/>
      <c r="L104" s="84" t="s">
        <v>33</v>
      </c>
      <c r="M104" s="83"/>
      <c r="N104" s="83"/>
      <c r="O104" s="83"/>
      <c r="P104" s="83"/>
      <c r="Q104" s="101" t="s">
        <v>29</v>
      </c>
      <c r="R104" s="102"/>
      <c r="S104" s="103">
        <v>43654</v>
      </c>
      <c r="T104" s="104" t="s">
        <v>279</v>
      </c>
      <c r="U104" s="105"/>
    </row>
    <row r="105" s="41" customFormat="1" ht="17.65" customHeight="1" spans="1:21">
      <c r="A105" s="71">
        <v>100</v>
      </c>
      <c r="B105" s="72" t="s">
        <v>369</v>
      </c>
      <c r="C105" s="109" t="s">
        <v>370</v>
      </c>
      <c r="D105" s="109" t="s">
        <v>371</v>
      </c>
      <c r="E105" s="74" t="s">
        <v>59</v>
      </c>
      <c r="F105" s="144" t="str">
        <f>VLOOKUP(B105,[15]全部报警!$A$2:$D$105,2,FALSE)</f>
        <v>2019-07-08 16:52:18</v>
      </c>
      <c r="G105" s="155" t="str">
        <f>VLOOKUP(B105,[16]行驶报表统计数据!$A$2:$E$77,2,FALSE)</f>
        <v>2.34</v>
      </c>
      <c r="H105" s="76" t="str">
        <f>VLOOKUP(B105,[15]全部报警!$A$2:$D$105,4,FALSE)</f>
        <v>云南省红河哈尼族彝族自治州建水县临安镇信恒钢材南62米</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144" t="str">
        <f>VLOOKUP(B106,[15]全部报警!$A$2:$D$105,2,FALSE)</f>
        <v>2019-07-08 23:54:34</v>
      </c>
      <c r="G106" s="155">
        <v>79.8</v>
      </c>
      <c r="H106" s="76" t="str">
        <f>VLOOKUP(B106,[15]全部报警!$A$2:$D$105,4,FALSE)</f>
        <v>云南省红河哈尼族彝族自治州弥勒市朋普镇G8011开河高速中哨西南1097米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44" t="s">
        <v>1929</v>
      </c>
      <c r="G107" s="155">
        <v>0</v>
      </c>
      <c r="H107" s="154" t="s">
        <v>1930</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44" t="s">
        <v>1931</v>
      </c>
      <c r="G108" s="155">
        <v>0</v>
      </c>
      <c r="H108" s="154" t="s">
        <v>1932</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44" t="s">
        <v>1933</v>
      </c>
      <c r="G109" s="155">
        <v>0</v>
      </c>
      <c r="H109" s="154" t="s">
        <v>1934</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59</v>
      </c>
      <c r="F110" s="144" t="s">
        <v>1935</v>
      </c>
      <c r="G110" s="155">
        <v>0</v>
      </c>
      <c r="H110" s="154" t="s">
        <v>1936</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59</v>
      </c>
      <c r="F111" s="144" t="s">
        <v>1937</v>
      </c>
      <c r="G111" s="155">
        <v>0</v>
      </c>
      <c r="H111" s="154" t="s">
        <v>1938</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144" t="s">
        <v>1939</v>
      </c>
      <c r="G112" s="155">
        <v>0</v>
      </c>
      <c r="H112" s="154" t="s">
        <v>1940</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44" t="str">
        <f>VLOOKUP(B113,[15]全部报警!$A$2:$D$105,2,FALSE)</f>
        <v>2019-07-08 16:45:23</v>
      </c>
      <c r="G113" s="155">
        <v>0</v>
      </c>
      <c r="H113" s="76" t="str">
        <f>VLOOKUP(B113,[15]全部报警!$A$2:$D$105,4,FALSE)</f>
        <v>云南省红河哈尼族彝族自治州开远市乐白道街道G8011开河高速开远服务区餐厅西196米</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44" t="s">
        <v>1941</v>
      </c>
      <c r="G114" s="155">
        <v>0</v>
      </c>
      <c r="H114" s="154" t="s">
        <v>186</v>
      </c>
      <c r="I114" s="76"/>
      <c r="J114" s="85"/>
      <c r="K114" s="85"/>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144" t="str">
        <f>VLOOKUP(B115,[15]全部报警!$A$2:$D$105,2,FALSE)</f>
        <v>2019-07-08 21:04:40</v>
      </c>
      <c r="G115" s="155" t="str">
        <f>VLOOKUP(B115,[16]行驶报表统计数据!$A$2:$E$77,2,FALSE)</f>
        <v>23.40</v>
      </c>
      <c r="H115" s="76" t="str">
        <f>VLOOKUP(B115,[15]全部报警!$A$2:$D$105,4,FALSE)</f>
        <v>云南省昆明市寻甸回族彝族自治县倘甸镇马大段山杂西286米</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44" t="s">
        <v>1942</v>
      </c>
      <c r="G116" s="155">
        <v>0</v>
      </c>
      <c r="H116" s="154" t="s">
        <v>1943</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44" t="s">
        <v>1944</v>
      </c>
      <c r="G117" s="155">
        <v>0</v>
      </c>
      <c r="H117" s="154" t="s">
        <v>1945</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44" t="str">
        <f>VLOOKUP(B118,[15]全部报警!$A$2:$D$105,2,FALSE)</f>
        <v>2019-07-08 23:18:42</v>
      </c>
      <c r="G118" s="155" t="str">
        <f>VLOOKUP(B118,[16]行驶报表统计数据!$A$2:$E$77,2,FALSE)</f>
        <v>51.38</v>
      </c>
      <c r="H118" s="76" t="str">
        <f>VLOOKUP(B118,[15]全部报警!$A$2:$D$105,4,FALSE)</f>
        <v>云南省红河哈尼族彝族自治州弥勒市朋普镇G80广昆高速朋普服务区西55米</v>
      </c>
      <c r="I118" s="76"/>
      <c r="J118" s="85"/>
      <c r="K118" s="85"/>
      <c r="L118" s="84" t="s">
        <v>28</v>
      </c>
      <c r="M118" s="83"/>
      <c r="N118" s="83" t="s">
        <v>62</v>
      </c>
      <c r="O118" s="83"/>
      <c r="P118" s="83"/>
      <c r="Q118" s="101" t="s">
        <v>34</v>
      </c>
      <c r="R118" s="102"/>
      <c r="S118" s="103">
        <v>43654</v>
      </c>
      <c r="T118" s="104" t="s">
        <v>170</v>
      </c>
      <c r="U118" s="105"/>
    </row>
    <row r="119" ht="17.65" customHeight="1" spans="1:21">
      <c r="A119" s="71">
        <v>114</v>
      </c>
      <c r="B119" s="112" t="s">
        <v>431</v>
      </c>
      <c r="C119" s="113" t="s">
        <v>432</v>
      </c>
      <c r="D119" s="113" t="s">
        <v>433</v>
      </c>
      <c r="E119" s="74" t="s">
        <v>59</v>
      </c>
      <c r="F119" s="144" t="s">
        <v>1946</v>
      </c>
      <c r="G119" s="155">
        <v>0</v>
      </c>
      <c r="H119" s="154" t="s">
        <v>1947</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44" t="s">
        <v>1948</v>
      </c>
      <c r="G120" s="155">
        <v>0</v>
      </c>
      <c r="H120" s="154" t="s">
        <v>1949</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44" t="s">
        <v>1950</v>
      </c>
      <c r="G121" s="155">
        <v>0</v>
      </c>
      <c r="H121" s="154" t="s">
        <v>1951</v>
      </c>
      <c r="I121" s="76"/>
      <c r="J121" s="85"/>
      <c r="K121" s="85"/>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144" t="str">
        <f>VLOOKUP(B122,[15]全部报警!$A$2:$D$105,2,FALSE)</f>
        <v>2019-07-08 14:27:36</v>
      </c>
      <c r="G122" s="155" t="str">
        <f>VLOOKUP(B122,[16]行驶报表统计数据!$A$2:$E$77,2,FALSE)</f>
        <v>21.88</v>
      </c>
      <c r="H122" s="76" t="str">
        <f>VLOOKUP(B122,[15]全部报警!$A$2:$D$105,4,FALSE)</f>
        <v>云南省玉溪市红塔区研和街道319省道研和龙昇汽修理厂南33米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144" t="str">
        <f>VLOOKUP(B123,[15]全部报警!$A$2:$D$105,2,FALSE)</f>
        <v>2019-07-08 23:43:46</v>
      </c>
      <c r="G123" s="155">
        <v>0</v>
      </c>
      <c r="H123" s="76" t="str">
        <f>VLOOKUP(B123,[15]全部报警!$A$2:$D$105,4,FALSE)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44" t="s">
        <v>1952</v>
      </c>
      <c r="G124" s="155">
        <v>0</v>
      </c>
      <c r="H124" s="154" t="s">
        <v>1953</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44" t="s">
        <v>1954</v>
      </c>
      <c r="G125" s="155">
        <v>0</v>
      </c>
      <c r="H125" s="154" t="s">
        <v>1955</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44" t="str">
        <f>VLOOKUP(B126,[15]全部报警!$A$2:$D$105,2,FALSE)</f>
        <v>2019-07-08 11:01:26</v>
      </c>
      <c r="G126" s="155">
        <v>0</v>
      </c>
      <c r="H126" s="76" t="str">
        <f>VLOOKUP(B126,[15]全部报警!$A$2:$D$105,4,FALSE)</f>
        <v>云南省红河哈尼族彝族自治州建水县临安镇214省道大厂东366米</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44" t="str">
        <f>VLOOKUP(B127,[15]全部报警!$A$2:$D$105,2,FALSE)</f>
        <v>2019-07-08 20:43:05</v>
      </c>
      <c r="G127" s="155" t="str">
        <f>VLOOKUP(B127,[16]行驶报表统计数据!$A$2:$E$77,2,FALSE)</f>
        <v>12.55</v>
      </c>
      <c r="H127" s="76" t="str">
        <f>VLOOKUP(B127,[15]全部报警!$A$2:$D$105,4,FALSE)</f>
        <v>云南省红河哈尼族彝族自治州个旧市老厂镇塘子凹段风筝山小学东北1538米</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144" t="str">
        <f>VLOOKUP(B128,[15]全部报警!$A$2:$D$105,2,FALSE)</f>
        <v>2019-07-08 23:29:52</v>
      </c>
      <c r="G128" s="155" t="str">
        <f>VLOOKUP(B128,[16]行驶报表统计数据!$A$2:$E$77,2,FALSE)</f>
        <v>7.67</v>
      </c>
      <c r="H128" s="76" t="str">
        <f>VLOOKUP(B128,[15]全部报警!$A$2:$D$105,4,FALSE)</f>
        <v>云南省红河哈尼族彝族自治州个旧市大屯镇个大段小屯西135米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44" t="str">
        <f>VLOOKUP(B129,[15]全部报警!$A$2:$D$105,2,FALSE)</f>
        <v>2019-07-08 23:04:48</v>
      </c>
      <c r="G129" s="155" t="str">
        <f>VLOOKUP(B129,[16]行驶报表统计数据!$A$2:$E$77,2,FALSE)</f>
        <v>30.53</v>
      </c>
      <c r="H129" s="76" t="str">
        <f>VLOOKUP(B129,[15]全部报警!$A$2:$D$105,4,FALSE)</f>
        <v>云南省文山壮族苗族自治州砚山县稼依镇稼依段稼依镇人民政府西北77米</v>
      </c>
      <c r="I129" s="76"/>
      <c r="J129" s="85"/>
      <c r="K129" s="85"/>
      <c r="L129" s="84" t="s">
        <v>33</v>
      </c>
      <c r="M129" s="83"/>
      <c r="N129" s="83"/>
      <c r="O129" s="83"/>
      <c r="P129" s="83"/>
      <c r="Q129" s="101" t="s">
        <v>56</v>
      </c>
      <c r="R129" s="102"/>
      <c r="S129" s="103"/>
      <c r="T129" s="104"/>
      <c r="U129" s="105"/>
    </row>
    <row r="130" ht="17.65" customHeight="1" spans="1:21">
      <c r="A130" s="71">
        <v>125</v>
      </c>
      <c r="B130" s="114" t="s">
        <v>469</v>
      </c>
      <c r="C130" s="115" t="s">
        <v>470</v>
      </c>
      <c r="D130" s="115">
        <v>13529664805</v>
      </c>
      <c r="E130" s="74" t="s">
        <v>59</v>
      </c>
      <c r="F130" s="144" t="str">
        <f>VLOOKUP(B130,[15]全部报警!$A$2:$D$105,2,FALSE)</f>
        <v>2019-07-08 23:56:43</v>
      </c>
      <c r="G130" s="155" t="str">
        <f>VLOOKUP(B130,[16]行驶报表统计数据!$A$2:$E$77,2,FALSE)</f>
        <v>16.51</v>
      </c>
      <c r="H130" s="76" t="str">
        <f>VLOOKUP(B130,[15]全部报警!$A$2:$D$105,4,FALSE)</f>
        <v>云南省红河哈尼族彝族自治州个旧市蔓耗镇102县道蛮板大桥东北293米</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144" t="str">
        <f>VLOOKUP(B131,[15]全部报警!$A$2:$D$105,2,FALSE)</f>
        <v>2019-07-08 14:48:11</v>
      </c>
      <c r="G131" s="155" t="str">
        <f>VLOOKUP(B131,[16]行驶报表统计数据!$A$2:$E$77,2,FALSE)</f>
        <v>20.10</v>
      </c>
      <c r="H131" s="76" t="str">
        <f>VLOOKUP(B131,[15]全部报警!$A$2:$D$105,4,FALSE)</f>
        <v>云南省红河哈尼族彝族自治州开远市小龙潭镇二城段安桶寨西264米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144" t="str">
        <f>VLOOKUP(B132,[15]全部报警!$A$2:$D$105,2,FALSE)</f>
        <v>2019-07-08 23:24:40</v>
      </c>
      <c r="G132" s="155" t="str">
        <f>VLOOKUP(B132,[16]行驶报表统计数据!$A$2:$E$77,2,FALSE)</f>
        <v>21.39</v>
      </c>
      <c r="H132" s="76" t="str">
        <f>VLOOKUP(B132,[15]全部报警!$A$2:$D$105,4,FALSE)</f>
        <v>云南省红河哈尼族彝族自治州石屏县异龙镇216省道石屏县辣云红食品有限公司南26米</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44" t="str">
        <f>VLOOKUP(B133,[15]全部报警!$A$2:$D$105,2,FALSE)</f>
        <v>2019-07-08 11:01:58</v>
      </c>
      <c r="G133" s="155">
        <v>0</v>
      </c>
      <c r="H133" s="76" t="str">
        <f>VLOOKUP(B133,[15]全部报警!$A$2:$D$105,4,FALSE)</f>
        <v>云南省红河哈尼族彝族自治州建水县临安镇福康路324福康路建水县文化旅游商业广场西北84米</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44" t="str">
        <f>VLOOKUP(B134,[15]全部报警!$A$2:$D$105,2,FALSE)</f>
        <v>2019-07-08 17:38:46</v>
      </c>
      <c r="G134" s="155" t="str">
        <f>VLOOKUP(B134,[16]行驶报表统计数据!$A$2:$E$77,2,FALSE)</f>
        <v>17.32</v>
      </c>
      <c r="H134" s="76" t="str">
        <f>VLOOKUP(B134,[15]全部报警!$A$2:$D$105,4,FALSE)</f>
        <v>云南省红河哈尼族彝族自治州金平苗族瑶族傣族自治县金河镇河东南路279蛮金公路双金桥小学东北791米</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44" t="s">
        <v>1956</v>
      </c>
      <c r="G135" s="155">
        <v>0</v>
      </c>
      <c r="H135" s="154" t="s">
        <v>1957</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144" t="str">
        <f>VLOOKUP(B136,[15]全部报警!$A$2:$D$105,2,FALSE)</f>
        <v>2019-07-08 21:01:02</v>
      </c>
      <c r="G136" s="155" t="str">
        <f>VLOOKUP(B136,[16]行驶报表统计数据!$A$2:$E$77,2,FALSE)</f>
        <v>42.02</v>
      </c>
      <c r="H136" s="76" t="str">
        <f>VLOOKUP(B136,[15]全部报警!$A$2:$D$105,4,FALSE)</f>
        <v>云南省红河哈尼族彝族自治州开远市羊街乡羊街集镇段g8011开河王丫段宽寨小学东657米</v>
      </c>
      <c r="I136" s="76"/>
      <c r="J136" s="85"/>
      <c r="K136" s="85"/>
      <c r="L136" s="84" t="s">
        <v>33</v>
      </c>
      <c r="M136" s="83"/>
      <c r="N136" s="83"/>
      <c r="O136" s="83"/>
      <c r="P136" s="83"/>
      <c r="Q136" s="101" t="s">
        <v>56</v>
      </c>
      <c r="R136" s="102"/>
      <c r="S136" s="103"/>
      <c r="T136" s="104"/>
      <c r="U136" s="105"/>
    </row>
    <row r="137" ht="17.65" customHeight="1" spans="1:21">
      <c r="A137" s="71">
        <v>132</v>
      </c>
      <c r="B137" s="73" t="s">
        <v>492</v>
      </c>
      <c r="C137" s="117" t="s">
        <v>285</v>
      </c>
      <c r="D137" s="117">
        <v>15974736050</v>
      </c>
      <c r="E137" s="74" t="s">
        <v>59</v>
      </c>
      <c r="F137" s="144" t="str">
        <f>VLOOKUP(B137,[15]全部报警!$A$2:$D$105,2,FALSE)</f>
        <v>2019-07-08 23:54:44</v>
      </c>
      <c r="G137" s="155" t="str">
        <f>VLOOKUP(B137,[16]行驶报表统计数据!$A$2:$E$77,2,FALSE)</f>
        <v>6.60</v>
      </c>
      <c r="H137" s="76" t="str">
        <f>VLOOKUP(B137,[15]全部报警!$A$2:$D$105,4,FALSE)</f>
        <v>云南省红河哈尼族彝族自治州个旧市贾沙乡芦柴冲西北421米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144" t="str">
        <f>VLOOKUP(B138,[15]全部报警!$A$2:$D$105,2,FALSE)</f>
        <v>2019-07-08 18:24:46</v>
      </c>
      <c r="G138" s="155">
        <v>0</v>
      </c>
      <c r="H138" s="76" t="str">
        <f>VLOOKUP(B138,[15]全部报警!$A$2:$D$105,4,FALSE)</f>
        <v>云南省昆明市官渡区金马街道鸿升大梁货厢厂西南95米</v>
      </c>
      <c r="I138" s="76"/>
      <c r="J138" s="85"/>
      <c r="K138" s="85"/>
      <c r="L138" s="84" t="s">
        <v>33</v>
      </c>
      <c r="M138" s="83"/>
      <c r="N138" s="83"/>
      <c r="O138" s="83"/>
      <c r="P138" s="83"/>
      <c r="Q138" s="101" t="s">
        <v>56</v>
      </c>
      <c r="R138" s="102"/>
      <c r="S138" s="103"/>
      <c r="T138" s="104"/>
      <c r="U138" s="105"/>
    </row>
    <row r="139" ht="17.65" customHeight="1" spans="1:21">
      <c r="A139" s="71">
        <v>134</v>
      </c>
      <c r="B139" s="73" t="s">
        <v>495</v>
      </c>
      <c r="C139" s="117" t="s">
        <v>496</v>
      </c>
      <c r="D139" s="117">
        <v>15912820531</v>
      </c>
      <c r="E139" s="74" t="s">
        <v>59</v>
      </c>
      <c r="F139" s="144" t="str">
        <f>VLOOKUP(B139,[15]全部报警!$A$2:$D$105,2,FALSE)</f>
        <v>2019-07-08 11:04:11</v>
      </c>
      <c r="G139" s="155">
        <v>0</v>
      </c>
      <c r="H139" s="76" t="str">
        <f>VLOOKUP(B139,[15]全部报警!$A$2:$D$105,4,FALSE)</f>
        <v>云南省昆明市安宁市连然街道和平大道83号和平大道中国信合东北159米</v>
      </c>
      <c r="I139" s="76"/>
      <c r="J139" s="85"/>
      <c r="K139" s="85"/>
      <c r="L139" s="84" t="s">
        <v>33</v>
      </c>
      <c r="M139" s="83"/>
      <c r="N139" s="83"/>
      <c r="O139" s="83"/>
      <c r="P139" s="83"/>
      <c r="Q139" s="101" t="s">
        <v>56</v>
      </c>
      <c r="R139" s="102"/>
      <c r="S139" s="103"/>
      <c r="T139" s="104"/>
      <c r="U139" s="105"/>
    </row>
    <row r="140" s="42" customFormat="1" ht="17.65" customHeight="1" spans="1:22">
      <c r="A140" s="71">
        <v>135</v>
      </c>
      <c r="B140" s="73" t="s">
        <v>499</v>
      </c>
      <c r="C140" s="77" t="s">
        <v>500</v>
      </c>
      <c r="D140" s="77">
        <v>15825222243</v>
      </c>
      <c r="E140" s="74" t="s">
        <v>59</v>
      </c>
      <c r="F140" s="144" t="str">
        <f>VLOOKUP(B140,[15]全部报警!$A$2:$D$105,2,FALSE)</f>
        <v>2019-07-08 19:35:16</v>
      </c>
      <c r="G140" s="155" t="str">
        <f>VLOOKUP(B140,[16]行驶报表统计数据!$A$2:$E$77,2,FALSE)</f>
        <v>5.29</v>
      </c>
      <c r="H140" s="76" t="str">
        <f>VLOOKUP(B140,[15]全部报警!$A$2:$D$105,4,FALSE)</f>
        <v>云南省西双版纳傣族自治州景洪市允景洪街道澜沧江路5号澜沧江路兴豪门东北590米</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44" t="str">
        <f>VLOOKUP(B141,[15]全部报警!$A$2:$D$105,2,FALSE)</f>
        <v>2019-07-08 19:46:10</v>
      </c>
      <c r="G141" s="155" t="str">
        <f>VLOOKUP(B141,[16]行驶报表统计数据!$A$2:$E$77,2,FALSE)</f>
        <v>27.20</v>
      </c>
      <c r="H141" s="76" t="str">
        <f>VLOOKUP(B141,[15]全部报警!$A$2:$D$105,4,FALSE)</f>
        <v>云南省普洱市思茅区思茅港镇J05县道云南思茅山水铜业有限公司东北512米</v>
      </c>
      <c r="I141" s="76"/>
      <c r="J141" s="128"/>
      <c r="K141" s="128"/>
      <c r="L141" s="84" t="s">
        <v>33</v>
      </c>
      <c r="M141" s="83"/>
      <c r="N141" s="83"/>
      <c r="O141" s="83"/>
      <c r="P141" s="83"/>
      <c r="Q141" s="101" t="s">
        <v>56</v>
      </c>
      <c r="R141" s="102"/>
      <c r="S141" s="103"/>
      <c r="T141" s="104"/>
      <c r="U141" s="105"/>
      <c r="V141" s="132"/>
    </row>
    <row r="142" s="42" customFormat="1" ht="17.65" customHeight="1" spans="1:22">
      <c r="A142" s="71">
        <v>137</v>
      </c>
      <c r="B142" s="116" t="s">
        <v>504</v>
      </c>
      <c r="C142" s="117" t="s">
        <v>505</v>
      </c>
      <c r="D142" s="117">
        <v>15987379657</v>
      </c>
      <c r="E142" s="74" t="s">
        <v>59</v>
      </c>
      <c r="F142" s="144" t="str">
        <f>VLOOKUP(B142,[15]全部报警!$A$2:$D$105,2,FALSE)</f>
        <v>2019-07-08 23:47:37</v>
      </c>
      <c r="G142" s="155" t="str">
        <f>VLOOKUP(B142,[16]行驶报表统计数据!$A$2:$E$77,2,FALSE)</f>
        <v>66.70</v>
      </c>
      <c r="H142" s="76" t="str">
        <f>VLOOKUP(B142,[15]全部报警!$A$2:$D$105,4,FALSE)</f>
        <v>云南省红河哈尼族彝族自治州建水县临安镇青他线建水文笔塔西北299米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144" t="str">
        <f>VLOOKUP(B143,[15]全部报警!$A$2:$D$105,2,FALSE)</f>
        <v>2019-07-08 12:00:28</v>
      </c>
      <c r="G143" s="155" t="str">
        <f>VLOOKUP(B143,[16]行驶报表统计数据!$A$2:$E$77,2,FALSE)</f>
        <v>37.06</v>
      </c>
      <c r="H143" s="76" t="str">
        <f>VLOOKUP(B143,[15]全部报警!$A$2:$D$105,4,FALSE)</f>
        <v>云南省红河哈尼族彝族自治州绿春县大兴镇老庙巷78号214省道中国农业银行(绿春县支行营业室)东北1443米</v>
      </c>
      <c r="I143" s="76"/>
      <c r="J143" s="128"/>
      <c r="K143" s="128"/>
      <c r="L143" s="84" t="s">
        <v>33</v>
      </c>
      <c r="M143" s="83"/>
      <c r="N143" s="83"/>
      <c r="O143" s="83"/>
      <c r="P143" s="83"/>
      <c r="Q143" s="101" t="s">
        <v>56</v>
      </c>
      <c r="R143" s="102"/>
      <c r="S143" s="103"/>
      <c r="T143" s="104"/>
      <c r="U143" s="105"/>
    </row>
    <row r="144" ht="17.65" customHeight="1" spans="1:21">
      <c r="A144" s="71">
        <v>139</v>
      </c>
      <c r="B144" s="116" t="s">
        <v>508</v>
      </c>
      <c r="C144" s="77" t="s">
        <v>509</v>
      </c>
      <c r="D144" s="77">
        <v>13466255899</v>
      </c>
      <c r="E144" s="74" t="s">
        <v>59</v>
      </c>
      <c r="F144" s="144" t="str">
        <f>VLOOKUP(B144,[15]全部报警!$A$2:$D$105,2,FALSE)</f>
        <v>2019-07-08 21:38:54</v>
      </c>
      <c r="G144" s="155" t="str">
        <f>VLOOKUP(B144,[16]行驶报表统计数据!$A$2:$E$77,2,FALSE)</f>
        <v>14.26</v>
      </c>
      <c r="H144" s="76" t="str">
        <f>VLOOKUP(B144,[15]全部报警!$A$2:$D$105,4,FALSE)</f>
        <v>云南省红河哈尼族彝族自治州建水县临安镇迎晖路340号214省道建水县燃料有限责任公司北74米</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44" t="s">
        <v>1958</v>
      </c>
      <c r="G145" s="155">
        <v>0</v>
      </c>
      <c r="H145" s="154" t="s">
        <v>1959</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59</v>
      </c>
      <c r="F146" s="144" t="s">
        <v>1960</v>
      </c>
      <c r="G146" s="155">
        <v>0</v>
      </c>
      <c r="H146" s="154" t="s">
        <v>1961</v>
      </c>
      <c r="I146" s="76"/>
      <c r="J146" s="128"/>
      <c r="K146" s="128"/>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144" t="str">
        <f>VLOOKUP(B147,[15]全部报警!$A$2:$D$105,2,FALSE)</f>
        <v>2019-07-08 22:17:20</v>
      </c>
      <c r="G147" s="155" t="str">
        <f>VLOOKUP(B147,[16]行驶报表统计数据!$A$2:$E$77,2,FALSE)</f>
        <v>11.77</v>
      </c>
      <c r="H147" s="76" t="str">
        <f>VLOOKUP(B147,[15]全部报警!$A$2:$D$105,4,FALSE)</f>
        <v>云南省红河哈尼族彝族自治州元阳县南沙镇102县道元阳县公安局北194米</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144" t="str">
        <f>VLOOKUP(B148,[15]全部报警!$A$2:$D$105,2,FALSE)</f>
        <v>2019-07-08 13:48:23</v>
      </c>
      <c r="G148" s="155" t="str">
        <f>VLOOKUP(B148,[16]行驶报表统计数据!$A$2:$E$77,2,FALSE)</f>
        <v>37.71</v>
      </c>
      <c r="H148" s="76" t="str">
        <f>VLOOKUP(B148,[15]全部报警!$A$2:$D$105,4,FALSE)</f>
        <v>云南省红河哈尼族彝族自治州绿春县大兴镇元绿二级公路绿春县人民检察院西南129米</v>
      </c>
      <c r="I148" s="76"/>
      <c r="J148" s="128"/>
      <c r="K148" s="128"/>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144" t="str">
        <f>VLOOKUP(B149,[15]全部报警!$A$2:$D$105,2,FALSE)</f>
        <v>2019-07-08 17:12:39</v>
      </c>
      <c r="G149" s="155">
        <v>0</v>
      </c>
      <c r="H149" s="76" t="str">
        <f>VLOOKUP(B149,[15]全部报警!$A$2:$D$105,4,FALSE)</f>
        <v>云南省昆明市宜良县北古城镇北分段马鞍山西1362米</v>
      </c>
      <c r="I149" s="76"/>
      <c r="J149" s="128"/>
      <c r="K149" s="128"/>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144" t="str">
        <f>VLOOKUP(B150,[15]全部报警!$A$2:$D$105,2,FALSE)</f>
        <v>2019-07-08 19:19:29</v>
      </c>
      <c r="G150" s="155" t="str">
        <f>VLOOKUP(B150,[16]行驶报表统计数据!$A$2:$E$77,2,FALSE)</f>
        <v>20.65</v>
      </c>
      <c r="H150" s="76" t="str">
        <f>VLOOKUP(B150,[15]全部报警!$A$2:$D$105,4,FALSE)</f>
        <v>云南省红河哈尼族彝族自治州红河县浪堤镇浪堤加油站东38米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44" t="s">
        <v>1962</v>
      </c>
      <c r="G151" s="155">
        <v>0</v>
      </c>
      <c r="H151" s="154" t="s">
        <v>289</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44" t="str">
        <f>VLOOKUP(B152,[15]全部报警!$A$2:$D$105,2,FALSE)</f>
        <v>2019-07-08 18:58:35</v>
      </c>
      <c r="G152" s="155" t="str">
        <f>VLOOKUP(B152,[16]行驶报表统计数据!$A$2:$E$77,2,FALSE)</f>
        <v>18.25</v>
      </c>
      <c r="H152" s="76" t="str">
        <f>VLOOKUP(B152,[15]全部报警!$A$2:$D$105,4,FALSE)</f>
        <v>云南省红河哈尼族彝族自治州建水县临安镇323国道红河哈尼族彝族自治州民族师范学校东282米</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144" t="str">
        <f>VLOOKUP(B153,[15]全部报警!$A$2:$D$105,2,FALSE)</f>
        <v>2019-07-08 19:22:59</v>
      </c>
      <c r="G153" s="155" t="str">
        <f>VLOOKUP(B153,[16]行驶报表统计数据!$A$2:$E$77,2,FALSE)</f>
        <v>13.35</v>
      </c>
      <c r="H153" s="76" t="str">
        <f>VLOOKUP(B153,[15]全部报警!$A$2:$D$105,4,FALSE)</f>
        <v>云南省红河哈尼族彝族自治州开远市乐白道街道市西北路玉王庄东南182米</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144" t="str">
        <f>VLOOKUP(B154,[15]全部报警!$A$2:$D$105,2,FALSE)</f>
        <v>2019-07-08 15:44:28</v>
      </c>
      <c r="G154" s="155">
        <v>0</v>
      </c>
      <c r="H154" s="76" t="str">
        <f>VLOOKUP(B154,[15]全部报警!$A$2:$D$105,4,FALSE)</f>
        <v>云南省红河哈尼族彝族自治州建水县临安镇G5615天猴高速中共建水公路分局建水所支部委员会西北133米</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144"/>
      <c r="G155" s="155">
        <v>0</v>
      </c>
      <c r="H155" s="76"/>
      <c r="I155" s="83" t="s">
        <v>62</v>
      </c>
      <c r="J155" s="128"/>
      <c r="K155" s="128"/>
      <c r="L155" s="84" t="s">
        <v>33</v>
      </c>
      <c r="M155" s="83"/>
      <c r="N155" s="83"/>
      <c r="O155" s="83"/>
      <c r="P155" s="83"/>
      <c r="Q155" s="101" t="s">
        <v>29</v>
      </c>
      <c r="R155" s="102"/>
      <c r="S155" s="103">
        <v>43654</v>
      </c>
      <c r="T155" s="104" t="s">
        <v>170</v>
      </c>
      <c r="U155" s="105"/>
    </row>
    <row r="156" ht="17.65" customHeight="1" spans="1:21">
      <c r="A156" s="71">
        <v>151</v>
      </c>
      <c r="B156" s="119" t="s">
        <v>546</v>
      </c>
      <c r="C156" s="120" t="s">
        <v>547</v>
      </c>
      <c r="D156" s="120">
        <v>13987361051</v>
      </c>
      <c r="E156" s="74" t="s">
        <v>59</v>
      </c>
      <c r="F156" s="144" t="str">
        <f>VLOOKUP(B156,[15]全部报警!$A$2:$D$105,2,FALSE)</f>
        <v>2019-07-08 19:14:14</v>
      </c>
      <c r="G156" s="155" t="str">
        <f>VLOOKUP(B156,[16]行驶报表统计数据!$A$2:$E$77,2,FALSE)</f>
        <v>12.21</v>
      </c>
      <c r="H156" s="76" t="str">
        <f>VLOOKUP(B156,[15]全部报警!$A$2:$D$105,4,FALSE)</f>
        <v>云南省红河哈尼族彝族自治州元阳县南沙镇麻木寨公路麻木寨小学北256米</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44" t="str">
        <f>VLOOKUP(B157,[15]全部报警!$A$2:$D$105,2,FALSE)</f>
        <v>2019-07-08 17:27:59</v>
      </c>
      <c r="G157" s="155">
        <v>0</v>
      </c>
      <c r="H157" s="76" t="str">
        <f>VLOOKUP(B157,[15]全部报警!$A$2:$D$105,4,FALSE)</f>
        <v>云南省昆明市晋宁区二街镇翻响段马脚村东北454米</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44"/>
      <c r="G158" s="155">
        <v>0</v>
      </c>
      <c r="H158" s="76"/>
      <c r="I158" s="83" t="s">
        <v>62</v>
      </c>
      <c r="J158" s="128"/>
      <c r="K158" s="128"/>
      <c r="L158" s="84" t="s">
        <v>33</v>
      </c>
      <c r="M158" s="83"/>
      <c r="N158" s="83"/>
      <c r="O158" s="83"/>
      <c r="P158" s="83"/>
      <c r="Q158" s="101" t="s">
        <v>29</v>
      </c>
      <c r="R158" s="102"/>
      <c r="S158" s="103">
        <v>43654</v>
      </c>
      <c r="T158" s="104" t="s">
        <v>279</v>
      </c>
      <c r="U158" s="105"/>
    </row>
    <row r="159" ht="17.65" customHeight="1" spans="1:21">
      <c r="A159" s="71">
        <v>154</v>
      </c>
      <c r="B159" s="78" t="s">
        <v>555</v>
      </c>
      <c r="C159" s="78" t="s">
        <v>556</v>
      </c>
      <c r="D159" s="78" t="s">
        <v>557</v>
      </c>
      <c r="E159" s="74" t="s">
        <v>59</v>
      </c>
      <c r="F159" s="144" t="str">
        <f>VLOOKUP(B159,[15]全部报警!$A$2:$D$105,2,FALSE)</f>
        <v>2019-07-08 18:58:19</v>
      </c>
      <c r="G159" s="155" t="str">
        <f>VLOOKUP(B159,[16]行驶报表统计数据!$A$2:$E$77,2,FALSE)</f>
        <v>35.93</v>
      </c>
      <c r="H159" s="76" t="str">
        <f>VLOOKUP(B159,[15]全部报警!$A$2:$D$105,4,FALSE)</f>
        <v>云南省玉溪市红塔区研和街道213国道研和派出所东320米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44" t="s">
        <v>1963</v>
      </c>
      <c r="G160" s="155">
        <v>0</v>
      </c>
      <c r="H160" s="154" t="s">
        <v>1964</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44" t="s">
        <v>1965</v>
      </c>
      <c r="G161" s="155">
        <v>0</v>
      </c>
      <c r="H161" s="154" t="s">
        <v>1966</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44" t="s">
        <v>1967</v>
      </c>
      <c r="G162" s="155">
        <v>0</v>
      </c>
      <c r="H162" s="154" t="s">
        <v>1968</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144" t="str">
        <f>VLOOKUP(B163,[15]全部报警!$A$2:$D$105,2,FALSE)</f>
        <v>2019-07-08 20:58:11</v>
      </c>
      <c r="G163" s="155" t="str">
        <f>VLOOKUP(B163,[16]行驶报表统计数据!$A$2:$E$77,2,FALSE)</f>
        <v>19.91</v>
      </c>
      <c r="H163" s="76" t="str">
        <f>VLOOKUP(B163,[15]全部报警!$A$2:$D$105,4,FALSE)</f>
        <v>云南省玉溪市通海县高大乡214省道兴隆饭店东北399米</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44" t="s">
        <v>1969</v>
      </c>
      <c r="G164" s="155">
        <v>0</v>
      </c>
      <c r="H164" s="154" t="s">
        <v>1970</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44" t="s">
        <v>1971</v>
      </c>
      <c r="G165" s="155">
        <v>0</v>
      </c>
      <c r="H165" s="154" t="s">
        <v>1972</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44" t="s">
        <v>1973</v>
      </c>
      <c r="G166" s="155">
        <v>0</v>
      </c>
      <c r="H166" s="154" t="s">
        <v>1459</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44" t="str">
        <f>VLOOKUP(B167,[15]全部报警!$A$2:$D$105,2,FALSE)</f>
        <v>2019-07-08 15:00:06</v>
      </c>
      <c r="G167" s="155">
        <v>0</v>
      </c>
      <c r="H167" s="76" t="str">
        <f>VLOOKUP(B167,[15]全部报警!$A$2:$D$105,4,FALSE)</f>
        <v>云南省红河哈尼族彝族自治州个旧市沙甸镇323国道穆斯林餐厅西北98米</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44" t="s">
        <v>1974</v>
      </c>
      <c r="G168" s="155">
        <v>0</v>
      </c>
      <c r="H168" s="154" t="s">
        <v>1975</v>
      </c>
      <c r="I168" s="76"/>
      <c r="J168" s="128"/>
      <c r="K168" s="128"/>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144" t="str">
        <f>VLOOKUP(B169,[15]全部报警!$A$2:$D$105,2,FALSE)</f>
        <v>2019-07-08 23:53:32</v>
      </c>
      <c r="G169" s="155" t="str">
        <f>VLOOKUP(B169,[16]行驶报表统计数据!$A$2:$E$77,2,FALSE)</f>
        <v>2.07</v>
      </c>
      <c r="H169" s="76" t="str">
        <f>VLOOKUP(B169,[15]全部报警!$A$2:$D$105,4,FALSE)</f>
        <v>云南省文山壮族苗族自治州广南县莲城镇那忠东470米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44" t="s">
        <v>1976</v>
      </c>
      <c r="G170" s="155">
        <v>0</v>
      </c>
      <c r="H170" s="154" t="s">
        <v>1977</v>
      </c>
      <c r="I170" s="76"/>
      <c r="J170" s="128"/>
      <c r="K170" s="128"/>
      <c r="L170" s="84" t="s">
        <v>33</v>
      </c>
      <c r="M170" s="83"/>
      <c r="N170" s="83"/>
      <c r="O170" s="83"/>
      <c r="P170" s="83"/>
      <c r="Q170" s="101" t="s">
        <v>56</v>
      </c>
      <c r="R170" s="102"/>
      <c r="S170" s="103"/>
      <c r="T170" s="104"/>
      <c r="U170" s="105"/>
    </row>
    <row r="171" ht="17.65" customHeight="1" spans="1:21">
      <c r="A171" s="71">
        <v>166</v>
      </c>
      <c r="B171" s="78" t="s">
        <v>605</v>
      </c>
      <c r="C171" s="122" t="s">
        <v>147</v>
      </c>
      <c r="D171" s="122" t="s">
        <v>606</v>
      </c>
      <c r="E171" s="74" t="s">
        <v>59</v>
      </c>
      <c r="F171" s="144" t="str">
        <f>VLOOKUP(B171,[15]全部报警!$A$2:$D$105,2,FALSE)</f>
        <v>2019-07-08 21:27:41</v>
      </c>
      <c r="G171" s="155" t="str">
        <f>VLOOKUP(B171,[16]行驶报表统计数据!$A$2:$E$77,2,FALSE)</f>
        <v>5.12</v>
      </c>
      <c r="H171" s="76" t="str">
        <f>VLOOKUP(B171,[15]全部报警!$A$2:$D$105,4,FALSE)</f>
        <v>云南省红河哈尼族彝族自治州河口瑶族自治县河口镇中国石化(北山停车区加油站)南82米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144" t="str">
        <f>VLOOKUP(B172,[15]全部报警!$A$2:$D$105,2,FALSE)</f>
        <v>2019-07-08 23:01:42</v>
      </c>
      <c r="G172" s="155" t="str">
        <f>VLOOKUP(B172,[16]行驶报表统计数据!$A$2:$E$77,2,FALSE)</f>
        <v>8.18</v>
      </c>
      <c r="H172" s="76" t="str">
        <f>VLOOKUP(B172,[15]全部报警!$A$2:$D$105,4,FALSE)</f>
        <v>云南省红河哈尼族彝族自治州元阳县小新街乡元蔓高速石膏矿大桥西1912米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144" t="str">
        <f>VLOOKUP(B173,[15]全部报警!$A$2:$D$105,2,FALSE)</f>
        <v>2019-07-08 21:28:04</v>
      </c>
      <c r="G173" s="155" t="str">
        <f>VLOOKUP(B173,[16]行驶报表统计数据!$A$2:$E$77,2,FALSE)</f>
        <v>15.58</v>
      </c>
      <c r="H173" s="76" t="str">
        <f>VLOOKUP(B173,[15]全部报警!$A$2:$D$105,4,FALSE)</f>
        <v>云南省昭通市彝良县洛泽河镇201省道蚂蝗沟小学东874米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44" t="s">
        <v>1978</v>
      </c>
      <c r="G174" s="155" t="s">
        <v>1979</v>
      </c>
      <c r="H174" s="154" t="s">
        <v>1980</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144" t="str">
        <f>VLOOKUP(B175,[15]全部报警!$A$2:$D$105,2,FALSE)</f>
        <v>2019-07-08 21:27:38</v>
      </c>
      <c r="G175" s="155" t="str">
        <f>VLOOKUP(B175,[16]行驶报表统计数据!$A$2:$E$77,2,FALSE)</f>
        <v>16.43</v>
      </c>
      <c r="H175" s="76" t="str">
        <f>VLOOKUP(B175,[15]全部报警!$A$2:$D$105,4,FALSE)</f>
        <v>云南省红河哈尼族彝族自治州建水县临安镇青他线建水文笔塔西南907米</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44" t="str">
        <f>VLOOKUP(B176,[15]全部报警!$A$2:$D$105,2,FALSE)</f>
        <v>2019-07-08 11:02:10</v>
      </c>
      <c r="G176" s="155" t="str">
        <f>VLOOKUP(B176,[16]行驶报表统计数据!$A$2:$E$77,2,FALSE)</f>
        <v>22.02</v>
      </c>
      <c r="H176" s="76" t="str">
        <f>VLOOKUP(B176,[15]全部报警!$A$2:$D$105,4,FALSE)</f>
        <v>云南省普洱市宁洱哈尼族彝族自治县宁洱镇323国道中国石油荣兴加油站北55米</v>
      </c>
      <c r="I176" s="76"/>
      <c r="J176" s="128"/>
      <c r="K176" s="128"/>
      <c r="L176" s="84" t="s">
        <v>33</v>
      </c>
      <c r="M176" s="83"/>
      <c r="N176" s="83"/>
      <c r="O176" s="83"/>
      <c r="P176" s="83"/>
      <c r="Q176" s="101" t="s">
        <v>56</v>
      </c>
      <c r="R176" s="102"/>
      <c r="S176" s="103"/>
      <c r="T176" s="104"/>
      <c r="U176" s="105"/>
    </row>
    <row r="177" ht="17.65" customHeight="1" spans="1:21">
      <c r="A177" s="71">
        <v>172</v>
      </c>
      <c r="B177" s="78" t="s">
        <v>624</v>
      </c>
      <c r="C177" s="78" t="s">
        <v>625</v>
      </c>
      <c r="D177" s="78" t="s">
        <v>626</v>
      </c>
      <c r="E177" s="74" t="s">
        <v>59</v>
      </c>
      <c r="F177" s="144" t="s">
        <v>1981</v>
      </c>
      <c r="G177" s="155">
        <v>0</v>
      </c>
      <c r="H177" s="154" t="s">
        <v>1982</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44" t="str">
        <f>VLOOKUP(B178,[15]全部报警!$A$2:$D$105,2,FALSE)</f>
        <v>2019-07-08 20:42:51</v>
      </c>
      <c r="G178" s="155" t="str">
        <f>VLOOKUP(B178,[16]行驶报表统计数据!$A$2:$E$77,2,FALSE)</f>
        <v>30.29</v>
      </c>
      <c r="H178" s="76" t="str">
        <f>VLOOKUP(B178,[15]全部报警!$A$2:$D$105,4,FALSE)</f>
        <v>云南省曲靖市宣威市宛水街道宣倘线清真-兄弟火锅店西北120米</v>
      </c>
      <c r="I178" s="76"/>
      <c r="J178" s="128"/>
      <c r="K178" s="128"/>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44" t="s">
        <v>1983</v>
      </c>
      <c r="G179" s="155">
        <v>0</v>
      </c>
      <c r="H179" s="154" t="s">
        <v>1984</v>
      </c>
      <c r="I179" s="76"/>
      <c r="J179" s="128"/>
      <c r="K179" s="128"/>
      <c r="L179" s="84" t="s">
        <v>33</v>
      </c>
      <c r="M179" s="83"/>
      <c r="N179" s="83"/>
      <c r="O179" s="83"/>
      <c r="P179" s="83"/>
      <c r="Q179" s="101" t="s">
        <v>56</v>
      </c>
      <c r="R179" s="102"/>
      <c r="S179" s="103"/>
      <c r="T179" s="104"/>
      <c r="U179" s="105"/>
    </row>
    <row r="180" ht="17.65" customHeight="1" spans="1:21">
      <c r="A180" s="71">
        <v>175</v>
      </c>
      <c r="B180" s="78" t="s">
        <v>637</v>
      </c>
      <c r="C180" s="78" t="s">
        <v>638</v>
      </c>
      <c r="D180" s="78" t="s">
        <v>639</v>
      </c>
      <c r="E180" s="74" t="s">
        <v>59</v>
      </c>
      <c r="F180" s="144" t="str">
        <f>VLOOKUP(B180,[15]全部报警!$A$2:$D$105,2,FALSE)</f>
        <v>2019-07-08 23:57:33</v>
      </c>
      <c r="G180" s="155" t="str">
        <f>VLOOKUP(B180,[16]行驶报表统计数据!$A$2:$E$77,2,FALSE)</f>
        <v>42.57</v>
      </c>
      <c r="H180" s="76" t="str">
        <f>VLOOKUP(B180,[15]全部报警!$A$2:$D$105,4,FALSE)</f>
        <v>云南省红河哈尼族彝族自治州河口瑶族自治县河口镇砚一段东宇停车场西283米</v>
      </c>
      <c r="I180" s="76"/>
      <c r="J180" s="128"/>
      <c r="K180" s="128"/>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44" t="str">
        <f>VLOOKUP(B181,[15]全部报警!$A$2:$D$105,2,FALSE)</f>
        <v>2019-07-08 22:07:44</v>
      </c>
      <c r="G181" s="155" t="str">
        <f>VLOOKUP(B181,[16]行驶报表统计数据!$A$2:$E$77,2,FALSE)</f>
        <v>8.27</v>
      </c>
      <c r="H181" s="76" t="str">
        <f>VLOOKUP(B181,[15]全部报警!$A$2:$D$105,4,FALSE)</f>
        <v>云南省红河哈尼族彝族自治州个旧市锡城镇水箐段水箐小学东141米</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44" t="s">
        <v>1985</v>
      </c>
      <c r="G182" s="155">
        <v>0</v>
      </c>
      <c r="H182" s="154" t="s">
        <v>1986</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44" t="str">
        <f>VLOOKUP(B183,[15]全部报警!$A$2:$D$105,2,FALSE)</f>
        <v>2019-07-08 13:25:24</v>
      </c>
      <c r="G183" s="155" t="str">
        <f>VLOOKUP(B183,[16]行驶报表统计数据!$A$2:$E$77,2,FALSE)</f>
        <v>17.44</v>
      </c>
      <c r="H183" s="76" t="str">
        <f>VLOOKUP(B183,[15]全部报警!$A$2:$D$105,4,FALSE)</f>
        <v>云南省红河哈尼族彝族自治州金平苗族瑶族傣族自治县金河镇金平苗族瑶族傣族自治县市场监督管理局西北40米</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144" t="str">
        <f>VLOOKUP(B184,[15]全部报警!$A$2:$D$105,2,FALSE)</f>
        <v>2019-07-08 23:47:32</v>
      </c>
      <c r="G184" s="155">
        <v>0</v>
      </c>
      <c r="H184" s="76" t="str">
        <f>VLOOKUP(B184,[15]全部报警!$A$2:$D$105,4,FALSE)</f>
        <v>云南省红河哈尼族彝族自治州元阳县上新城乡元蔓高速芒铁西南356米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144" t="s">
        <v>1987</v>
      </c>
      <c r="G185" s="155">
        <v>0</v>
      </c>
      <c r="H185" s="154" t="s">
        <v>1988</v>
      </c>
      <c r="I185" s="76"/>
      <c r="J185" s="128"/>
      <c r="K185" s="128"/>
      <c r="L185" s="84" t="s">
        <v>33</v>
      </c>
      <c r="M185" s="83"/>
      <c r="N185" s="83"/>
      <c r="O185" s="83"/>
      <c r="P185" s="83"/>
      <c r="Q185" s="101" t="s">
        <v>56</v>
      </c>
      <c r="R185" s="102"/>
      <c r="S185" s="103"/>
      <c r="T185" s="104"/>
      <c r="U185" s="105"/>
    </row>
    <row r="186" ht="17.65" customHeight="1" spans="1:21">
      <c r="A186" s="71">
        <v>181</v>
      </c>
      <c r="B186" s="78" t="s">
        <v>661</v>
      </c>
      <c r="C186" s="78" t="s">
        <v>662</v>
      </c>
      <c r="D186" s="78" t="s">
        <v>663</v>
      </c>
      <c r="E186" s="74" t="s">
        <v>59</v>
      </c>
      <c r="F186" s="144" t="str">
        <f>VLOOKUP(B186,[15]全部报警!$A$2:$D$105,2,FALSE)</f>
        <v>2019-07-08 23:31:21</v>
      </c>
      <c r="G186" s="155" t="str">
        <f>VLOOKUP(B186,[16]行驶报表统计数据!$A$2:$E$77,2,FALSE)</f>
        <v>27.65</v>
      </c>
      <c r="H186" s="76" t="str">
        <f>VLOOKUP(B186,[15]全部报警!$A$2:$D$105,4,FALSE)</f>
        <v>云南省红河哈尼族彝族自治州河口瑶族自治县河口镇中国石化(北山停车区加油站)东南156米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144"/>
      <c r="G187" s="155">
        <v>0</v>
      </c>
      <c r="H187" s="76"/>
      <c r="I187" s="83" t="s">
        <v>62</v>
      </c>
      <c r="J187" s="128"/>
      <c r="K187" s="128"/>
      <c r="L187" s="84" t="s">
        <v>33</v>
      </c>
      <c r="M187" s="83"/>
      <c r="N187" s="83"/>
      <c r="O187" s="83"/>
      <c r="P187" s="83"/>
      <c r="Q187" s="101" t="s">
        <v>29</v>
      </c>
      <c r="R187" s="102"/>
      <c r="S187" s="103">
        <v>43654</v>
      </c>
      <c r="T187" s="104" t="s">
        <v>170</v>
      </c>
      <c r="U187" s="105"/>
    </row>
    <row r="188" ht="17.65" customHeight="1" spans="1:21">
      <c r="A188" s="71">
        <v>183</v>
      </c>
      <c r="B188" s="124" t="s">
        <v>669</v>
      </c>
      <c r="C188" s="125" t="s">
        <v>670</v>
      </c>
      <c r="D188" s="125">
        <v>15987348242</v>
      </c>
      <c r="E188" s="74" t="s">
        <v>59</v>
      </c>
      <c r="F188" s="144" t="str">
        <f>VLOOKUP(B188,[15]全部报警!$A$2:$D$105,2,FALSE)</f>
        <v>2019-07-08 11:02:05</v>
      </c>
      <c r="G188" s="155">
        <v>0</v>
      </c>
      <c r="H188" s="76" t="str">
        <f>VLOOKUP(B188,[15]全部报警!$A$2:$D$105,4,FALSE)</f>
        <v>云南省红河哈尼族彝族自治州河口瑶族自治县河口镇砚一段谷卒南302米</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44" t="s">
        <v>1989</v>
      </c>
      <c r="G189" s="155">
        <v>0</v>
      </c>
      <c r="H189" s="154" t="s">
        <v>1990</v>
      </c>
      <c r="I189" s="76"/>
      <c r="J189" s="128"/>
      <c r="K189" s="128"/>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144" t="str">
        <f>VLOOKUP(B190,[15]全部报警!$A$2:$D$105,2,FALSE)</f>
        <v>2019-07-08 23:34:48</v>
      </c>
      <c r="G190" s="155" t="str">
        <f>VLOOKUP(B190,[16]行驶报表统计数据!$A$2:$E$77,2,FALSE)</f>
        <v>25.13</v>
      </c>
      <c r="H190" s="76" t="str">
        <f>VLOOKUP(B190,[15]全部报警!$A$2:$D$105,4,FALSE)</f>
        <v>云南省文山壮族苗族自治州文山市平坝镇中国信合(平坝信用社)西北69米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144" t="str">
        <f>VLOOKUP(B191,[15]全部报警!$A$2:$D$105,2,FALSE)</f>
        <v>2019-07-08 20:27:53</v>
      </c>
      <c r="G191" s="155" t="str">
        <f>VLOOKUP(B191,[16]行驶报表统计数据!$A$2:$E$77,2,FALSE)</f>
        <v>53.12</v>
      </c>
      <c r="H191" s="76" t="str">
        <f>VLOOKUP(B191,[15]全部报警!$A$2:$D$105,4,FALSE)</f>
        <v>云南省玉溪市红塔区研和街道135乡道馨裕大院西北195米</v>
      </c>
      <c r="I191" s="76"/>
      <c r="J191" s="128"/>
      <c r="K191" s="128"/>
      <c r="L191" s="84" t="s">
        <v>33</v>
      </c>
      <c r="M191" s="83"/>
      <c r="N191" s="83"/>
      <c r="O191" s="83"/>
      <c r="P191" s="83"/>
      <c r="Q191" s="101" t="s">
        <v>56</v>
      </c>
      <c r="R191" s="102"/>
      <c r="S191" s="103"/>
      <c r="T191" s="104"/>
      <c r="U191" s="105"/>
    </row>
  </sheetData>
  <mergeCells count="199">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14 I45 I77 I104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55 I158 I187 V65501 JR65501 TN65501 ADJ65501 ANF65501 AXB65501 BGX65501 BQT65501 CAP65501 CKL65501 CUH65501 DED65501 DNZ65501 DXV65501 EHR65501 ERN65501 FBJ65501 FLF65501 FVB65501 GEX65501 GOT65501 GYP65501 HIL65501 HSH65501 ICD65501 ILZ65501 IVV65501 JFR65501 JPN65501 JZJ65501 KJF65501 KTB65501 LCX65501 LMT65501 LWP65501 MGL65501 MQH65501 NAD65501 NJZ65501 NTV65501 ODR65501 ONN65501 OXJ65501 PHF65501 PRB65501 QAX65501 QKT65501 QUP65501 REL65501 ROH65501 RYD65501 SHZ65501 SRV65501 TBR65501 TLN65501 TVJ65501 UFF65501 UPB65501 UYX65501 VIT65501 VSP65501 WCL65501 WMH65501 WWD65501 V131037 JR131037 TN131037 ADJ131037 ANF131037 AXB131037 BGX131037 BQT131037 CAP131037 CKL131037 CUH131037 DED131037 DNZ131037 DXV131037 EHR131037 ERN131037 FBJ131037 FLF131037 FVB131037 GEX131037 GOT131037 GYP131037 HIL131037 HSH131037 ICD131037 ILZ131037 IVV131037 JFR131037 JPN131037 JZJ131037 KJF131037 KTB131037 LCX131037 LMT131037 LWP131037 MGL131037 MQH131037 NAD131037 NJZ131037 NTV131037 ODR131037 ONN131037 OXJ131037 PHF131037 PRB131037 QAX131037 QKT131037 QUP131037 REL131037 ROH131037 RYD131037 SHZ131037 SRV131037 TBR131037 TLN131037 TVJ131037 UFF131037 UPB131037 UYX131037 VIT131037 VSP131037 WCL131037 WMH131037 WWD131037 V196573 JR196573 TN196573 ADJ196573 ANF196573 AXB196573 BGX196573 BQT196573 CAP196573 CKL196573 CUH196573 DED196573 DNZ196573 DXV196573 EHR196573 ERN196573 FBJ196573 FLF196573 FVB196573 GEX196573 GOT196573 GYP196573 HIL196573 HSH196573 ICD196573 ILZ196573 IVV196573 JFR196573 JPN196573 JZJ196573 KJF196573 KTB196573 LCX196573 LMT196573 LWP196573 MGL196573 MQH196573 NAD196573 NJZ196573 NTV196573 ODR196573 ONN196573 OXJ196573 PHF196573 PRB196573 QAX196573 QKT196573 QUP196573 REL196573 ROH196573 RYD196573 SHZ196573 SRV196573 TBR196573 TLN196573 TVJ196573 UFF196573 UPB196573 UYX196573 VIT196573 VSP196573 WCL196573 WMH196573 WWD196573 V262109 JR262109 TN262109 ADJ262109 ANF262109 AXB262109 BGX262109 BQT262109 CAP262109 CKL262109 CUH262109 DED262109 DNZ262109 DXV262109 EHR262109 ERN262109 FBJ262109 FLF262109 FVB262109 GEX262109 GOT262109 GYP262109 HIL262109 HSH262109 ICD262109 ILZ262109 IVV262109 JFR262109 JPN262109 JZJ262109 KJF262109 KTB262109 LCX262109 LMT262109 LWP262109 MGL262109 MQH262109 NAD262109 NJZ262109 NTV262109 ODR262109 ONN262109 OXJ262109 PHF262109 PRB262109 QAX262109 QKT262109 QUP262109 REL262109 ROH262109 RYD262109 SHZ262109 SRV262109 TBR262109 TLN262109 TVJ262109 UFF262109 UPB262109 UYX262109 VIT262109 VSP262109 WCL262109 WMH262109 WWD262109 V327645 JR327645 TN327645 ADJ327645 ANF327645 AXB327645 BGX327645 BQT327645 CAP327645 CKL327645 CUH327645 DED327645 DNZ327645 DXV327645 EHR327645 ERN327645 FBJ327645 FLF327645 FVB327645 GEX327645 GOT327645 GYP327645 HIL327645 HSH327645 ICD327645 ILZ327645 IVV327645 JFR327645 JPN327645 JZJ327645 KJF327645 KTB327645 LCX327645 LMT327645 LWP327645 MGL327645 MQH327645 NAD327645 NJZ327645 NTV327645 ODR327645 ONN327645 OXJ327645 PHF327645 PRB327645 QAX327645 QKT327645 QUP327645 REL327645 ROH327645 RYD327645 SHZ327645 SRV327645 TBR327645 TLN327645 TVJ327645 UFF327645 UPB327645 UYX327645 VIT327645 VSP327645 WCL327645 WMH327645 WWD327645 V393181 JR393181 TN393181 ADJ393181 ANF393181 AXB393181 BGX393181 BQT393181 CAP393181 CKL393181 CUH393181 DED393181 DNZ393181 DXV393181 EHR393181 ERN393181 FBJ393181 FLF393181 FVB393181 GEX393181 GOT393181 GYP393181 HIL393181 HSH393181 ICD393181 ILZ393181 IVV393181 JFR393181 JPN393181 JZJ393181 KJF393181 KTB393181 LCX393181 LMT393181 LWP393181 MGL393181 MQH393181 NAD393181 NJZ393181 NTV393181 ODR393181 ONN393181 OXJ393181 PHF393181 PRB393181 QAX393181 QKT393181 QUP393181 REL393181 ROH393181 RYD393181 SHZ393181 SRV393181 TBR393181 TLN393181 TVJ393181 UFF393181 UPB393181 UYX393181 VIT393181 VSP393181 WCL393181 WMH393181 WWD393181 V458717 JR458717 TN458717 ADJ458717 ANF458717 AXB458717 BGX458717 BQT458717 CAP458717 CKL458717 CUH458717 DED458717 DNZ458717 DXV458717 EHR458717 ERN458717 FBJ458717 FLF458717 FVB458717 GEX458717 GOT458717 GYP458717 HIL458717 HSH458717 ICD458717 ILZ458717 IVV458717 JFR458717 JPN458717 JZJ458717 KJF458717 KTB458717 LCX458717 LMT458717 LWP458717 MGL458717 MQH458717 NAD458717 NJZ458717 NTV458717 ODR458717 ONN458717 OXJ458717 PHF458717 PRB458717 QAX458717 QKT458717 QUP458717 REL458717 ROH458717 RYD458717 SHZ458717 SRV458717 TBR458717 TLN458717 TVJ458717 UFF458717 UPB458717 UYX458717 VIT458717 VSP458717 WCL458717 WMH458717 WWD458717 V524253 JR524253 TN524253 ADJ524253 ANF524253 AXB524253 BGX524253 BQT524253 CAP524253 CKL524253 CUH524253 DED524253 DNZ524253 DXV524253 EHR524253 ERN524253 FBJ524253 FLF524253 FVB524253 GEX524253 GOT524253 GYP524253 HIL524253 HSH524253 ICD524253 ILZ524253 IVV524253 JFR524253 JPN524253 JZJ524253 KJF524253 KTB524253 LCX524253 LMT524253 LWP524253 MGL524253 MQH524253 NAD524253 NJZ524253 NTV524253 ODR524253 ONN524253 OXJ524253 PHF524253 PRB524253 QAX524253 QKT524253 QUP524253 REL524253 ROH524253 RYD524253 SHZ524253 SRV524253 TBR524253 TLN524253 TVJ524253 UFF524253 UPB524253 UYX524253 VIT524253 VSP524253 WCL524253 WMH524253 WWD524253 V589789 JR589789 TN589789 ADJ589789 ANF589789 AXB589789 BGX589789 BQT589789 CAP589789 CKL589789 CUH589789 DED589789 DNZ589789 DXV589789 EHR589789 ERN589789 FBJ589789 FLF589789 FVB589789 GEX589789 GOT589789 GYP589789 HIL589789 HSH589789 ICD589789 ILZ589789 IVV589789 JFR589789 JPN589789 JZJ589789 KJF589789 KTB589789 LCX589789 LMT589789 LWP589789 MGL589789 MQH589789 NAD589789 NJZ589789 NTV589789 ODR589789 ONN589789 OXJ589789 PHF589789 PRB589789 QAX589789 QKT589789 QUP589789 REL589789 ROH589789 RYD589789 SHZ589789 SRV589789 TBR589789 TLN589789 TVJ589789 UFF589789 UPB589789 UYX589789 VIT589789 VSP589789 WCL589789 WMH589789 WWD589789 V655325 JR655325 TN655325 ADJ655325 ANF655325 AXB655325 BGX655325 BQT655325 CAP655325 CKL655325 CUH655325 DED655325 DNZ655325 DXV655325 EHR655325 ERN655325 FBJ655325 FLF655325 FVB655325 GEX655325 GOT655325 GYP655325 HIL655325 HSH655325 ICD655325 ILZ655325 IVV655325 JFR655325 JPN655325 JZJ655325 KJF655325 KTB655325 LCX655325 LMT655325 LWP655325 MGL655325 MQH655325 NAD655325 NJZ655325 NTV655325 ODR655325 ONN655325 OXJ655325 PHF655325 PRB655325 QAX655325 QKT655325 QUP655325 REL655325 ROH655325 RYD655325 SHZ655325 SRV655325 TBR655325 TLN655325 TVJ655325 UFF655325 UPB655325 UYX655325 VIT655325 VSP655325 WCL655325 WMH655325 WWD655325 V720861 JR720861 TN720861 ADJ720861 ANF720861 AXB720861 BGX720861 BQT720861 CAP720861 CKL720861 CUH720861 DED720861 DNZ720861 DXV720861 EHR720861 ERN720861 FBJ720861 FLF720861 FVB720861 GEX720861 GOT720861 GYP720861 HIL720861 HSH720861 ICD720861 ILZ720861 IVV720861 JFR720861 JPN720861 JZJ720861 KJF720861 KTB720861 LCX720861 LMT720861 LWP720861 MGL720861 MQH720861 NAD720861 NJZ720861 NTV720861 ODR720861 ONN720861 OXJ720861 PHF720861 PRB720861 QAX720861 QKT720861 QUP720861 REL720861 ROH720861 RYD720861 SHZ720861 SRV720861 TBR720861 TLN720861 TVJ720861 UFF720861 UPB720861 UYX720861 VIT720861 VSP720861 WCL720861 WMH720861 WWD720861 V786397 JR786397 TN786397 ADJ786397 ANF786397 AXB786397 BGX786397 BQT786397 CAP786397 CKL786397 CUH786397 DED786397 DNZ786397 DXV786397 EHR786397 ERN786397 FBJ786397 FLF786397 FVB786397 GEX786397 GOT786397 GYP786397 HIL786397 HSH786397 ICD786397 ILZ786397 IVV786397 JFR786397 JPN786397 JZJ786397 KJF786397 KTB786397 LCX786397 LMT786397 LWP786397 MGL786397 MQH786397 NAD786397 NJZ786397 NTV786397 ODR786397 ONN786397 OXJ786397 PHF786397 PRB786397 QAX786397 QKT786397 QUP786397 REL786397 ROH786397 RYD786397 SHZ786397 SRV786397 TBR786397 TLN786397 TVJ786397 UFF786397 UPB786397 UYX786397 VIT786397 VSP786397 WCL786397 WMH786397 WWD786397 V851933 JR851933 TN851933 ADJ851933 ANF851933 AXB851933 BGX851933 BQT851933 CAP851933 CKL851933 CUH851933 DED851933 DNZ851933 DXV851933 EHR851933 ERN851933 FBJ851933 FLF851933 FVB851933 GEX851933 GOT851933 GYP851933 HIL851933 HSH851933 ICD851933 ILZ851933 IVV851933 JFR851933 JPN851933 JZJ851933 KJF851933 KTB851933 LCX851933 LMT851933 LWP851933 MGL851933 MQH851933 NAD851933 NJZ851933 NTV851933 ODR851933 ONN851933 OXJ851933 PHF851933 PRB851933 QAX851933 QKT851933 QUP851933 REL851933 ROH851933 RYD851933 SHZ851933 SRV851933 TBR851933 TLN851933 TVJ851933 UFF851933 UPB851933 UYX851933 VIT851933 VSP851933 WCL851933 WMH851933 WWD851933 V917469 JR917469 TN917469 ADJ917469 ANF917469 AXB917469 BGX917469 BQT917469 CAP917469 CKL917469 CUH917469 DED917469 DNZ917469 DXV917469 EHR917469 ERN917469 FBJ917469 FLF917469 FVB917469 GEX917469 GOT917469 GYP917469 HIL917469 HSH917469 ICD917469 ILZ917469 IVV917469 JFR917469 JPN917469 JZJ917469 KJF917469 KTB917469 LCX917469 LMT917469 LWP917469 MGL917469 MQH917469 NAD917469 NJZ917469 NTV917469 ODR917469 ONN917469 OXJ917469 PHF917469 PRB917469 QAX917469 QKT917469 QUP917469 REL917469 ROH917469 RYD917469 SHZ917469 SRV917469 TBR917469 TLN917469 TVJ917469 UFF917469 UPB917469 UYX917469 VIT917469 VSP917469 WCL917469 WMH917469 WWD917469 V983005 JR983005 TN983005 ADJ983005 ANF983005 AXB983005 BGX983005 BQT983005 CAP983005 CKL983005 CUH983005 DED983005 DNZ983005 DXV983005 EHR983005 ERN983005 FBJ983005 FLF983005 FVB983005 GEX983005 GOT983005 GYP983005 HIL983005 HSH983005 ICD983005 ILZ983005 IVV983005 JFR983005 JPN983005 JZJ983005 KJF983005 KTB983005 LCX983005 LMT983005 LWP983005 MGL983005 MQH983005 NAD983005 NJZ983005 NTV983005 ODR983005 ONN983005 OXJ983005 PHF983005 PRB983005 QAX983005 QKT983005 QUP983005 REL983005 ROH983005 RYD983005 SHZ983005 SRV983005 TBR983005 TLN983005 TVJ983005 UFF983005 UPB983005 UYX983005 VIT983005 VSP983005 WCL983005 WMH983005 WWD983005 I61:I62 M917469:P917559 JI917469:JL917559 TE917469:TH917559 ADA917469:ADD917559 AMW917469:AMZ917559 AWS917469:AWV917559 BGO917469:BGR917559 BQK917469:BQN917559 CAG917469:CAJ917559 CKC917469:CKF917559 CTY917469:CUB917559 DDU917469:DDX917559 DNQ917469:DNT917559 DXM917469:DXP917559 EHI917469:EHL917559 ERE917469:ERH917559 FBA917469:FBD917559 FKW917469:FKZ917559 FUS917469:FUV917559 GEO917469:GER917559 GOK917469:GON917559 GYG917469:GYJ917559 HIC917469:HIF917559 HRY917469:HSB917559 IBU917469:IBX917559 ILQ917469:ILT917559 IVM917469:IVP917559 JFI917469:JFL917559 JPE917469:JPH917559 JZA917469:JZD917559 KIW917469:KIZ917559 KSS917469:KSV917559 LCO917469:LCR917559 LMK917469:LMN917559 LWG917469:LWJ917559 MGC917469:MGF917559 MPY917469:MQB917559 MZU917469:MZX917559 NJQ917469:NJT917559 NTM917469:NTP917559 ODI917469:ODL917559 ONE917469:ONH917559 OXA917469:OXD917559 PGW917469:PGZ917559 PQS917469:PQV917559 QAO917469:QAR917559 QKK917469:QKN917559 QUG917469:QUJ917559 REC917469:REF917559 RNY917469:ROB917559 RXU917469:RXX917559 SHQ917469:SHT917559 SRM917469:SRP917559 TBI917469:TBL917559 TLE917469:TLH917559 TVA917469:TVD917559 UEW917469:UEZ917559 UOS917469:UOV917559 UYO917469:UYR917559 VIK917469:VIN917559 VSG917469:VSJ917559 WCC917469:WCF917559 WLY917469:WMB917559 WVU917469:WVX917559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5:P983095 JI983005:JL983095 TE983005:TH983095 ADA983005:ADD983095 AMW983005:AMZ983095 AWS983005:AWV983095 BGO983005:BGR983095 BQK983005:BQN983095 CAG983005:CAJ983095 CKC983005:CKF983095 CTY983005:CUB983095 DDU983005:DDX983095 DNQ983005:DNT983095 DXM983005:DXP983095 EHI983005:EHL983095 ERE983005:ERH983095 FBA983005:FBD983095 FKW983005:FKZ983095 FUS983005:FUV983095 GEO983005:GER983095 GOK983005:GON983095 GYG983005:GYJ983095 HIC983005:HIF983095 HRY983005:HSB983095 IBU983005:IBX983095 ILQ983005:ILT983095 IVM983005:IVP983095 JFI983005:JFL983095 JPE983005:JPH983095 JZA983005:JZD983095 KIW983005:KIZ983095 KSS983005:KSV983095 LCO983005:LCR983095 LMK983005:LMN983095 LWG983005:LWJ983095 MGC983005:MGF983095 MPY983005:MQB983095 MZU983005:MZX983095 NJQ983005:NJT983095 NTM983005:NTP983095 ODI983005:ODL983095 ONE983005:ONH983095 OXA983005:OXD983095 PGW983005:PGZ983095 PQS983005:PQV983095 QAO983005:QAR983095 QKK983005:QKN983095 QUG983005:QUJ983095 REC983005:REF983095 RNY983005:ROB983095 RXU983005:RXX983095 SHQ983005:SHT983095 SRM983005:SRP983095 TBI983005:TBL983095 TLE983005:TLH983095 TVA983005:TVD983095 UEW983005:UEZ983095 UOS983005:UOV983095 UYO983005:UYR983095 VIK983005:VIN983095 VSG983005:VSJ983095 WCC983005:WCF983095 WLY983005:WMB983095 WVU983005:WVX983095 M65501:P65591 JI65501:JL65591 TE65501:TH65591 ADA65501:ADD65591 AMW65501:AMZ65591 AWS65501:AWV65591 BGO65501:BGR65591 BQK65501:BQN65591 CAG65501:CAJ65591 CKC65501:CKF65591 CTY65501:CUB65591 DDU65501:DDX65591 DNQ65501:DNT65591 DXM65501:DXP65591 EHI65501:EHL65591 ERE65501:ERH65591 FBA65501:FBD65591 FKW65501:FKZ65591 FUS65501:FUV65591 GEO65501:GER65591 GOK65501:GON65591 GYG65501:GYJ65591 HIC65501:HIF65591 HRY65501:HSB65591 IBU65501:IBX65591 ILQ65501:ILT65591 IVM65501:IVP65591 JFI65501:JFL65591 JPE65501:JPH65591 JZA65501:JZD65591 KIW65501:KIZ65591 KSS65501:KSV65591 LCO65501:LCR65591 LMK65501:LMN65591 LWG65501:LWJ65591 MGC65501:MGF65591 MPY65501:MQB65591 MZU65501:MZX65591 NJQ65501:NJT65591 NTM65501:NTP65591 ODI65501:ODL65591 ONE65501:ONH65591 OXA65501:OXD65591 PGW65501:PGZ65591 PQS65501:PQV65591 QAO65501:QAR65591 QKK65501:QKN65591 QUG65501:QUJ65591 REC65501:REF65591 RNY65501:ROB65591 RXU65501:RXX65591 SHQ65501:SHT65591 SRM65501:SRP65591 TBI65501:TBL65591 TLE65501:TLH65591 TVA65501:TVD65591 UEW65501:UEZ65591 UOS65501:UOV65591 UYO65501:UYR65591 VIK65501:VIN65591 VSG65501:VSJ65591 WCC65501:WCF65591 WLY65501:WMB65591 WVU65501:WVX65591 M131037:P131127 JI131037:JL131127 TE131037:TH131127 ADA131037:ADD131127 AMW131037:AMZ131127 AWS131037:AWV131127 BGO131037:BGR131127 BQK131037:BQN131127 CAG131037:CAJ131127 CKC131037:CKF131127 CTY131037:CUB131127 DDU131037:DDX131127 DNQ131037:DNT131127 DXM131037:DXP131127 EHI131037:EHL131127 ERE131037:ERH131127 FBA131037:FBD131127 FKW131037:FKZ131127 FUS131037:FUV131127 GEO131037:GER131127 GOK131037:GON131127 GYG131037:GYJ131127 HIC131037:HIF131127 HRY131037:HSB131127 IBU131037:IBX131127 ILQ131037:ILT131127 IVM131037:IVP131127 JFI131037:JFL131127 JPE131037:JPH131127 JZA131037:JZD131127 KIW131037:KIZ131127 KSS131037:KSV131127 LCO131037:LCR131127 LMK131037:LMN131127 LWG131037:LWJ131127 MGC131037:MGF131127 MPY131037:MQB131127 MZU131037:MZX131127 NJQ131037:NJT131127 NTM131037:NTP131127 ODI131037:ODL131127 ONE131037:ONH131127 OXA131037:OXD131127 PGW131037:PGZ131127 PQS131037:PQV131127 QAO131037:QAR131127 QKK131037:QKN131127 QUG131037:QUJ131127 REC131037:REF131127 RNY131037:ROB131127 RXU131037:RXX131127 SHQ131037:SHT131127 SRM131037:SRP131127 TBI131037:TBL131127 TLE131037:TLH131127 TVA131037:TVD131127 UEW131037:UEZ131127 UOS131037:UOV131127 UYO131037:UYR131127 VIK131037:VIN131127 VSG131037:VSJ131127 WCC131037:WCF131127 WLY131037:WMB131127 WVU131037:WVX131127 M196573:P196663 JI196573:JL196663 TE196573:TH196663 ADA196573:ADD196663 AMW196573:AMZ196663 AWS196573:AWV196663 BGO196573:BGR196663 BQK196573:BQN196663 CAG196573:CAJ196663 CKC196573:CKF196663 CTY196573:CUB196663 DDU196573:DDX196663 DNQ196573:DNT196663 DXM196573:DXP196663 EHI196573:EHL196663 ERE196573:ERH196663 FBA196573:FBD196663 FKW196573:FKZ196663 FUS196573:FUV196663 GEO196573:GER196663 GOK196573:GON196663 GYG196573:GYJ196663 HIC196573:HIF196663 HRY196573:HSB196663 IBU196573:IBX196663 ILQ196573:ILT196663 IVM196573:IVP196663 JFI196573:JFL196663 JPE196573:JPH196663 JZA196573:JZD196663 KIW196573:KIZ196663 KSS196573:KSV196663 LCO196573:LCR196663 LMK196573:LMN196663 LWG196573:LWJ196663 MGC196573:MGF196663 MPY196573:MQB196663 MZU196573:MZX196663 NJQ196573:NJT196663 NTM196573:NTP196663 ODI196573:ODL196663 ONE196573:ONH196663 OXA196573:OXD196663 PGW196573:PGZ196663 PQS196573:PQV196663 QAO196573:QAR196663 QKK196573:QKN196663 QUG196573:QUJ196663 REC196573:REF196663 RNY196573:ROB196663 RXU196573:RXX196663 SHQ196573:SHT196663 SRM196573:SRP196663 TBI196573:TBL196663 TLE196573:TLH196663 TVA196573:TVD196663 UEW196573:UEZ196663 UOS196573:UOV196663 UYO196573:UYR196663 VIK196573:VIN196663 VSG196573:VSJ196663 WCC196573:WCF196663 WLY196573:WMB196663 WVU196573:WVX196663 M262109:P262199 JI262109:JL262199 TE262109:TH262199 ADA262109:ADD262199 AMW262109:AMZ262199 AWS262109:AWV262199 BGO262109:BGR262199 BQK262109:BQN262199 CAG262109:CAJ262199 CKC262109:CKF262199 CTY262109:CUB262199 DDU262109:DDX262199 DNQ262109:DNT262199 DXM262109:DXP262199 EHI262109:EHL262199 ERE262109:ERH262199 FBA262109:FBD262199 FKW262109:FKZ262199 FUS262109:FUV262199 GEO262109:GER262199 GOK262109:GON262199 GYG262109:GYJ262199 HIC262109:HIF262199 HRY262109:HSB262199 IBU262109:IBX262199 ILQ262109:ILT262199 IVM262109:IVP262199 JFI262109:JFL262199 JPE262109:JPH262199 JZA262109:JZD262199 KIW262109:KIZ262199 KSS262109:KSV262199 LCO262109:LCR262199 LMK262109:LMN262199 LWG262109:LWJ262199 MGC262109:MGF262199 MPY262109:MQB262199 MZU262109:MZX262199 NJQ262109:NJT262199 NTM262109:NTP262199 ODI262109:ODL262199 ONE262109:ONH262199 OXA262109:OXD262199 PGW262109:PGZ262199 PQS262109:PQV262199 QAO262109:QAR262199 QKK262109:QKN262199 QUG262109:QUJ262199 REC262109:REF262199 RNY262109:ROB262199 RXU262109:RXX262199 SHQ262109:SHT262199 SRM262109:SRP262199 TBI262109:TBL262199 TLE262109:TLH262199 TVA262109:TVD262199 UEW262109:UEZ262199 UOS262109:UOV262199 UYO262109:UYR262199 VIK262109:VIN262199 VSG262109:VSJ262199 WCC262109:WCF262199 WLY262109:WMB262199 WVU262109:WVX262199 M327645:P327735 JI327645:JL327735 TE327645:TH327735 ADA327645:ADD327735 AMW327645:AMZ327735 AWS327645:AWV327735 BGO327645:BGR327735 BQK327645:BQN327735 CAG327645:CAJ327735 CKC327645:CKF327735 CTY327645:CUB327735 DDU327645:DDX327735 DNQ327645:DNT327735 DXM327645:DXP327735 EHI327645:EHL327735 ERE327645:ERH327735 FBA327645:FBD327735 FKW327645:FKZ327735 FUS327645:FUV327735 GEO327645:GER327735 GOK327645:GON327735 GYG327645:GYJ327735 HIC327645:HIF327735 HRY327645:HSB327735 IBU327645:IBX327735 ILQ327645:ILT327735 IVM327645:IVP327735 JFI327645:JFL327735 JPE327645:JPH327735 JZA327645:JZD327735 KIW327645:KIZ327735 KSS327645:KSV327735 LCO327645:LCR327735 LMK327645:LMN327735 LWG327645:LWJ327735 MGC327645:MGF327735 MPY327645:MQB327735 MZU327645:MZX327735 NJQ327645:NJT327735 NTM327645:NTP327735 ODI327645:ODL327735 ONE327645:ONH327735 OXA327645:OXD327735 PGW327645:PGZ327735 PQS327645:PQV327735 QAO327645:QAR327735 QKK327645:QKN327735 QUG327645:QUJ327735 REC327645:REF327735 RNY327645:ROB327735 RXU327645:RXX327735 SHQ327645:SHT327735 SRM327645:SRP327735 TBI327645:TBL327735 TLE327645:TLH327735 TVA327645:TVD327735 UEW327645:UEZ327735 UOS327645:UOV327735 UYO327645:UYR327735 VIK327645:VIN327735 VSG327645:VSJ327735 WCC327645:WCF327735 WLY327645:WMB327735 WVU327645:WVX327735 M393181:P393271 JI393181:JL393271 TE393181:TH393271 ADA393181:ADD393271 AMW393181:AMZ393271 AWS393181:AWV393271 BGO393181:BGR393271 BQK393181:BQN393271 CAG393181:CAJ393271 CKC393181:CKF393271 CTY393181:CUB393271 DDU393181:DDX393271 DNQ393181:DNT393271 DXM393181:DXP393271 EHI393181:EHL393271 ERE393181:ERH393271 FBA393181:FBD393271 FKW393181:FKZ393271 FUS393181:FUV393271 GEO393181:GER393271 GOK393181:GON393271 GYG393181:GYJ393271 HIC393181:HIF393271 HRY393181:HSB393271 IBU393181:IBX393271 ILQ393181:ILT393271 IVM393181:IVP393271 JFI393181:JFL393271 JPE393181:JPH393271 JZA393181:JZD393271 KIW393181:KIZ393271 KSS393181:KSV393271 LCO393181:LCR393271 LMK393181:LMN393271 LWG393181:LWJ393271 MGC393181:MGF393271 MPY393181:MQB393271 MZU393181:MZX393271 NJQ393181:NJT393271 NTM393181:NTP393271 ODI393181:ODL393271 ONE393181:ONH393271 OXA393181:OXD393271 PGW393181:PGZ393271 PQS393181:PQV393271 QAO393181:QAR393271 QKK393181:QKN393271 QUG393181:QUJ393271 REC393181:REF393271 RNY393181:ROB393271 RXU393181:RXX393271 SHQ393181:SHT393271 SRM393181:SRP393271 TBI393181:TBL393271 TLE393181:TLH393271 TVA393181:TVD393271 UEW393181:UEZ393271 UOS393181:UOV393271 UYO393181:UYR393271 VIK393181:VIN393271 VSG393181:VSJ393271 WCC393181:WCF393271 WLY393181:WMB393271 WVU393181:WVX393271 M458717:P458807 JI458717:JL458807 TE458717:TH458807 ADA458717:ADD458807 AMW458717:AMZ458807 AWS458717:AWV458807 BGO458717:BGR458807 BQK458717:BQN458807 CAG458717:CAJ458807 CKC458717:CKF458807 CTY458717:CUB458807 DDU458717:DDX458807 DNQ458717:DNT458807 DXM458717:DXP458807 EHI458717:EHL458807 ERE458717:ERH458807 FBA458717:FBD458807 FKW458717:FKZ458807 FUS458717:FUV458807 GEO458717:GER458807 GOK458717:GON458807 GYG458717:GYJ458807 HIC458717:HIF458807 HRY458717:HSB458807 IBU458717:IBX458807 ILQ458717:ILT458807 IVM458717:IVP458807 JFI458717:JFL458807 JPE458717:JPH458807 JZA458717:JZD458807 KIW458717:KIZ458807 KSS458717:KSV458807 LCO458717:LCR458807 LMK458717:LMN458807 LWG458717:LWJ458807 MGC458717:MGF458807 MPY458717:MQB458807 MZU458717:MZX458807 NJQ458717:NJT458807 NTM458717:NTP458807 ODI458717:ODL458807 ONE458717:ONH458807 OXA458717:OXD458807 PGW458717:PGZ458807 PQS458717:PQV458807 QAO458717:QAR458807 QKK458717:QKN458807 QUG458717:QUJ458807 REC458717:REF458807 RNY458717:ROB458807 RXU458717:RXX458807 SHQ458717:SHT458807 SRM458717:SRP458807 TBI458717:TBL458807 TLE458717:TLH458807 TVA458717:TVD458807 UEW458717:UEZ458807 UOS458717:UOV458807 UYO458717:UYR458807 VIK458717:VIN458807 VSG458717:VSJ458807 WCC458717:WCF458807 WLY458717:WMB458807 WVU458717:WVX458807 M524253:P524343 JI524253:JL524343 TE524253:TH524343 ADA524253:ADD524343 AMW524253:AMZ524343 AWS524253:AWV524343 BGO524253:BGR524343 BQK524253:BQN524343 CAG524253:CAJ524343 CKC524253:CKF524343 CTY524253:CUB524343 DDU524253:DDX524343 DNQ524253:DNT524343 DXM524253:DXP524343 EHI524253:EHL524343 ERE524253:ERH524343 FBA524253:FBD524343 FKW524253:FKZ524343 FUS524253:FUV524343 GEO524253:GER524343 GOK524253:GON524343 GYG524253:GYJ524343 HIC524253:HIF524343 HRY524253:HSB524343 IBU524253:IBX524343 ILQ524253:ILT524343 IVM524253:IVP524343 JFI524253:JFL524343 JPE524253:JPH524343 JZA524253:JZD524343 KIW524253:KIZ524343 KSS524253:KSV524343 LCO524253:LCR524343 LMK524253:LMN524343 LWG524253:LWJ524343 MGC524253:MGF524343 MPY524253:MQB524343 MZU524253:MZX524343 NJQ524253:NJT524343 NTM524253:NTP524343 ODI524253:ODL524343 ONE524253:ONH524343 OXA524253:OXD524343 PGW524253:PGZ524343 PQS524253:PQV524343 QAO524253:QAR524343 QKK524253:QKN524343 QUG524253:QUJ524343 REC524253:REF524343 RNY524253:ROB524343 RXU524253:RXX524343 SHQ524253:SHT524343 SRM524253:SRP524343 TBI524253:TBL524343 TLE524253:TLH524343 TVA524253:TVD524343 UEW524253:UEZ524343 UOS524253:UOV524343 UYO524253:UYR524343 VIK524253:VIN524343 VSG524253:VSJ524343 WCC524253:WCF524343 WLY524253:WMB524343 WVU524253:WVX524343 M589789:P589879 JI589789:JL589879 TE589789:TH589879 ADA589789:ADD589879 AMW589789:AMZ589879 AWS589789:AWV589879 BGO589789:BGR589879 BQK589789:BQN589879 CAG589789:CAJ589879 CKC589789:CKF589879 CTY589789:CUB589879 DDU589789:DDX589879 DNQ589789:DNT589879 DXM589789:DXP589879 EHI589789:EHL589879 ERE589789:ERH589879 FBA589789:FBD589879 FKW589789:FKZ589879 FUS589789:FUV589879 GEO589789:GER589879 GOK589789:GON589879 GYG589789:GYJ589879 HIC589789:HIF589879 HRY589789:HSB589879 IBU589789:IBX589879 ILQ589789:ILT589879 IVM589789:IVP589879 JFI589789:JFL589879 JPE589789:JPH589879 JZA589789:JZD589879 KIW589789:KIZ589879 KSS589789:KSV589879 LCO589789:LCR589879 LMK589789:LMN589879 LWG589789:LWJ589879 MGC589789:MGF589879 MPY589789:MQB589879 MZU589789:MZX589879 NJQ589789:NJT589879 NTM589789:NTP589879 ODI589789:ODL589879 ONE589789:ONH589879 OXA589789:OXD589879 PGW589789:PGZ589879 PQS589789:PQV589879 QAO589789:QAR589879 QKK589789:QKN589879 QUG589789:QUJ589879 REC589789:REF589879 RNY589789:ROB589879 RXU589789:RXX589879 SHQ589789:SHT589879 SRM589789:SRP589879 TBI589789:TBL589879 TLE589789:TLH589879 TVA589789:TVD589879 UEW589789:UEZ589879 UOS589789:UOV589879 UYO589789:UYR589879 VIK589789:VIN589879 VSG589789:VSJ589879 WCC589789:WCF589879 WLY589789:WMB589879 WVU589789:WVX589879 M655325:P655415 JI655325:JL655415 TE655325:TH655415 ADA655325:ADD655415 AMW655325:AMZ655415 AWS655325:AWV655415 BGO655325:BGR655415 BQK655325:BQN655415 CAG655325:CAJ655415 CKC655325:CKF655415 CTY655325:CUB655415 DDU655325:DDX655415 DNQ655325:DNT655415 DXM655325:DXP655415 EHI655325:EHL655415 ERE655325:ERH655415 FBA655325:FBD655415 FKW655325:FKZ655415 FUS655325:FUV655415 GEO655325:GER655415 GOK655325:GON655415 GYG655325:GYJ655415 HIC655325:HIF655415 HRY655325:HSB655415 IBU655325:IBX655415 ILQ655325:ILT655415 IVM655325:IVP655415 JFI655325:JFL655415 JPE655325:JPH655415 JZA655325:JZD655415 KIW655325:KIZ655415 KSS655325:KSV655415 LCO655325:LCR655415 LMK655325:LMN655415 LWG655325:LWJ655415 MGC655325:MGF655415 MPY655325:MQB655415 MZU655325:MZX655415 NJQ655325:NJT655415 NTM655325:NTP655415 ODI655325:ODL655415 ONE655325:ONH655415 OXA655325:OXD655415 PGW655325:PGZ655415 PQS655325:PQV655415 QAO655325:QAR655415 QKK655325:QKN655415 QUG655325:QUJ655415 REC655325:REF655415 RNY655325:ROB655415 RXU655325:RXX655415 SHQ655325:SHT655415 SRM655325:SRP655415 TBI655325:TBL655415 TLE655325:TLH655415 TVA655325:TVD655415 UEW655325:UEZ655415 UOS655325:UOV655415 UYO655325:UYR655415 VIK655325:VIN655415 VSG655325:VSJ655415 WCC655325:WCF655415 WLY655325:WMB655415 WVU655325:WVX655415 M720861:P720951 JI720861:JL720951 TE720861:TH720951 ADA720861:ADD720951 AMW720861:AMZ720951 AWS720861:AWV720951 BGO720861:BGR720951 BQK720861:BQN720951 CAG720861:CAJ720951 CKC720861:CKF720951 CTY720861:CUB720951 DDU720861:DDX720951 DNQ720861:DNT720951 DXM720861:DXP720951 EHI720861:EHL720951 ERE720861:ERH720951 FBA720861:FBD720951 FKW720861:FKZ720951 FUS720861:FUV720951 GEO720861:GER720951 GOK720861:GON720951 GYG720861:GYJ720951 HIC720861:HIF720951 HRY720861:HSB720951 IBU720861:IBX720951 ILQ720861:ILT720951 IVM720861:IVP720951 JFI720861:JFL720951 JPE720861:JPH720951 JZA720861:JZD720951 KIW720861:KIZ720951 KSS720861:KSV720951 LCO720861:LCR720951 LMK720861:LMN720951 LWG720861:LWJ720951 MGC720861:MGF720951 MPY720861:MQB720951 MZU720861:MZX720951 NJQ720861:NJT720951 NTM720861:NTP720951 ODI720861:ODL720951 ONE720861:ONH720951 OXA720861:OXD720951 PGW720861:PGZ720951 PQS720861:PQV720951 QAO720861:QAR720951 QKK720861:QKN720951 QUG720861:QUJ720951 REC720861:REF720951 RNY720861:ROB720951 RXU720861:RXX720951 SHQ720861:SHT720951 SRM720861:SRP720951 TBI720861:TBL720951 TLE720861:TLH720951 TVA720861:TVD720951 UEW720861:UEZ720951 UOS720861:UOV720951 UYO720861:UYR720951 VIK720861:VIN720951 VSG720861:VSJ720951 WCC720861:WCF720951 WLY720861:WMB720951 WVU720861:WVX720951 M786397:P786487 JI786397:JL786487 TE786397:TH786487 ADA786397:ADD786487 AMW786397:AMZ786487 AWS786397:AWV786487 BGO786397:BGR786487 BQK786397:BQN786487 CAG786397:CAJ786487 CKC786397:CKF786487 CTY786397:CUB786487 DDU786397:DDX786487 DNQ786397:DNT786487 DXM786397:DXP786487 EHI786397:EHL786487 ERE786397:ERH786487 FBA786397:FBD786487 FKW786397:FKZ786487 FUS786397:FUV786487 GEO786397:GER786487 GOK786397:GON786487 GYG786397:GYJ786487 HIC786397:HIF786487 HRY786397:HSB786487 IBU786397:IBX786487 ILQ786397:ILT786487 IVM786397:IVP786487 JFI786397:JFL786487 JPE786397:JPH786487 JZA786397:JZD786487 KIW786397:KIZ786487 KSS786397:KSV786487 LCO786397:LCR786487 LMK786397:LMN786487 LWG786397:LWJ786487 MGC786397:MGF786487 MPY786397:MQB786487 MZU786397:MZX786487 NJQ786397:NJT786487 NTM786397:NTP786487 ODI786397:ODL786487 ONE786397:ONH786487 OXA786397:OXD786487 PGW786397:PGZ786487 PQS786397:PQV786487 QAO786397:QAR786487 QKK786397:QKN786487 QUG786397:QUJ786487 REC786397:REF786487 RNY786397:ROB786487 RXU786397:RXX786487 SHQ786397:SHT786487 SRM786397:SRP786487 TBI786397:TBL786487 TLE786397:TLH786487 TVA786397:TVD786487 UEW786397:UEZ786487 UOS786397:UOV786487 UYO786397:UYR786487 VIK786397:VIN786487 VSG786397:VSJ786487 WCC786397:WCF786487 WLY786397:WMB786487 WVU786397:WVX786487 M851933:P852023 JI851933:JL852023 TE851933:TH852023 ADA851933:ADD852023 AMW851933:AMZ852023 AWS851933:AWV852023 BGO851933:BGR852023 BQK851933:BQN852023 CAG851933:CAJ852023 CKC851933:CKF852023 CTY851933:CUB852023 DDU851933:DDX852023 DNQ851933:DNT852023 DXM851933:DXP852023 EHI851933:EHL852023 ERE851933:ERH852023 FBA851933:FBD852023 FKW851933:FKZ852023 FUS851933:FUV852023 GEO851933:GER852023 GOK851933:GON852023 GYG851933:GYJ852023 HIC851933:HIF852023 HRY851933:HSB852023 IBU851933:IBX852023 ILQ851933:ILT852023 IVM851933:IVP852023 JFI851933:JFL852023 JPE851933:JPH852023 JZA851933:JZD852023 KIW851933:KIZ852023 KSS851933:KSV852023 LCO851933:LCR852023 LMK851933:LMN852023 LWG851933:LWJ852023 MGC851933:MGF852023 MPY851933:MQB852023 MZU851933:MZX852023 NJQ851933:NJT852023 NTM851933:NTP852023 ODI851933:ODL852023 ONE851933:ONH852023 OXA851933:OXD852023 PGW851933:PGZ852023 PQS851933:PQV852023 QAO851933:QAR852023 QKK851933:QKN852023 QUG851933:QUJ852023 REC851933:REF852023 RNY851933:ROB852023 RXU851933:RXX852023 SHQ851933:SHT852023 SRM851933:SRP852023 TBI851933:TBL852023 TLE851933:TLH852023 TVA851933:TVD852023 UEW851933:UEZ852023 UOS851933:UOV852023 UYO851933:UYR852023 VIK851933:VIN852023 VSG851933:VSJ852023 WCC851933:WCF852023 WLY851933:WMB852023 WVU851933:WVX852023 M6:P191">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1 L65501:L65592 L131037:L131128 L196573:L196664 L262109:L262200 L327645:L327736 L393181:L393272 L458717:L458808 L524253:L524344 L589789:L589880 L655325:L655416 L720861:L720952 L786397:L786488 L851933:L852024 L917469:L917560 L983005:L983096 JH6:JH89 JH65501:JH65592 JH131037:JH131128 JH196573:JH196664 JH262109:JH262200 JH327645:JH327736 JH393181:JH393272 JH458717:JH458808 JH524253:JH524344 JH589789:JH589880 JH655325:JH655416 JH720861:JH720952 JH786397:JH786488 JH851933:JH852024 JH917469:JH917560 JH983005:JH983096 TD6:TD89 TD65501:TD65592 TD131037:TD131128 TD196573:TD196664 TD262109:TD262200 TD327645:TD327736 TD393181:TD393272 TD458717:TD458808 TD524253:TD524344 TD589789:TD589880 TD655325:TD655416 TD720861:TD720952 TD786397:TD786488 TD851933:TD852024 TD917469:TD917560 TD983005:TD983096 ACZ6:ACZ89 ACZ65501:ACZ65592 ACZ131037:ACZ131128 ACZ196573:ACZ196664 ACZ262109:ACZ262200 ACZ327645:ACZ327736 ACZ393181:ACZ393272 ACZ458717:ACZ458808 ACZ524253:ACZ524344 ACZ589789:ACZ589880 ACZ655325:ACZ655416 ACZ720861:ACZ720952 ACZ786397:ACZ786488 ACZ851933:ACZ852024 ACZ917469:ACZ917560 ACZ983005:ACZ983096 AMV6:AMV89 AMV65501:AMV65592 AMV131037:AMV131128 AMV196573:AMV196664 AMV262109:AMV262200 AMV327645:AMV327736 AMV393181:AMV393272 AMV458717:AMV458808 AMV524253:AMV524344 AMV589789:AMV589880 AMV655325:AMV655416 AMV720861:AMV720952 AMV786397:AMV786488 AMV851933:AMV852024 AMV917469:AMV917560 AMV983005:AMV983096 AWR6:AWR89 AWR65501:AWR65592 AWR131037:AWR131128 AWR196573:AWR196664 AWR262109:AWR262200 AWR327645:AWR327736 AWR393181:AWR393272 AWR458717:AWR458808 AWR524253:AWR524344 AWR589789:AWR589880 AWR655325:AWR655416 AWR720861:AWR720952 AWR786397:AWR786488 AWR851933:AWR852024 AWR917469:AWR917560 AWR983005:AWR983096 BGN6:BGN89 BGN65501:BGN65592 BGN131037:BGN131128 BGN196573:BGN196664 BGN262109:BGN262200 BGN327645:BGN327736 BGN393181:BGN393272 BGN458717:BGN458808 BGN524253:BGN524344 BGN589789:BGN589880 BGN655325:BGN655416 BGN720861:BGN720952 BGN786397:BGN786488 BGN851933:BGN852024 BGN917469:BGN917560 BGN983005:BGN983096 BQJ6:BQJ89 BQJ65501:BQJ65592 BQJ131037:BQJ131128 BQJ196573:BQJ196664 BQJ262109:BQJ262200 BQJ327645:BQJ327736 BQJ393181:BQJ393272 BQJ458717:BQJ458808 BQJ524253:BQJ524344 BQJ589789:BQJ589880 BQJ655325:BQJ655416 BQJ720861:BQJ720952 BQJ786397:BQJ786488 BQJ851933:BQJ852024 BQJ917469:BQJ917560 BQJ983005:BQJ983096 CAF6:CAF89 CAF65501:CAF65592 CAF131037:CAF131128 CAF196573:CAF196664 CAF262109:CAF262200 CAF327645:CAF327736 CAF393181:CAF393272 CAF458717:CAF458808 CAF524253:CAF524344 CAF589789:CAF589880 CAF655325:CAF655416 CAF720861:CAF720952 CAF786397:CAF786488 CAF851933:CAF852024 CAF917469:CAF917560 CAF983005:CAF983096 CKB6:CKB89 CKB65501:CKB65592 CKB131037:CKB131128 CKB196573:CKB196664 CKB262109:CKB262200 CKB327645:CKB327736 CKB393181:CKB393272 CKB458717:CKB458808 CKB524253:CKB524344 CKB589789:CKB589880 CKB655325:CKB655416 CKB720861:CKB720952 CKB786397:CKB786488 CKB851933:CKB852024 CKB917469:CKB917560 CKB983005:CKB983096 CTX6:CTX89 CTX65501:CTX65592 CTX131037:CTX131128 CTX196573:CTX196664 CTX262109:CTX262200 CTX327645:CTX327736 CTX393181:CTX393272 CTX458717:CTX458808 CTX524253:CTX524344 CTX589789:CTX589880 CTX655325:CTX655416 CTX720861:CTX720952 CTX786397:CTX786488 CTX851933:CTX852024 CTX917469:CTX917560 CTX983005:CTX983096 DDT6:DDT89 DDT65501:DDT65592 DDT131037:DDT131128 DDT196573:DDT196664 DDT262109:DDT262200 DDT327645:DDT327736 DDT393181:DDT393272 DDT458717:DDT458808 DDT524253:DDT524344 DDT589789:DDT589880 DDT655325:DDT655416 DDT720861:DDT720952 DDT786397:DDT786488 DDT851933:DDT852024 DDT917469:DDT917560 DDT983005:DDT983096 DNP6:DNP89 DNP65501:DNP65592 DNP131037:DNP131128 DNP196573:DNP196664 DNP262109:DNP262200 DNP327645:DNP327736 DNP393181:DNP393272 DNP458717:DNP458808 DNP524253:DNP524344 DNP589789:DNP589880 DNP655325:DNP655416 DNP720861:DNP720952 DNP786397:DNP786488 DNP851933:DNP852024 DNP917469:DNP917560 DNP983005:DNP983096 DXL6:DXL89 DXL65501:DXL65592 DXL131037:DXL131128 DXL196573:DXL196664 DXL262109:DXL262200 DXL327645:DXL327736 DXL393181:DXL393272 DXL458717:DXL458808 DXL524253:DXL524344 DXL589789:DXL589880 DXL655325:DXL655416 DXL720861:DXL720952 DXL786397:DXL786488 DXL851933:DXL852024 DXL917469:DXL917560 DXL983005:DXL983096 EHH6:EHH89 EHH65501:EHH65592 EHH131037:EHH131128 EHH196573:EHH196664 EHH262109:EHH262200 EHH327645:EHH327736 EHH393181:EHH393272 EHH458717:EHH458808 EHH524253:EHH524344 EHH589789:EHH589880 EHH655325:EHH655416 EHH720861:EHH720952 EHH786397:EHH786488 EHH851933:EHH852024 EHH917469:EHH917560 EHH983005:EHH983096 ERD6:ERD89 ERD65501:ERD65592 ERD131037:ERD131128 ERD196573:ERD196664 ERD262109:ERD262200 ERD327645:ERD327736 ERD393181:ERD393272 ERD458717:ERD458808 ERD524253:ERD524344 ERD589789:ERD589880 ERD655325:ERD655416 ERD720861:ERD720952 ERD786397:ERD786488 ERD851933:ERD852024 ERD917469:ERD917560 ERD983005:ERD983096 FAZ6:FAZ89 FAZ65501:FAZ65592 FAZ131037:FAZ131128 FAZ196573:FAZ196664 FAZ262109:FAZ262200 FAZ327645:FAZ327736 FAZ393181:FAZ393272 FAZ458717:FAZ458808 FAZ524253:FAZ524344 FAZ589789:FAZ589880 FAZ655325:FAZ655416 FAZ720861:FAZ720952 FAZ786397:FAZ786488 FAZ851933:FAZ852024 FAZ917469:FAZ917560 FAZ983005:FAZ983096 FKV6:FKV89 FKV65501:FKV65592 FKV131037:FKV131128 FKV196573:FKV196664 FKV262109:FKV262200 FKV327645:FKV327736 FKV393181:FKV393272 FKV458717:FKV458808 FKV524253:FKV524344 FKV589789:FKV589880 FKV655325:FKV655416 FKV720861:FKV720952 FKV786397:FKV786488 FKV851933:FKV852024 FKV917469:FKV917560 FKV983005:FKV983096 FUR6:FUR89 FUR65501:FUR65592 FUR131037:FUR131128 FUR196573:FUR196664 FUR262109:FUR262200 FUR327645:FUR327736 FUR393181:FUR393272 FUR458717:FUR458808 FUR524253:FUR524344 FUR589789:FUR589880 FUR655325:FUR655416 FUR720861:FUR720952 FUR786397:FUR786488 FUR851933:FUR852024 FUR917469:FUR917560 FUR983005:FUR983096 GEN6:GEN89 GEN65501:GEN65592 GEN131037:GEN131128 GEN196573:GEN196664 GEN262109:GEN262200 GEN327645:GEN327736 GEN393181:GEN393272 GEN458717:GEN458808 GEN524253:GEN524344 GEN589789:GEN589880 GEN655325:GEN655416 GEN720861:GEN720952 GEN786397:GEN786488 GEN851933:GEN852024 GEN917469:GEN917560 GEN983005:GEN983096 GOJ6:GOJ89 GOJ65501:GOJ65592 GOJ131037:GOJ131128 GOJ196573:GOJ196664 GOJ262109:GOJ262200 GOJ327645:GOJ327736 GOJ393181:GOJ393272 GOJ458717:GOJ458808 GOJ524253:GOJ524344 GOJ589789:GOJ589880 GOJ655325:GOJ655416 GOJ720861:GOJ720952 GOJ786397:GOJ786488 GOJ851933:GOJ852024 GOJ917469:GOJ917560 GOJ983005:GOJ983096 GYF6:GYF89 GYF65501:GYF65592 GYF131037:GYF131128 GYF196573:GYF196664 GYF262109:GYF262200 GYF327645:GYF327736 GYF393181:GYF393272 GYF458717:GYF458808 GYF524253:GYF524344 GYF589789:GYF589880 GYF655325:GYF655416 GYF720861:GYF720952 GYF786397:GYF786488 GYF851933:GYF852024 GYF917469:GYF917560 GYF983005:GYF983096 HIB6:HIB89 HIB65501:HIB65592 HIB131037:HIB131128 HIB196573:HIB196664 HIB262109:HIB262200 HIB327645:HIB327736 HIB393181:HIB393272 HIB458717:HIB458808 HIB524253:HIB524344 HIB589789:HIB589880 HIB655325:HIB655416 HIB720861:HIB720952 HIB786397:HIB786488 HIB851933:HIB852024 HIB917469:HIB917560 HIB983005:HIB983096 HRX6:HRX89 HRX65501:HRX65592 HRX131037:HRX131128 HRX196573:HRX196664 HRX262109:HRX262200 HRX327645:HRX327736 HRX393181:HRX393272 HRX458717:HRX458808 HRX524253:HRX524344 HRX589789:HRX589880 HRX655325:HRX655416 HRX720861:HRX720952 HRX786397:HRX786488 HRX851933:HRX852024 HRX917469:HRX917560 HRX983005:HRX983096 IBT6:IBT89 IBT65501:IBT65592 IBT131037:IBT131128 IBT196573:IBT196664 IBT262109:IBT262200 IBT327645:IBT327736 IBT393181:IBT393272 IBT458717:IBT458808 IBT524253:IBT524344 IBT589789:IBT589880 IBT655325:IBT655416 IBT720861:IBT720952 IBT786397:IBT786488 IBT851933:IBT852024 IBT917469:IBT917560 IBT983005:IBT983096 ILP6:ILP89 ILP65501:ILP65592 ILP131037:ILP131128 ILP196573:ILP196664 ILP262109:ILP262200 ILP327645:ILP327736 ILP393181:ILP393272 ILP458717:ILP458808 ILP524253:ILP524344 ILP589789:ILP589880 ILP655325:ILP655416 ILP720861:ILP720952 ILP786397:ILP786488 ILP851933:ILP852024 ILP917469:ILP917560 ILP983005:ILP983096 IVL6:IVL89 IVL65501:IVL65592 IVL131037:IVL131128 IVL196573:IVL196664 IVL262109:IVL262200 IVL327645:IVL327736 IVL393181:IVL393272 IVL458717:IVL458808 IVL524253:IVL524344 IVL589789:IVL589880 IVL655325:IVL655416 IVL720861:IVL720952 IVL786397:IVL786488 IVL851933:IVL852024 IVL917469:IVL917560 IVL983005:IVL983096 JFH6:JFH89 JFH65501:JFH65592 JFH131037:JFH131128 JFH196573:JFH196664 JFH262109:JFH262200 JFH327645:JFH327736 JFH393181:JFH393272 JFH458717:JFH458808 JFH524253:JFH524344 JFH589789:JFH589880 JFH655325:JFH655416 JFH720861:JFH720952 JFH786397:JFH786488 JFH851933:JFH852024 JFH917469:JFH917560 JFH983005:JFH983096 JPD6:JPD89 JPD65501:JPD65592 JPD131037:JPD131128 JPD196573:JPD196664 JPD262109:JPD262200 JPD327645:JPD327736 JPD393181:JPD393272 JPD458717:JPD458808 JPD524253:JPD524344 JPD589789:JPD589880 JPD655325:JPD655416 JPD720861:JPD720952 JPD786397:JPD786488 JPD851933:JPD852024 JPD917469:JPD917560 JPD983005:JPD983096 JYZ6:JYZ89 JYZ65501:JYZ65592 JYZ131037:JYZ131128 JYZ196573:JYZ196664 JYZ262109:JYZ262200 JYZ327645:JYZ327736 JYZ393181:JYZ393272 JYZ458717:JYZ458808 JYZ524253:JYZ524344 JYZ589789:JYZ589880 JYZ655325:JYZ655416 JYZ720861:JYZ720952 JYZ786397:JYZ786488 JYZ851933:JYZ852024 JYZ917469:JYZ917560 JYZ983005:JYZ983096 KIV6:KIV89 KIV65501:KIV65592 KIV131037:KIV131128 KIV196573:KIV196664 KIV262109:KIV262200 KIV327645:KIV327736 KIV393181:KIV393272 KIV458717:KIV458808 KIV524253:KIV524344 KIV589789:KIV589880 KIV655325:KIV655416 KIV720861:KIV720952 KIV786397:KIV786488 KIV851933:KIV852024 KIV917469:KIV917560 KIV983005:KIV983096 KSR6:KSR89 KSR65501:KSR65592 KSR131037:KSR131128 KSR196573:KSR196664 KSR262109:KSR262200 KSR327645:KSR327736 KSR393181:KSR393272 KSR458717:KSR458808 KSR524253:KSR524344 KSR589789:KSR589880 KSR655325:KSR655416 KSR720861:KSR720952 KSR786397:KSR786488 KSR851933:KSR852024 KSR917469:KSR917560 KSR983005:KSR983096 LCN6:LCN89 LCN65501:LCN65592 LCN131037:LCN131128 LCN196573:LCN196664 LCN262109:LCN262200 LCN327645:LCN327736 LCN393181:LCN393272 LCN458717:LCN458808 LCN524253:LCN524344 LCN589789:LCN589880 LCN655325:LCN655416 LCN720861:LCN720952 LCN786397:LCN786488 LCN851933:LCN852024 LCN917469:LCN917560 LCN983005:LCN983096 LMJ6:LMJ89 LMJ65501:LMJ65592 LMJ131037:LMJ131128 LMJ196573:LMJ196664 LMJ262109:LMJ262200 LMJ327645:LMJ327736 LMJ393181:LMJ393272 LMJ458717:LMJ458808 LMJ524253:LMJ524344 LMJ589789:LMJ589880 LMJ655325:LMJ655416 LMJ720861:LMJ720952 LMJ786397:LMJ786488 LMJ851933:LMJ852024 LMJ917469:LMJ917560 LMJ983005:LMJ983096 LWF6:LWF89 LWF65501:LWF65592 LWF131037:LWF131128 LWF196573:LWF196664 LWF262109:LWF262200 LWF327645:LWF327736 LWF393181:LWF393272 LWF458717:LWF458808 LWF524253:LWF524344 LWF589789:LWF589880 LWF655325:LWF655416 LWF720861:LWF720952 LWF786397:LWF786488 LWF851933:LWF852024 LWF917469:LWF917560 LWF983005:LWF983096 MGB6:MGB89 MGB65501:MGB65592 MGB131037:MGB131128 MGB196573:MGB196664 MGB262109:MGB262200 MGB327645:MGB327736 MGB393181:MGB393272 MGB458717:MGB458808 MGB524253:MGB524344 MGB589789:MGB589880 MGB655325:MGB655416 MGB720861:MGB720952 MGB786397:MGB786488 MGB851933:MGB852024 MGB917469:MGB917560 MGB983005:MGB983096 MPX6:MPX89 MPX65501:MPX65592 MPX131037:MPX131128 MPX196573:MPX196664 MPX262109:MPX262200 MPX327645:MPX327736 MPX393181:MPX393272 MPX458717:MPX458808 MPX524253:MPX524344 MPX589789:MPX589880 MPX655325:MPX655416 MPX720861:MPX720952 MPX786397:MPX786488 MPX851933:MPX852024 MPX917469:MPX917560 MPX983005:MPX983096 MZT6:MZT89 MZT65501:MZT65592 MZT131037:MZT131128 MZT196573:MZT196664 MZT262109:MZT262200 MZT327645:MZT327736 MZT393181:MZT393272 MZT458717:MZT458808 MZT524253:MZT524344 MZT589789:MZT589880 MZT655325:MZT655416 MZT720861:MZT720952 MZT786397:MZT786488 MZT851933:MZT852024 MZT917469:MZT917560 MZT983005:MZT983096 NJP6:NJP89 NJP65501:NJP65592 NJP131037:NJP131128 NJP196573:NJP196664 NJP262109:NJP262200 NJP327645:NJP327736 NJP393181:NJP393272 NJP458717:NJP458808 NJP524253:NJP524344 NJP589789:NJP589880 NJP655325:NJP655416 NJP720861:NJP720952 NJP786397:NJP786488 NJP851933:NJP852024 NJP917469:NJP917560 NJP983005:NJP983096 NTL6:NTL89 NTL65501:NTL65592 NTL131037:NTL131128 NTL196573:NTL196664 NTL262109:NTL262200 NTL327645:NTL327736 NTL393181:NTL393272 NTL458717:NTL458808 NTL524253:NTL524344 NTL589789:NTL589880 NTL655325:NTL655416 NTL720861:NTL720952 NTL786397:NTL786488 NTL851933:NTL852024 NTL917469:NTL917560 NTL983005:NTL983096 ODH6:ODH89 ODH65501:ODH65592 ODH131037:ODH131128 ODH196573:ODH196664 ODH262109:ODH262200 ODH327645:ODH327736 ODH393181:ODH393272 ODH458717:ODH458808 ODH524253:ODH524344 ODH589789:ODH589880 ODH655325:ODH655416 ODH720861:ODH720952 ODH786397:ODH786488 ODH851933:ODH852024 ODH917469:ODH917560 ODH983005:ODH983096 OND6:OND89 OND65501:OND65592 OND131037:OND131128 OND196573:OND196664 OND262109:OND262200 OND327645:OND327736 OND393181:OND393272 OND458717:OND458808 OND524253:OND524344 OND589789:OND589880 OND655325:OND655416 OND720861:OND720952 OND786397:OND786488 OND851933:OND852024 OND917469:OND917560 OND983005:OND983096 OWZ6:OWZ89 OWZ65501:OWZ65592 OWZ131037:OWZ131128 OWZ196573:OWZ196664 OWZ262109:OWZ262200 OWZ327645:OWZ327736 OWZ393181:OWZ393272 OWZ458717:OWZ458808 OWZ524253:OWZ524344 OWZ589789:OWZ589880 OWZ655325:OWZ655416 OWZ720861:OWZ720952 OWZ786397:OWZ786488 OWZ851933:OWZ852024 OWZ917469:OWZ917560 OWZ983005:OWZ983096 PGV6:PGV89 PGV65501:PGV65592 PGV131037:PGV131128 PGV196573:PGV196664 PGV262109:PGV262200 PGV327645:PGV327736 PGV393181:PGV393272 PGV458717:PGV458808 PGV524253:PGV524344 PGV589789:PGV589880 PGV655325:PGV655416 PGV720861:PGV720952 PGV786397:PGV786488 PGV851933:PGV852024 PGV917469:PGV917560 PGV983005:PGV983096 PQR6:PQR89 PQR65501:PQR65592 PQR131037:PQR131128 PQR196573:PQR196664 PQR262109:PQR262200 PQR327645:PQR327736 PQR393181:PQR393272 PQR458717:PQR458808 PQR524253:PQR524344 PQR589789:PQR589880 PQR655325:PQR655416 PQR720861:PQR720952 PQR786397:PQR786488 PQR851933:PQR852024 PQR917469:PQR917560 PQR983005:PQR983096 QAN6:QAN89 QAN65501:QAN65592 QAN131037:QAN131128 QAN196573:QAN196664 QAN262109:QAN262200 QAN327645:QAN327736 QAN393181:QAN393272 QAN458717:QAN458808 QAN524253:QAN524344 QAN589789:QAN589880 QAN655325:QAN655416 QAN720861:QAN720952 QAN786397:QAN786488 QAN851933:QAN852024 QAN917469:QAN917560 QAN983005:QAN983096 QKJ6:QKJ89 QKJ65501:QKJ65592 QKJ131037:QKJ131128 QKJ196573:QKJ196664 QKJ262109:QKJ262200 QKJ327645:QKJ327736 QKJ393181:QKJ393272 QKJ458717:QKJ458808 QKJ524253:QKJ524344 QKJ589789:QKJ589880 QKJ655325:QKJ655416 QKJ720861:QKJ720952 QKJ786397:QKJ786488 QKJ851933:QKJ852024 QKJ917469:QKJ917560 QKJ983005:QKJ983096 QUF6:QUF89 QUF65501:QUF65592 QUF131037:QUF131128 QUF196573:QUF196664 QUF262109:QUF262200 QUF327645:QUF327736 QUF393181:QUF393272 QUF458717:QUF458808 QUF524253:QUF524344 QUF589789:QUF589880 QUF655325:QUF655416 QUF720861:QUF720952 QUF786397:QUF786488 QUF851933:QUF852024 QUF917469:QUF917560 QUF983005:QUF983096 REB6:REB89 REB65501:REB65592 REB131037:REB131128 REB196573:REB196664 REB262109:REB262200 REB327645:REB327736 REB393181:REB393272 REB458717:REB458808 REB524253:REB524344 REB589789:REB589880 REB655325:REB655416 REB720861:REB720952 REB786397:REB786488 REB851933:REB852024 REB917469:REB917560 REB983005:REB983096 RNX6:RNX89 RNX65501:RNX65592 RNX131037:RNX131128 RNX196573:RNX196664 RNX262109:RNX262200 RNX327645:RNX327736 RNX393181:RNX393272 RNX458717:RNX458808 RNX524253:RNX524344 RNX589789:RNX589880 RNX655325:RNX655416 RNX720861:RNX720952 RNX786397:RNX786488 RNX851933:RNX852024 RNX917469:RNX917560 RNX983005:RNX983096 RXT6:RXT89 RXT65501:RXT65592 RXT131037:RXT131128 RXT196573:RXT196664 RXT262109:RXT262200 RXT327645:RXT327736 RXT393181:RXT393272 RXT458717:RXT458808 RXT524253:RXT524344 RXT589789:RXT589880 RXT655325:RXT655416 RXT720861:RXT720952 RXT786397:RXT786488 RXT851933:RXT852024 RXT917469:RXT917560 RXT983005:RXT983096 SHP6:SHP89 SHP65501:SHP65592 SHP131037:SHP131128 SHP196573:SHP196664 SHP262109:SHP262200 SHP327645:SHP327736 SHP393181:SHP393272 SHP458717:SHP458808 SHP524253:SHP524344 SHP589789:SHP589880 SHP655325:SHP655416 SHP720861:SHP720952 SHP786397:SHP786488 SHP851933:SHP852024 SHP917469:SHP917560 SHP983005:SHP983096 SRL6:SRL89 SRL65501:SRL65592 SRL131037:SRL131128 SRL196573:SRL196664 SRL262109:SRL262200 SRL327645:SRL327736 SRL393181:SRL393272 SRL458717:SRL458808 SRL524253:SRL524344 SRL589789:SRL589880 SRL655325:SRL655416 SRL720861:SRL720952 SRL786397:SRL786488 SRL851933:SRL852024 SRL917469:SRL917560 SRL983005:SRL983096 TBH6:TBH89 TBH65501:TBH65592 TBH131037:TBH131128 TBH196573:TBH196664 TBH262109:TBH262200 TBH327645:TBH327736 TBH393181:TBH393272 TBH458717:TBH458808 TBH524253:TBH524344 TBH589789:TBH589880 TBH655325:TBH655416 TBH720861:TBH720952 TBH786397:TBH786488 TBH851933:TBH852024 TBH917469:TBH917560 TBH983005:TBH983096 TLD6:TLD89 TLD65501:TLD65592 TLD131037:TLD131128 TLD196573:TLD196664 TLD262109:TLD262200 TLD327645:TLD327736 TLD393181:TLD393272 TLD458717:TLD458808 TLD524253:TLD524344 TLD589789:TLD589880 TLD655325:TLD655416 TLD720861:TLD720952 TLD786397:TLD786488 TLD851933:TLD852024 TLD917469:TLD917560 TLD983005:TLD983096 TUZ6:TUZ89 TUZ65501:TUZ65592 TUZ131037:TUZ131128 TUZ196573:TUZ196664 TUZ262109:TUZ262200 TUZ327645:TUZ327736 TUZ393181:TUZ393272 TUZ458717:TUZ458808 TUZ524253:TUZ524344 TUZ589789:TUZ589880 TUZ655325:TUZ655416 TUZ720861:TUZ720952 TUZ786397:TUZ786488 TUZ851933:TUZ852024 TUZ917469:TUZ917560 TUZ983005:TUZ983096 UEV6:UEV89 UEV65501:UEV65592 UEV131037:UEV131128 UEV196573:UEV196664 UEV262109:UEV262200 UEV327645:UEV327736 UEV393181:UEV393272 UEV458717:UEV458808 UEV524253:UEV524344 UEV589789:UEV589880 UEV655325:UEV655416 UEV720861:UEV720952 UEV786397:UEV786488 UEV851933:UEV852024 UEV917469:UEV917560 UEV983005:UEV983096 UOR6:UOR89 UOR65501:UOR65592 UOR131037:UOR131128 UOR196573:UOR196664 UOR262109:UOR262200 UOR327645:UOR327736 UOR393181:UOR393272 UOR458717:UOR458808 UOR524253:UOR524344 UOR589789:UOR589880 UOR655325:UOR655416 UOR720861:UOR720952 UOR786397:UOR786488 UOR851933:UOR852024 UOR917469:UOR917560 UOR983005:UOR983096 UYN6:UYN89 UYN65501:UYN65592 UYN131037:UYN131128 UYN196573:UYN196664 UYN262109:UYN262200 UYN327645:UYN327736 UYN393181:UYN393272 UYN458717:UYN458808 UYN524253:UYN524344 UYN589789:UYN589880 UYN655325:UYN655416 UYN720861:UYN720952 UYN786397:UYN786488 UYN851933:UYN852024 UYN917469:UYN917560 UYN983005:UYN983096 VIJ6:VIJ89 VIJ65501:VIJ65592 VIJ131037:VIJ131128 VIJ196573:VIJ196664 VIJ262109:VIJ262200 VIJ327645:VIJ327736 VIJ393181:VIJ393272 VIJ458717:VIJ458808 VIJ524253:VIJ524344 VIJ589789:VIJ589880 VIJ655325:VIJ655416 VIJ720861:VIJ720952 VIJ786397:VIJ786488 VIJ851933:VIJ852024 VIJ917469:VIJ917560 VIJ983005:VIJ983096 VSF6:VSF89 VSF65501:VSF65592 VSF131037:VSF131128 VSF196573:VSF196664 VSF262109:VSF262200 VSF327645:VSF327736 VSF393181:VSF393272 VSF458717:VSF458808 VSF524253:VSF524344 VSF589789:VSF589880 VSF655325:VSF655416 VSF720861:VSF720952 VSF786397:VSF786488 VSF851933:VSF852024 VSF917469:VSF917560 VSF983005:VSF983096 WCB6:WCB89 WCB65501:WCB65592 WCB131037:WCB131128 WCB196573:WCB196664 WCB262109:WCB262200 WCB327645:WCB327736 WCB393181:WCB393272 WCB458717:WCB458808 WCB524253:WCB524344 WCB589789:WCB589880 WCB655325:WCB655416 WCB720861:WCB720952 WCB786397:WCB786488 WCB851933:WCB852024 WCB917469:WCB917560 WCB983005:WCB983096 WLX6:WLX89 WLX65501:WLX65592 WLX131037:WLX131128 WLX196573:WLX196664 WLX262109:WLX262200 WLX327645:WLX327736 WLX393181:WLX393272 WLX458717:WLX458808 WLX524253:WLX524344 WLX589789:WLX589880 WLX655325:WLX655416 WLX720861:WLX720952 WLX786397:WLX786488 WLX851933:WLX852024 WLX917469:WLX917560 WLX983005:WLX983096 WVT6:WVT89 WVT65501:WVT65592 WVT131037:WVT131128 WVT196573:WVT196664 WVT262109:WVT262200 WVT327645:WVT327736 WVT393181:WVT393272 WVT458717:WVT458808 WVT524253:WVT524344 WVT589789:WVT589880 WVT655325:WVT655416 WVT720861:WVT720952 WVT786397:WVT786488 WVT851933:WVT852024 WVT917469:WVT917560 WVT983005:WVT983096">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917469:R917560 JM917469:JN917560 TI917469:TJ917560 ADE917469:ADF917560 ANA917469:ANB917560 AWW917469:AWX917560 BGS917469:BGT917560 BQO917469:BQP917560 CAK917469:CAL917560 CKG917469:CKH917560 CUC917469:CUD917560 DDY917469:DDZ917560 DNU917469:DNV917560 DXQ917469:DXR917560 EHM917469:EHN917560 ERI917469:ERJ917560 FBE917469:FBF917560 FLA917469:FLB917560 FUW917469:FUX917560 GES917469:GET917560 GOO917469:GOP917560 GYK917469:GYL917560 HIG917469:HIH917560 HSC917469:HSD917560 IBY917469:IBZ917560 ILU917469:ILV917560 IVQ917469:IVR917560 JFM917469:JFN917560 JPI917469:JPJ917560 JZE917469:JZF917560 KJA917469:KJB917560 KSW917469:KSX917560 LCS917469:LCT917560 LMO917469:LMP917560 LWK917469:LWL917560 MGG917469:MGH917560 MQC917469:MQD917560 MZY917469:MZZ917560 NJU917469:NJV917560 NTQ917469:NTR917560 ODM917469:ODN917560 ONI917469:ONJ917560 OXE917469:OXF917560 PHA917469:PHB917560 PQW917469:PQX917560 QAS917469:QAT917560 QKO917469:QKP917560 QUK917469:QUL917560 REG917469:REH917560 ROC917469:ROD917560 RXY917469:RXZ917560 SHU917469:SHV917560 SRQ917469:SRR917560 TBM917469:TBN917560 TLI917469:TLJ917560 TVE917469:TVF917560 UFA917469:UFB917560 UOW917469:UOX917560 UYS917469:UYT917560 VIO917469:VIP917560 VSK917469:VSL917560 WCG917469:WCH917560 WMC917469:WMD917560 WVY917469:WVZ917560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5:R983096 JM983005:JN983096 TI983005:TJ983096 ADE983005:ADF983096 ANA983005:ANB983096 AWW983005:AWX983096 BGS983005:BGT983096 BQO983005:BQP983096 CAK983005:CAL983096 CKG983005:CKH983096 CUC983005:CUD983096 DDY983005:DDZ983096 DNU983005:DNV983096 DXQ983005:DXR983096 EHM983005:EHN983096 ERI983005:ERJ983096 FBE983005:FBF983096 FLA983005:FLB983096 FUW983005:FUX983096 GES983005:GET983096 GOO983005:GOP983096 GYK983005:GYL983096 HIG983005:HIH983096 HSC983005:HSD983096 IBY983005:IBZ983096 ILU983005:ILV983096 IVQ983005:IVR983096 JFM983005:JFN983096 JPI983005:JPJ983096 JZE983005:JZF983096 KJA983005:KJB983096 KSW983005:KSX983096 LCS983005:LCT983096 LMO983005:LMP983096 LWK983005:LWL983096 MGG983005:MGH983096 MQC983005:MQD983096 MZY983005:MZZ983096 NJU983005:NJV983096 NTQ983005:NTR983096 ODM983005:ODN983096 ONI983005:ONJ983096 OXE983005:OXF983096 PHA983005:PHB983096 PQW983005:PQX983096 QAS983005:QAT983096 QKO983005:QKP983096 QUK983005:QUL983096 REG983005:REH983096 ROC983005:ROD983096 RXY983005:RXZ983096 SHU983005:SHV983096 SRQ983005:SRR983096 TBM983005:TBN983096 TLI983005:TLJ983096 TVE983005:TVF983096 UFA983005:UFB983096 UOW983005:UOX983096 UYS983005:UYT983096 VIO983005:VIP983096 VSK983005:VSL983096 WCG983005:WCH983096 WMC983005:WMD983096 WVY983005:WVZ983096 Q65501:R65592 JM65501:JN65592 TI65501:TJ65592 ADE65501:ADF65592 ANA65501:ANB65592 AWW65501:AWX65592 BGS65501:BGT65592 BQO65501:BQP65592 CAK65501:CAL65592 CKG65501:CKH65592 CUC65501:CUD65592 DDY65501:DDZ65592 DNU65501:DNV65592 DXQ65501:DXR65592 EHM65501:EHN65592 ERI65501:ERJ65592 FBE65501:FBF65592 FLA65501:FLB65592 FUW65501:FUX65592 GES65501:GET65592 GOO65501:GOP65592 GYK65501:GYL65592 HIG65501:HIH65592 HSC65501:HSD65592 IBY65501:IBZ65592 ILU65501:ILV65592 IVQ65501:IVR65592 JFM65501:JFN65592 JPI65501:JPJ65592 JZE65501:JZF65592 KJA65501:KJB65592 KSW65501:KSX65592 LCS65501:LCT65592 LMO65501:LMP65592 LWK65501:LWL65592 MGG65501:MGH65592 MQC65501:MQD65592 MZY65501:MZZ65592 NJU65501:NJV65592 NTQ65501:NTR65592 ODM65501:ODN65592 ONI65501:ONJ65592 OXE65501:OXF65592 PHA65501:PHB65592 PQW65501:PQX65592 QAS65501:QAT65592 QKO65501:QKP65592 QUK65501:QUL65592 REG65501:REH65592 ROC65501:ROD65592 RXY65501:RXZ65592 SHU65501:SHV65592 SRQ65501:SRR65592 TBM65501:TBN65592 TLI65501:TLJ65592 TVE65501:TVF65592 UFA65501:UFB65592 UOW65501:UOX65592 UYS65501:UYT65592 VIO65501:VIP65592 VSK65501:VSL65592 WCG65501:WCH65592 WMC65501:WMD65592 WVY65501:WVZ65592 Q131037:R131128 JM131037:JN131128 TI131037:TJ131128 ADE131037:ADF131128 ANA131037:ANB131128 AWW131037:AWX131128 BGS131037:BGT131128 BQO131037:BQP131128 CAK131037:CAL131128 CKG131037:CKH131128 CUC131037:CUD131128 DDY131037:DDZ131128 DNU131037:DNV131128 DXQ131037:DXR131128 EHM131037:EHN131128 ERI131037:ERJ131128 FBE131037:FBF131128 FLA131037:FLB131128 FUW131037:FUX131128 GES131037:GET131128 GOO131037:GOP131128 GYK131037:GYL131128 HIG131037:HIH131128 HSC131037:HSD131128 IBY131037:IBZ131128 ILU131037:ILV131128 IVQ131037:IVR131128 JFM131037:JFN131128 JPI131037:JPJ131128 JZE131037:JZF131128 KJA131037:KJB131128 KSW131037:KSX131128 LCS131037:LCT131128 LMO131037:LMP131128 LWK131037:LWL131128 MGG131037:MGH131128 MQC131037:MQD131128 MZY131037:MZZ131128 NJU131037:NJV131128 NTQ131037:NTR131128 ODM131037:ODN131128 ONI131037:ONJ131128 OXE131037:OXF131128 PHA131037:PHB131128 PQW131037:PQX131128 QAS131037:QAT131128 QKO131037:QKP131128 QUK131037:QUL131128 REG131037:REH131128 ROC131037:ROD131128 RXY131037:RXZ131128 SHU131037:SHV131128 SRQ131037:SRR131128 TBM131037:TBN131128 TLI131037:TLJ131128 TVE131037:TVF131128 UFA131037:UFB131128 UOW131037:UOX131128 UYS131037:UYT131128 VIO131037:VIP131128 VSK131037:VSL131128 WCG131037:WCH131128 WMC131037:WMD131128 WVY131037:WVZ131128 Q196573:R196664 JM196573:JN196664 TI196573:TJ196664 ADE196573:ADF196664 ANA196573:ANB196664 AWW196573:AWX196664 BGS196573:BGT196664 BQO196573:BQP196664 CAK196573:CAL196664 CKG196573:CKH196664 CUC196573:CUD196664 DDY196573:DDZ196664 DNU196573:DNV196664 DXQ196573:DXR196664 EHM196573:EHN196664 ERI196573:ERJ196664 FBE196573:FBF196664 FLA196573:FLB196664 FUW196573:FUX196664 GES196573:GET196664 GOO196573:GOP196664 GYK196573:GYL196664 HIG196573:HIH196664 HSC196573:HSD196664 IBY196573:IBZ196664 ILU196573:ILV196664 IVQ196573:IVR196664 JFM196573:JFN196664 JPI196573:JPJ196664 JZE196573:JZF196664 KJA196573:KJB196664 KSW196573:KSX196664 LCS196573:LCT196664 LMO196573:LMP196664 LWK196573:LWL196664 MGG196573:MGH196664 MQC196573:MQD196664 MZY196573:MZZ196664 NJU196573:NJV196664 NTQ196573:NTR196664 ODM196573:ODN196664 ONI196573:ONJ196664 OXE196573:OXF196664 PHA196573:PHB196664 PQW196573:PQX196664 QAS196573:QAT196664 QKO196573:QKP196664 QUK196573:QUL196664 REG196573:REH196664 ROC196573:ROD196664 RXY196573:RXZ196664 SHU196573:SHV196664 SRQ196573:SRR196664 TBM196573:TBN196664 TLI196573:TLJ196664 TVE196573:TVF196664 UFA196573:UFB196664 UOW196573:UOX196664 UYS196573:UYT196664 VIO196573:VIP196664 VSK196573:VSL196664 WCG196573:WCH196664 WMC196573:WMD196664 WVY196573:WVZ196664 Q262109:R262200 JM262109:JN262200 TI262109:TJ262200 ADE262109:ADF262200 ANA262109:ANB262200 AWW262109:AWX262200 BGS262109:BGT262200 BQO262109:BQP262200 CAK262109:CAL262200 CKG262109:CKH262200 CUC262109:CUD262200 DDY262109:DDZ262200 DNU262109:DNV262200 DXQ262109:DXR262200 EHM262109:EHN262200 ERI262109:ERJ262200 FBE262109:FBF262200 FLA262109:FLB262200 FUW262109:FUX262200 GES262109:GET262200 GOO262109:GOP262200 GYK262109:GYL262200 HIG262109:HIH262200 HSC262109:HSD262200 IBY262109:IBZ262200 ILU262109:ILV262200 IVQ262109:IVR262200 JFM262109:JFN262200 JPI262109:JPJ262200 JZE262109:JZF262200 KJA262109:KJB262200 KSW262109:KSX262200 LCS262109:LCT262200 LMO262109:LMP262200 LWK262109:LWL262200 MGG262109:MGH262200 MQC262109:MQD262200 MZY262109:MZZ262200 NJU262109:NJV262200 NTQ262109:NTR262200 ODM262109:ODN262200 ONI262109:ONJ262200 OXE262109:OXF262200 PHA262109:PHB262200 PQW262109:PQX262200 QAS262109:QAT262200 QKO262109:QKP262200 QUK262109:QUL262200 REG262109:REH262200 ROC262109:ROD262200 RXY262109:RXZ262200 SHU262109:SHV262200 SRQ262109:SRR262200 TBM262109:TBN262200 TLI262109:TLJ262200 TVE262109:TVF262200 UFA262109:UFB262200 UOW262109:UOX262200 UYS262109:UYT262200 VIO262109:VIP262200 VSK262109:VSL262200 WCG262109:WCH262200 WMC262109:WMD262200 WVY262109:WVZ262200 Q327645:R327736 JM327645:JN327736 TI327645:TJ327736 ADE327645:ADF327736 ANA327645:ANB327736 AWW327645:AWX327736 BGS327645:BGT327736 BQO327645:BQP327736 CAK327645:CAL327736 CKG327645:CKH327736 CUC327645:CUD327736 DDY327645:DDZ327736 DNU327645:DNV327736 DXQ327645:DXR327736 EHM327645:EHN327736 ERI327645:ERJ327736 FBE327645:FBF327736 FLA327645:FLB327736 FUW327645:FUX327736 GES327645:GET327736 GOO327645:GOP327736 GYK327645:GYL327736 HIG327645:HIH327736 HSC327645:HSD327736 IBY327645:IBZ327736 ILU327645:ILV327736 IVQ327645:IVR327736 JFM327645:JFN327736 JPI327645:JPJ327736 JZE327645:JZF327736 KJA327645:KJB327736 KSW327645:KSX327736 LCS327645:LCT327736 LMO327645:LMP327736 LWK327645:LWL327736 MGG327645:MGH327736 MQC327645:MQD327736 MZY327645:MZZ327736 NJU327645:NJV327736 NTQ327645:NTR327736 ODM327645:ODN327736 ONI327645:ONJ327736 OXE327645:OXF327736 PHA327645:PHB327736 PQW327645:PQX327736 QAS327645:QAT327736 QKO327645:QKP327736 QUK327645:QUL327736 REG327645:REH327736 ROC327645:ROD327736 RXY327645:RXZ327736 SHU327645:SHV327736 SRQ327645:SRR327736 TBM327645:TBN327736 TLI327645:TLJ327736 TVE327645:TVF327736 UFA327645:UFB327736 UOW327645:UOX327736 UYS327645:UYT327736 VIO327645:VIP327736 VSK327645:VSL327736 WCG327645:WCH327736 WMC327645:WMD327736 WVY327645:WVZ327736 Q393181:R393272 JM393181:JN393272 TI393181:TJ393272 ADE393181:ADF393272 ANA393181:ANB393272 AWW393181:AWX393272 BGS393181:BGT393272 BQO393181:BQP393272 CAK393181:CAL393272 CKG393181:CKH393272 CUC393181:CUD393272 DDY393181:DDZ393272 DNU393181:DNV393272 DXQ393181:DXR393272 EHM393181:EHN393272 ERI393181:ERJ393272 FBE393181:FBF393272 FLA393181:FLB393272 FUW393181:FUX393272 GES393181:GET393272 GOO393181:GOP393272 GYK393181:GYL393272 HIG393181:HIH393272 HSC393181:HSD393272 IBY393181:IBZ393272 ILU393181:ILV393272 IVQ393181:IVR393272 JFM393181:JFN393272 JPI393181:JPJ393272 JZE393181:JZF393272 KJA393181:KJB393272 KSW393181:KSX393272 LCS393181:LCT393272 LMO393181:LMP393272 LWK393181:LWL393272 MGG393181:MGH393272 MQC393181:MQD393272 MZY393181:MZZ393272 NJU393181:NJV393272 NTQ393181:NTR393272 ODM393181:ODN393272 ONI393181:ONJ393272 OXE393181:OXF393272 PHA393181:PHB393272 PQW393181:PQX393272 QAS393181:QAT393272 QKO393181:QKP393272 QUK393181:QUL393272 REG393181:REH393272 ROC393181:ROD393272 RXY393181:RXZ393272 SHU393181:SHV393272 SRQ393181:SRR393272 TBM393181:TBN393272 TLI393181:TLJ393272 TVE393181:TVF393272 UFA393181:UFB393272 UOW393181:UOX393272 UYS393181:UYT393272 VIO393181:VIP393272 VSK393181:VSL393272 WCG393181:WCH393272 WMC393181:WMD393272 WVY393181:WVZ393272 Q458717:R458808 JM458717:JN458808 TI458717:TJ458808 ADE458717:ADF458808 ANA458717:ANB458808 AWW458717:AWX458808 BGS458717:BGT458808 BQO458717:BQP458808 CAK458717:CAL458808 CKG458717:CKH458808 CUC458717:CUD458808 DDY458717:DDZ458808 DNU458717:DNV458808 DXQ458717:DXR458808 EHM458717:EHN458808 ERI458717:ERJ458808 FBE458717:FBF458808 FLA458717:FLB458808 FUW458717:FUX458808 GES458717:GET458808 GOO458717:GOP458808 GYK458717:GYL458808 HIG458717:HIH458808 HSC458717:HSD458808 IBY458717:IBZ458808 ILU458717:ILV458808 IVQ458717:IVR458808 JFM458717:JFN458808 JPI458717:JPJ458808 JZE458717:JZF458808 KJA458717:KJB458808 KSW458717:KSX458808 LCS458717:LCT458808 LMO458717:LMP458808 LWK458717:LWL458808 MGG458717:MGH458808 MQC458717:MQD458808 MZY458717:MZZ458808 NJU458717:NJV458808 NTQ458717:NTR458808 ODM458717:ODN458808 ONI458717:ONJ458808 OXE458717:OXF458808 PHA458717:PHB458808 PQW458717:PQX458808 QAS458717:QAT458808 QKO458717:QKP458808 QUK458717:QUL458808 REG458717:REH458808 ROC458717:ROD458808 RXY458717:RXZ458808 SHU458717:SHV458808 SRQ458717:SRR458808 TBM458717:TBN458808 TLI458717:TLJ458808 TVE458717:TVF458808 UFA458717:UFB458808 UOW458717:UOX458808 UYS458717:UYT458808 VIO458717:VIP458808 VSK458717:VSL458808 WCG458717:WCH458808 WMC458717:WMD458808 WVY458717:WVZ458808 Q524253:R524344 JM524253:JN524344 TI524253:TJ524344 ADE524253:ADF524344 ANA524253:ANB524344 AWW524253:AWX524344 BGS524253:BGT524344 BQO524253:BQP524344 CAK524253:CAL524344 CKG524253:CKH524344 CUC524253:CUD524344 DDY524253:DDZ524344 DNU524253:DNV524344 DXQ524253:DXR524344 EHM524253:EHN524344 ERI524253:ERJ524344 FBE524253:FBF524344 FLA524253:FLB524344 FUW524253:FUX524344 GES524253:GET524344 GOO524253:GOP524344 GYK524253:GYL524344 HIG524253:HIH524344 HSC524253:HSD524344 IBY524253:IBZ524344 ILU524253:ILV524344 IVQ524253:IVR524344 JFM524253:JFN524344 JPI524253:JPJ524344 JZE524253:JZF524344 KJA524253:KJB524344 KSW524253:KSX524344 LCS524253:LCT524344 LMO524253:LMP524344 LWK524253:LWL524344 MGG524253:MGH524344 MQC524253:MQD524344 MZY524253:MZZ524344 NJU524253:NJV524344 NTQ524253:NTR524344 ODM524253:ODN524344 ONI524253:ONJ524344 OXE524253:OXF524344 PHA524253:PHB524344 PQW524253:PQX524344 QAS524253:QAT524344 QKO524253:QKP524344 QUK524253:QUL524344 REG524253:REH524344 ROC524253:ROD524344 RXY524253:RXZ524344 SHU524253:SHV524344 SRQ524253:SRR524344 TBM524253:TBN524344 TLI524253:TLJ524344 TVE524253:TVF524344 UFA524253:UFB524344 UOW524253:UOX524344 UYS524253:UYT524344 VIO524253:VIP524344 VSK524253:VSL524344 WCG524253:WCH524344 WMC524253:WMD524344 WVY524253:WVZ524344 Q589789:R589880 JM589789:JN589880 TI589789:TJ589880 ADE589789:ADF589880 ANA589789:ANB589880 AWW589789:AWX589880 BGS589789:BGT589880 BQO589789:BQP589880 CAK589789:CAL589880 CKG589789:CKH589880 CUC589789:CUD589880 DDY589789:DDZ589880 DNU589789:DNV589880 DXQ589789:DXR589880 EHM589789:EHN589880 ERI589789:ERJ589880 FBE589789:FBF589880 FLA589789:FLB589880 FUW589789:FUX589880 GES589789:GET589880 GOO589789:GOP589880 GYK589789:GYL589880 HIG589789:HIH589880 HSC589789:HSD589880 IBY589789:IBZ589880 ILU589789:ILV589880 IVQ589789:IVR589880 JFM589789:JFN589880 JPI589789:JPJ589880 JZE589789:JZF589880 KJA589789:KJB589880 KSW589789:KSX589880 LCS589789:LCT589880 LMO589789:LMP589880 LWK589789:LWL589880 MGG589789:MGH589880 MQC589789:MQD589880 MZY589789:MZZ589880 NJU589789:NJV589880 NTQ589789:NTR589880 ODM589789:ODN589880 ONI589789:ONJ589880 OXE589789:OXF589880 PHA589789:PHB589880 PQW589789:PQX589880 QAS589789:QAT589880 QKO589789:QKP589880 QUK589789:QUL589880 REG589789:REH589880 ROC589789:ROD589880 RXY589789:RXZ589880 SHU589789:SHV589880 SRQ589789:SRR589880 TBM589789:TBN589880 TLI589789:TLJ589880 TVE589789:TVF589880 UFA589789:UFB589880 UOW589789:UOX589880 UYS589789:UYT589880 VIO589789:VIP589880 VSK589789:VSL589880 WCG589789:WCH589880 WMC589789:WMD589880 WVY589789:WVZ589880 Q655325:R655416 JM655325:JN655416 TI655325:TJ655416 ADE655325:ADF655416 ANA655325:ANB655416 AWW655325:AWX655416 BGS655325:BGT655416 BQO655325:BQP655416 CAK655325:CAL655416 CKG655325:CKH655416 CUC655325:CUD655416 DDY655325:DDZ655416 DNU655325:DNV655416 DXQ655325:DXR655416 EHM655325:EHN655416 ERI655325:ERJ655416 FBE655325:FBF655416 FLA655325:FLB655416 FUW655325:FUX655416 GES655325:GET655416 GOO655325:GOP655416 GYK655325:GYL655416 HIG655325:HIH655416 HSC655325:HSD655416 IBY655325:IBZ655416 ILU655325:ILV655416 IVQ655325:IVR655416 JFM655325:JFN655416 JPI655325:JPJ655416 JZE655325:JZF655416 KJA655325:KJB655416 KSW655325:KSX655416 LCS655325:LCT655416 LMO655325:LMP655416 LWK655325:LWL655416 MGG655325:MGH655416 MQC655325:MQD655416 MZY655325:MZZ655416 NJU655325:NJV655416 NTQ655325:NTR655416 ODM655325:ODN655416 ONI655325:ONJ655416 OXE655325:OXF655416 PHA655325:PHB655416 PQW655325:PQX655416 QAS655325:QAT655416 QKO655325:QKP655416 QUK655325:QUL655416 REG655325:REH655416 ROC655325:ROD655416 RXY655325:RXZ655416 SHU655325:SHV655416 SRQ655325:SRR655416 TBM655325:TBN655416 TLI655325:TLJ655416 TVE655325:TVF655416 UFA655325:UFB655416 UOW655325:UOX655416 UYS655325:UYT655416 VIO655325:VIP655416 VSK655325:VSL655416 WCG655325:WCH655416 WMC655325:WMD655416 WVY655325:WVZ655416 Q720861:R720952 JM720861:JN720952 TI720861:TJ720952 ADE720861:ADF720952 ANA720861:ANB720952 AWW720861:AWX720952 BGS720861:BGT720952 BQO720861:BQP720952 CAK720861:CAL720952 CKG720861:CKH720952 CUC720861:CUD720952 DDY720861:DDZ720952 DNU720861:DNV720952 DXQ720861:DXR720952 EHM720861:EHN720952 ERI720861:ERJ720952 FBE720861:FBF720952 FLA720861:FLB720952 FUW720861:FUX720952 GES720861:GET720952 GOO720861:GOP720952 GYK720861:GYL720952 HIG720861:HIH720952 HSC720861:HSD720952 IBY720861:IBZ720952 ILU720861:ILV720952 IVQ720861:IVR720952 JFM720861:JFN720952 JPI720861:JPJ720952 JZE720861:JZF720952 KJA720861:KJB720952 KSW720861:KSX720952 LCS720861:LCT720952 LMO720861:LMP720952 LWK720861:LWL720952 MGG720861:MGH720952 MQC720861:MQD720952 MZY720861:MZZ720952 NJU720861:NJV720952 NTQ720861:NTR720952 ODM720861:ODN720952 ONI720861:ONJ720952 OXE720861:OXF720952 PHA720861:PHB720952 PQW720861:PQX720952 QAS720861:QAT720952 QKO720861:QKP720952 QUK720861:QUL720952 REG720861:REH720952 ROC720861:ROD720952 RXY720861:RXZ720952 SHU720861:SHV720952 SRQ720861:SRR720952 TBM720861:TBN720952 TLI720861:TLJ720952 TVE720861:TVF720952 UFA720861:UFB720952 UOW720861:UOX720952 UYS720861:UYT720952 VIO720861:VIP720952 VSK720861:VSL720952 WCG720861:WCH720952 WMC720861:WMD720952 WVY720861:WVZ720952 Q786397:R786488 JM786397:JN786488 TI786397:TJ786488 ADE786397:ADF786488 ANA786397:ANB786488 AWW786397:AWX786488 BGS786397:BGT786488 BQO786397:BQP786488 CAK786397:CAL786488 CKG786397:CKH786488 CUC786397:CUD786488 DDY786397:DDZ786488 DNU786397:DNV786488 DXQ786397:DXR786488 EHM786397:EHN786488 ERI786397:ERJ786488 FBE786397:FBF786488 FLA786397:FLB786488 FUW786397:FUX786488 GES786397:GET786488 GOO786397:GOP786488 GYK786397:GYL786488 HIG786397:HIH786488 HSC786397:HSD786488 IBY786397:IBZ786488 ILU786397:ILV786488 IVQ786397:IVR786488 JFM786397:JFN786488 JPI786397:JPJ786488 JZE786397:JZF786488 KJA786397:KJB786488 KSW786397:KSX786488 LCS786397:LCT786488 LMO786397:LMP786488 LWK786397:LWL786488 MGG786397:MGH786488 MQC786397:MQD786488 MZY786397:MZZ786488 NJU786397:NJV786488 NTQ786397:NTR786488 ODM786397:ODN786488 ONI786397:ONJ786488 OXE786397:OXF786488 PHA786397:PHB786488 PQW786397:PQX786488 QAS786397:QAT786488 QKO786397:QKP786488 QUK786397:QUL786488 REG786397:REH786488 ROC786397:ROD786488 RXY786397:RXZ786488 SHU786397:SHV786488 SRQ786397:SRR786488 TBM786397:TBN786488 TLI786397:TLJ786488 TVE786397:TVF786488 UFA786397:UFB786488 UOW786397:UOX786488 UYS786397:UYT786488 VIO786397:VIP786488 VSK786397:VSL786488 WCG786397:WCH786488 WMC786397:WMD786488 WVY786397:WVZ786488 Q851933:R852024 JM851933:JN852024 TI851933:TJ852024 ADE851933:ADF852024 ANA851933:ANB852024 AWW851933:AWX852024 BGS851933:BGT852024 BQO851933:BQP852024 CAK851933:CAL852024 CKG851933:CKH852024 CUC851933:CUD852024 DDY851933:DDZ852024 DNU851933:DNV852024 DXQ851933:DXR852024 EHM851933:EHN852024 ERI851933:ERJ852024 FBE851933:FBF852024 FLA851933:FLB852024 FUW851933:FUX852024 GES851933:GET852024 GOO851933:GOP852024 GYK851933:GYL852024 HIG851933:HIH852024 HSC851933:HSD852024 IBY851933:IBZ852024 ILU851933:ILV852024 IVQ851933:IVR852024 JFM851933:JFN852024 JPI851933:JPJ852024 JZE851933:JZF852024 KJA851933:KJB852024 KSW851933:KSX852024 LCS851933:LCT852024 LMO851933:LMP852024 LWK851933:LWL852024 MGG851933:MGH852024 MQC851933:MQD852024 MZY851933:MZZ852024 NJU851933:NJV852024 NTQ851933:NTR852024 ODM851933:ODN852024 ONI851933:ONJ852024 OXE851933:OXF852024 PHA851933:PHB852024 PQW851933:PQX852024 QAS851933:QAT852024 QKO851933:QKP852024 QUK851933:QUL852024 REG851933:REH852024 ROC851933:ROD852024 RXY851933:RXZ852024 SHU851933:SHV852024 SRQ851933:SRR852024 TBM851933:TBN852024 TLI851933:TLJ852024 TVE851933:TVF852024 UFA851933:UFB852024 UOW851933:UOX852024 UYS851933:UYT852024 VIO851933:VIP852024 VSK851933:VSL852024 WCG851933:WCH852024 WMC851933:WMD852024 WVY851933:WVZ852024 Q6:R191">
      <formula1>$W$2:$W$7</formula1>
    </dataValidation>
  </dataValidation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3.625" style="44" customWidth="1"/>
    <col min="9" max="9" width="4.875" style="44" customWidth="1"/>
    <col min="10" max="10" width="5.125" style="44" customWidth="1"/>
    <col min="11" max="11" width="5.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9.12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1991</v>
      </c>
      <c r="B2" s="49"/>
      <c r="C2" s="49"/>
      <c r="D2" s="49"/>
      <c r="E2" s="49"/>
      <c r="F2" s="50"/>
      <c r="G2" s="51" t="s">
        <v>26</v>
      </c>
      <c r="H2" s="52"/>
      <c r="I2" s="52"/>
      <c r="J2" s="52"/>
      <c r="K2" s="52"/>
      <c r="L2" s="52"/>
      <c r="M2" s="52"/>
      <c r="N2" s="52"/>
      <c r="O2" s="52"/>
      <c r="P2" s="52"/>
      <c r="Q2" s="87" t="s">
        <v>1992</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
        <v>1993</v>
      </c>
      <c r="G6" s="155">
        <v>0</v>
      </c>
      <c r="H6" s="154" t="s">
        <v>1994</v>
      </c>
      <c r="I6" s="76"/>
      <c r="J6" s="82"/>
      <c r="K6" s="83"/>
      <c r="L6" s="84" t="s">
        <v>33</v>
      </c>
      <c r="M6" s="83"/>
      <c r="N6" s="83"/>
      <c r="O6" s="83"/>
      <c r="P6" s="83"/>
      <c r="Q6" s="129" t="s">
        <v>56</v>
      </c>
      <c r="R6" s="130"/>
      <c r="S6" s="103"/>
      <c r="T6" s="104"/>
      <c r="U6" s="105"/>
      <c r="V6" s="39" t="s">
        <v>62</v>
      </c>
    </row>
    <row r="7" s="39" customFormat="1" ht="17.65" customHeight="1" spans="1:21">
      <c r="A7" s="71">
        <v>2</v>
      </c>
      <c r="B7" s="72" t="s">
        <v>63</v>
      </c>
      <c r="C7" s="73" t="s">
        <v>64</v>
      </c>
      <c r="D7" s="73">
        <v>13988098272</v>
      </c>
      <c r="E7" s="74" t="s">
        <v>59</v>
      </c>
      <c r="F7" s="144" t="s">
        <v>1995</v>
      </c>
      <c r="G7" s="155">
        <v>0</v>
      </c>
      <c r="H7" s="154" t="s">
        <v>1996</v>
      </c>
      <c r="I7" s="76"/>
      <c r="J7" s="82"/>
      <c r="K7" s="83"/>
      <c r="L7" s="84" t="s">
        <v>33</v>
      </c>
      <c r="M7" s="83"/>
      <c r="N7" s="83"/>
      <c r="O7" s="83"/>
      <c r="P7" s="83"/>
      <c r="Q7" s="129" t="s">
        <v>56</v>
      </c>
      <c r="R7" s="130"/>
      <c r="S7" s="103"/>
      <c r="T7" s="104"/>
      <c r="U7" s="105"/>
    </row>
    <row r="8" s="39" customFormat="1" ht="17.65" customHeight="1" spans="1:21">
      <c r="A8" s="71">
        <v>3</v>
      </c>
      <c r="B8" s="72" t="s">
        <v>67</v>
      </c>
      <c r="C8" s="73" t="s">
        <v>68</v>
      </c>
      <c r="D8" s="73">
        <v>13769424867</v>
      </c>
      <c r="E8" s="74" t="s">
        <v>59</v>
      </c>
      <c r="F8" s="144" t="s">
        <v>1997</v>
      </c>
      <c r="G8" s="155">
        <v>0</v>
      </c>
      <c r="H8" s="154" t="s">
        <v>1998</v>
      </c>
      <c r="I8" s="76"/>
      <c r="J8" s="82"/>
      <c r="K8" s="83"/>
      <c r="L8" s="84" t="s">
        <v>33</v>
      </c>
      <c r="M8" s="83"/>
      <c r="N8" s="83"/>
      <c r="O8" s="83"/>
      <c r="P8" s="83"/>
      <c r="Q8" s="129" t="s">
        <v>56</v>
      </c>
      <c r="R8" s="130"/>
      <c r="S8" s="103"/>
      <c r="T8" s="104"/>
      <c r="U8" s="105"/>
    </row>
    <row r="9" s="39" customFormat="1" ht="17.65" customHeight="1" spans="1:21">
      <c r="A9" s="71">
        <v>4</v>
      </c>
      <c r="B9" s="72" t="s">
        <v>71</v>
      </c>
      <c r="C9" s="73" t="s">
        <v>72</v>
      </c>
      <c r="D9" s="73">
        <v>13577314539</v>
      </c>
      <c r="E9" s="74" t="s">
        <v>59</v>
      </c>
      <c r="F9" s="144" t="str">
        <f>VLOOKUP(B9,[17]全部报警!$A$2:$D$85,2,FALSE)</f>
        <v>2019-07-09 14:59:32</v>
      </c>
      <c r="G9" s="155" t="str">
        <f>VLOOKUP(B9,[18]行驶报表统计数据!$A$2:$B$64,2,FALSE)</f>
        <v>45.27</v>
      </c>
      <c r="H9" s="76" t="str">
        <f>VLOOKUP(B9,[17]全部报警!$A$2:$D$85,4,FALSE)</f>
        <v>云南省红河哈尼族彝族自治州建水县临安镇阿春饭店南99米</v>
      </c>
      <c r="I9" s="76"/>
      <c r="J9" s="82"/>
      <c r="K9" s="83"/>
      <c r="L9" s="84" t="s">
        <v>33</v>
      </c>
      <c r="M9" s="83"/>
      <c r="N9" s="83"/>
      <c r="O9" s="83"/>
      <c r="P9" s="83"/>
      <c r="Q9" s="129" t="s">
        <v>56</v>
      </c>
      <c r="R9" s="130"/>
      <c r="S9" s="103"/>
      <c r="T9" s="104"/>
      <c r="U9" s="105"/>
    </row>
    <row r="10" s="39" customFormat="1" ht="17.65" customHeight="1" spans="1:21">
      <c r="A10" s="71">
        <v>5</v>
      </c>
      <c r="B10" s="72" t="s">
        <v>75</v>
      </c>
      <c r="C10" s="73" t="s">
        <v>76</v>
      </c>
      <c r="D10" s="73">
        <v>15925386242</v>
      </c>
      <c r="E10" s="74" t="s">
        <v>59</v>
      </c>
      <c r="F10" s="144" t="s">
        <v>1999</v>
      </c>
      <c r="G10" s="155">
        <v>0</v>
      </c>
      <c r="H10" s="154" t="s">
        <v>2000</v>
      </c>
      <c r="I10" s="76"/>
      <c r="J10" s="82"/>
      <c r="K10" s="83"/>
      <c r="L10" s="84" t="s">
        <v>33</v>
      </c>
      <c r="M10" s="83"/>
      <c r="N10" s="83"/>
      <c r="O10" s="83"/>
      <c r="P10" s="83"/>
      <c r="Q10" s="129" t="s">
        <v>56</v>
      </c>
      <c r="R10" s="130"/>
      <c r="S10" s="103"/>
      <c r="T10" s="104"/>
      <c r="U10" s="105"/>
    </row>
    <row r="11" s="39" customFormat="1" ht="17.65" customHeight="1" spans="1:21">
      <c r="A11" s="71">
        <v>6</v>
      </c>
      <c r="B11" s="72" t="s">
        <v>79</v>
      </c>
      <c r="C11" s="73" t="s">
        <v>80</v>
      </c>
      <c r="D11" s="73">
        <v>15974757705</v>
      </c>
      <c r="E11" s="74" t="s">
        <v>59</v>
      </c>
      <c r="F11" s="144" t="s">
        <v>2001</v>
      </c>
      <c r="G11" s="155">
        <v>0</v>
      </c>
      <c r="H11" s="154" t="s">
        <v>2002</v>
      </c>
      <c r="I11" s="76"/>
      <c r="J11" s="82"/>
      <c r="K11" s="83"/>
      <c r="L11" s="84" t="s">
        <v>33</v>
      </c>
      <c r="M11" s="83"/>
      <c r="N11" s="83"/>
      <c r="O11" s="83"/>
      <c r="P11" s="83"/>
      <c r="Q11" s="129" t="s">
        <v>56</v>
      </c>
      <c r="R11" s="130"/>
      <c r="S11" s="103"/>
      <c r="T11" s="104"/>
      <c r="U11" s="105"/>
    </row>
    <row r="12" s="39" customFormat="1" ht="17.65" customHeight="1" spans="1:21">
      <c r="A12" s="71">
        <v>7</v>
      </c>
      <c r="B12" s="72" t="s">
        <v>83</v>
      </c>
      <c r="C12" s="73" t="s">
        <v>84</v>
      </c>
      <c r="D12" s="73">
        <v>15825232711</v>
      </c>
      <c r="E12" s="74" t="s">
        <v>59</v>
      </c>
      <c r="F12" s="144" t="s">
        <v>2003</v>
      </c>
      <c r="G12" s="155">
        <v>0</v>
      </c>
      <c r="H12" s="154" t="s">
        <v>2004</v>
      </c>
      <c r="I12" s="76"/>
      <c r="J12" s="82"/>
      <c r="K12" s="83"/>
      <c r="L12" s="84" t="s">
        <v>33</v>
      </c>
      <c r="M12" s="83"/>
      <c r="N12" s="83"/>
      <c r="O12" s="83"/>
      <c r="P12" s="83"/>
      <c r="Q12" s="129" t="s">
        <v>56</v>
      </c>
      <c r="R12" s="130"/>
      <c r="S12" s="103"/>
      <c r="T12" s="104"/>
      <c r="U12" s="105"/>
    </row>
    <row r="13" s="39" customFormat="1" ht="17.65" customHeight="1" spans="1:21">
      <c r="A13" s="71">
        <v>8</v>
      </c>
      <c r="B13" s="72" t="s">
        <v>87</v>
      </c>
      <c r="C13" s="73" t="s">
        <v>88</v>
      </c>
      <c r="D13" s="73">
        <v>13988065970</v>
      </c>
      <c r="E13" s="74" t="s">
        <v>59</v>
      </c>
      <c r="F13" s="144" t="str">
        <f>VLOOKUP(B13,[17]全部报警!$A$2:$D$85,2,FALSE)</f>
        <v>2019-07-09 18:28:46</v>
      </c>
      <c r="G13" s="155" t="str">
        <f>VLOOKUP(B13,[18]行驶报表统计数据!$A$2:$B$64,2,FALSE)</f>
        <v>26.12</v>
      </c>
      <c r="H13" s="76" t="str">
        <f>VLOOKUP(B13,[17]全部报警!$A$2:$D$85,4,FALSE)</f>
        <v>云南省红河哈尼族彝族自治州个旧市鸡街镇105县道穆斯林餐厅南75米</v>
      </c>
      <c r="I13" s="76"/>
      <c r="J13" s="82"/>
      <c r="K13" s="83"/>
      <c r="L13" s="84" t="s">
        <v>33</v>
      </c>
      <c r="M13" s="83"/>
      <c r="N13" s="83"/>
      <c r="O13" s="83"/>
      <c r="P13" s="83"/>
      <c r="Q13" s="129" t="s">
        <v>56</v>
      </c>
      <c r="R13" s="130"/>
      <c r="S13" s="103"/>
      <c r="T13" s="104"/>
      <c r="U13" s="105"/>
    </row>
    <row r="14" s="39" customFormat="1" ht="17.65" customHeight="1" spans="1:21">
      <c r="A14" s="71">
        <v>9</v>
      </c>
      <c r="B14" s="72" t="s">
        <v>91</v>
      </c>
      <c r="C14" s="73" t="s">
        <v>92</v>
      </c>
      <c r="D14" s="73">
        <v>13529481227</v>
      </c>
      <c r="E14" s="74" t="s">
        <v>59</v>
      </c>
      <c r="F14" s="144" t="s">
        <v>2005</v>
      </c>
      <c r="G14" s="155">
        <v>0</v>
      </c>
      <c r="H14" s="154" t="s">
        <v>2006</v>
      </c>
      <c r="I14" s="76"/>
      <c r="J14" s="82"/>
      <c r="K14" s="83"/>
      <c r="L14" s="84" t="s">
        <v>33</v>
      </c>
      <c r="M14" s="83"/>
      <c r="N14" s="83"/>
      <c r="O14" s="83"/>
      <c r="P14" s="83"/>
      <c r="Q14" s="129" t="s">
        <v>56</v>
      </c>
      <c r="R14" s="130"/>
      <c r="S14" s="103"/>
      <c r="T14" s="104"/>
      <c r="U14" s="105"/>
    </row>
    <row r="15" s="39" customFormat="1" ht="17.65" customHeight="1" spans="1:21">
      <c r="A15" s="71">
        <v>10</v>
      </c>
      <c r="B15" s="72" t="s">
        <v>95</v>
      </c>
      <c r="C15" s="73" t="s">
        <v>68</v>
      </c>
      <c r="D15" s="73">
        <v>13769424867</v>
      </c>
      <c r="E15" s="74" t="s">
        <v>59</v>
      </c>
      <c r="F15" s="144" t="str">
        <f>VLOOKUP(B15,[17]全部报警!$A$2:$D$85,2,FALSE)</f>
        <v>2019-07-09 18:47:41</v>
      </c>
      <c r="G15" s="155" t="str">
        <f>VLOOKUP(B15,[18]行驶报表统计数据!$A$2:$B$64,2,FALSE)</f>
        <v>33.58</v>
      </c>
      <c r="H15" s="76" t="str">
        <f>VLOOKUP(B15,[17]全部报警!$A$2:$D$85,4,FALSE)</f>
        <v>云南省红河哈尼族彝族自治州个旧市大屯镇085乡道仁和村站西南1777米</v>
      </c>
      <c r="I15" s="76"/>
      <c r="J15" s="82"/>
      <c r="K15" s="83"/>
      <c r="L15" s="84" t="s">
        <v>33</v>
      </c>
      <c r="M15" s="83"/>
      <c r="N15" s="83"/>
      <c r="O15" s="83"/>
      <c r="P15" s="83"/>
      <c r="Q15" s="129" t="s">
        <v>56</v>
      </c>
      <c r="R15" s="130"/>
      <c r="S15" s="103"/>
      <c r="T15" s="104"/>
      <c r="U15" s="105"/>
    </row>
    <row r="16" s="39" customFormat="1" ht="17.65" customHeight="1" spans="1:21">
      <c r="A16" s="71">
        <v>11</v>
      </c>
      <c r="B16" s="72" t="s">
        <v>98</v>
      </c>
      <c r="C16" s="73" t="s">
        <v>99</v>
      </c>
      <c r="D16" s="73">
        <v>13769465022</v>
      </c>
      <c r="E16" s="74" t="s">
        <v>59</v>
      </c>
      <c r="F16" s="144" t="s">
        <v>2007</v>
      </c>
      <c r="G16" s="155">
        <v>0</v>
      </c>
      <c r="H16" s="154" t="s">
        <v>2008</v>
      </c>
      <c r="I16" s="76"/>
      <c r="J16" s="82"/>
      <c r="K16" s="83"/>
      <c r="L16" s="84" t="s">
        <v>33</v>
      </c>
      <c r="M16" s="83"/>
      <c r="N16" s="83"/>
      <c r="O16" s="83"/>
      <c r="P16" s="83"/>
      <c r="Q16" s="129" t="s">
        <v>56</v>
      </c>
      <c r="R16" s="130"/>
      <c r="S16" s="103"/>
      <c r="T16" s="104"/>
      <c r="U16" s="105"/>
    </row>
    <row r="17" s="39" customFormat="1" ht="17.65" customHeight="1" spans="1:21">
      <c r="A17" s="71">
        <v>12</v>
      </c>
      <c r="B17" s="72" t="s">
        <v>102</v>
      </c>
      <c r="C17" s="73" t="s">
        <v>103</v>
      </c>
      <c r="D17" s="73">
        <v>13987386209</v>
      </c>
      <c r="E17" s="74" t="s">
        <v>59</v>
      </c>
      <c r="F17" s="144" t="s">
        <v>2009</v>
      </c>
      <c r="G17" s="155">
        <v>0</v>
      </c>
      <c r="H17" s="154" t="s">
        <v>2010</v>
      </c>
      <c r="I17" s="76"/>
      <c r="J17" s="84"/>
      <c r="K17" s="83"/>
      <c r="L17" s="84" t="s">
        <v>33</v>
      </c>
      <c r="M17" s="83"/>
      <c r="N17" s="83"/>
      <c r="O17" s="83"/>
      <c r="P17" s="83"/>
      <c r="Q17" s="129" t="s">
        <v>56</v>
      </c>
      <c r="R17" s="130"/>
      <c r="S17" s="103"/>
      <c r="T17" s="104"/>
      <c r="U17" s="105"/>
    </row>
    <row r="18" s="39" customFormat="1" ht="17.65" customHeight="1" spans="1:21">
      <c r="A18" s="71">
        <v>13</v>
      </c>
      <c r="B18" s="72" t="s">
        <v>106</v>
      </c>
      <c r="C18" s="73" t="s">
        <v>107</v>
      </c>
      <c r="D18" s="73">
        <v>13987386209</v>
      </c>
      <c r="E18" s="74" t="s">
        <v>59</v>
      </c>
      <c r="F18" s="144" t="s">
        <v>2011</v>
      </c>
      <c r="G18" s="155">
        <v>0</v>
      </c>
      <c r="H18" s="154" t="s">
        <v>2012</v>
      </c>
      <c r="I18" s="76"/>
      <c r="J18" s="84"/>
      <c r="K18" s="83"/>
      <c r="L18" s="84" t="s">
        <v>33</v>
      </c>
      <c r="M18" s="83"/>
      <c r="N18" s="83"/>
      <c r="O18" s="83"/>
      <c r="P18" s="83"/>
      <c r="Q18" s="129" t="s">
        <v>56</v>
      </c>
      <c r="R18" s="130"/>
      <c r="S18" s="103"/>
      <c r="T18" s="104"/>
      <c r="U18" s="105"/>
    </row>
    <row r="19" s="39" customFormat="1" ht="17.65" customHeight="1" spans="1:21">
      <c r="A19" s="71">
        <v>14</v>
      </c>
      <c r="B19" s="72" t="s">
        <v>110</v>
      </c>
      <c r="C19" s="73" t="s">
        <v>111</v>
      </c>
      <c r="D19" s="73">
        <v>15987351731</v>
      </c>
      <c r="E19" s="74" t="s">
        <v>59</v>
      </c>
      <c r="F19" s="144" t="s">
        <v>2013</v>
      </c>
      <c r="G19" s="155">
        <v>0</v>
      </c>
      <c r="H19" s="154" t="s">
        <v>2014</v>
      </c>
      <c r="I19" s="76"/>
      <c r="J19" s="85"/>
      <c r="K19" s="83"/>
      <c r="L19" s="84" t="s">
        <v>33</v>
      </c>
      <c r="M19" s="83"/>
      <c r="N19" s="83"/>
      <c r="O19" s="83"/>
      <c r="P19" s="83"/>
      <c r="Q19" s="129" t="s">
        <v>56</v>
      </c>
      <c r="R19" s="130"/>
      <c r="S19" s="103"/>
      <c r="T19" s="104"/>
      <c r="U19" s="105"/>
    </row>
    <row r="20" s="39" customFormat="1" ht="17.65" customHeight="1" spans="1:21">
      <c r="A20" s="71">
        <v>15</v>
      </c>
      <c r="B20" s="72" t="s">
        <v>114</v>
      </c>
      <c r="C20" s="73" t="s">
        <v>115</v>
      </c>
      <c r="D20" s="73">
        <v>13988900845</v>
      </c>
      <c r="E20" s="74" t="s">
        <v>59</v>
      </c>
      <c r="F20" s="144" t="str">
        <f>VLOOKUP(B20,[17]全部报警!$A$2:$D$85,2,FALSE)</f>
        <v>2019-07-09 19:42:52</v>
      </c>
      <c r="G20" s="155">
        <v>0</v>
      </c>
      <c r="H20" s="76" t="str">
        <f>VLOOKUP(B20,[17]全部报警!$A$2:$D$85,4,FALSE)</f>
        <v>云南省曲靖市陆良县板桥镇001乡道洪武学校西南1388米</v>
      </c>
      <c r="I20" s="76"/>
      <c r="J20" s="85"/>
      <c r="K20" s="83"/>
      <c r="L20" s="84" t="s">
        <v>33</v>
      </c>
      <c r="M20" s="83"/>
      <c r="N20" s="83"/>
      <c r="O20" s="83"/>
      <c r="P20" s="83"/>
      <c r="Q20" s="129" t="s">
        <v>56</v>
      </c>
      <c r="R20" s="130"/>
      <c r="S20" s="103"/>
      <c r="T20" s="104"/>
      <c r="U20" s="105"/>
    </row>
    <row r="21" s="39" customFormat="1" ht="17.65" customHeight="1" spans="1:21">
      <c r="A21" s="71">
        <v>16</v>
      </c>
      <c r="B21" s="72" t="s">
        <v>116</v>
      </c>
      <c r="C21" s="77" t="s">
        <v>117</v>
      </c>
      <c r="D21" s="77">
        <v>13769467588</v>
      </c>
      <c r="E21" s="74" t="s">
        <v>59</v>
      </c>
      <c r="F21" s="144" t="s">
        <v>2015</v>
      </c>
      <c r="G21" s="155">
        <v>0</v>
      </c>
      <c r="H21" s="154" t="s">
        <v>1265</v>
      </c>
      <c r="I21" s="76"/>
      <c r="J21" s="85"/>
      <c r="K21" s="83"/>
      <c r="L21" s="84" t="s">
        <v>33</v>
      </c>
      <c r="M21" s="83"/>
      <c r="N21" s="83"/>
      <c r="O21" s="83"/>
      <c r="P21" s="83"/>
      <c r="Q21" s="129" t="s">
        <v>56</v>
      </c>
      <c r="R21" s="130"/>
      <c r="S21" s="103"/>
      <c r="T21" s="104"/>
      <c r="U21" s="105"/>
    </row>
    <row r="22" s="39" customFormat="1" ht="17.65" customHeight="1" spans="1:21">
      <c r="A22" s="71">
        <v>17</v>
      </c>
      <c r="B22" s="72" t="s">
        <v>120</v>
      </c>
      <c r="C22" s="73" t="s">
        <v>121</v>
      </c>
      <c r="D22" s="73">
        <v>13988058922</v>
      </c>
      <c r="E22" s="74" t="s">
        <v>59</v>
      </c>
      <c r="F22" s="144" t="s">
        <v>2016</v>
      </c>
      <c r="G22" s="155">
        <v>0</v>
      </c>
      <c r="H22" s="154" t="s">
        <v>2017</v>
      </c>
      <c r="I22" s="76"/>
      <c r="J22" s="85"/>
      <c r="K22" s="83"/>
      <c r="L22" s="84" t="s">
        <v>33</v>
      </c>
      <c r="M22" s="83"/>
      <c r="N22" s="83"/>
      <c r="O22" s="83"/>
      <c r="P22" s="83"/>
      <c r="Q22" s="129" t="s">
        <v>56</v>
      </c>
      <c r="R22" s="130"/>
      <c r="S22" s="103"/>
      <c r="T22" s="104"/>
      <c r="U22" s="105"/>
    </row>
    <row r="23" s="39" customFormat="1" ht="17.65" customHeight="1" spans="1:21">
      <c r="A23" s="71">
        <v>18</v>
      </c>
      <c r="B23" s="72" t="s">
        <v>124</v>
      </c>
      <c r="C23" s="77" t="s">
        <v>125</v>
      </c>
      <c r="D23" s="77">
        <v>13529945859</v>
      </c>
      <c r="E23" s="74" t="s">
        <v>59</v>
      </c>
      <c r="F23" s="144" t="s">
        <v>2018</v>
      </c>
      <c r="G23" s="155">
        <v>0</v>
      </c>
      <c r="H23" s="154" t="s">
        <v>2019</v>
      </c>
      <c r="I23" s="76"/>
      <c r="J23" s="85"/>
      <c r="K23" s="83"/>
      <c r="L23" s="84" t="s">
        <v>33</v>
      </c>
      <c r="M23" s="83"/>
      <c r="N23" s="83"/>
      <c r="O23" s="83"/>
      <c r="P23" s="83"/>
      <c r="Q23" s="129" t="s">
        <v>56</v>
      </c>
      <c r="R23" s="130"/>
      <c r="S23" s="103"/>
      <c r="T23" s="104"/>
      <c r="U23" s="105"/>
    </row>
    <row r="24" s="39" customFormat="1" ht="17.65" customHeight="1" spans="1:21">
      <c r="A24" s="71">
        <v>19</v>
      </c>
      <c r="B24" s="72" t="s">
        <v>128</v>
      </c>
      <c r="C24" s="73" t="s">
        <v>129</v>
      </c>
      <c r="D24" s="73">
        <v>15925189689</v>
      </c>
      <c r="E24" s="74" t="s">
        <v>59</v>
      </c>
      <c r="F24" s="144" t="s">
        <v>2020</v>
      </c>
      <c r="G24" s="155">
        <v>0</v>
      </c>
      <c r="H24" s="154" t="s">
        <v>2021</v>
      </c>
      <c r="I24" s="76"/>
      <c r="J24" s="85"/>
      <c r="K24" s="83"/>
      <c r="L24" s="84" t="s">
        <v>33</v>
      </c>
      <c r="M24" s="83"/>
      <c r="N24" s="83"/>
      <c r="O24" s="83"/>
      <c r="P24" s="83"/>
      <c r="Q24" s="129" t="s">
        <v>56</v>
      </c>
      <c r="R24" s="130"/>
      <c r="S24" s="103"/>
      <c r="T24" s="104"/>
      <c r="U24" s="105"/>
    </row>
    <row r="25" s="39" customFormat="1" ht="17.65" customHeight="1" spans="1:21">
      <c r="A25" s="71">
        <v>20</v>
      </c>
      <c r="B25" s="72" t="s">
        <v>132</v>
      </c>
      <c r="C25" s="73" t="s">
        <v>133</v>
      </c>
      <c r="D25" s="73">
        <v>13769413028</v>
      </c>
      <c r="E25" s="74" t="s">
        <v>59</v>
      </c>
      <c r="F25" s="144" t="s">
        <v>2022</v>
      </c>
      <c r="G25" s="155">
        <v>0</v>
      </c>
      <c r="H25" s="154" t="s">
        <v>2023</v>
      </c>
      <c r="I25" s="76"/>
      <c r="J25" s="85"/>
      <c r="K25" s="83"/>
      <c r="L25" s="84" t="s">
        <v>33</v>
      </c>
      <c r="M25" s="83"/>
      <c r="N25" s="83"/>
      <c r="O25" s="83"/>
      <c r="P25" s="83"/>
      <c r="Q25" s="129" t="s">
        <v>56</v>
      </c>
      <c r="R25" s="130"/>
      <c r="S25" s="103"/>
      <c r="T25" s="104"/>
      <c r="U25" s="105"/>
    </row>
    <row r="26" s="39" customFormat="1" ht="17.65" customHeight="1" spans="1:21">
      <c r="A26" s="71">
        <v>21</v>
      </c>
      <c r="B26" s="72" t="s">
        <v>136</v>
      </c>
      <c r="C26" s="73" t="s">
        <v>137</v>
      </c>
      <c r="D26" s="73">
        <v>13987372731</v>
      </c>
      <c r="E26" s="74" t="s">
        <v>59</v>
      </c>
      <c r="F26" s="144" t="s">
        <v>2024</v>
      </c>
      <c r="G26" s="155">
        <v>0</v>
      </c>
      <c r="H26" s="154" t="s">
        <v>2025</v>
      </c>
      <c r="I26" s="76"/>
      <c r="J26" s="85"/>
      <c r="K26" s="83"/>
      <c r="L26" s="84" t="s">
        <v>33</v>
      </c>
      <c r="M26" s="83"/>
      <c r="N26" s="83"/>
      <c r="O26" s="83"/>
      <c r="P26" s="83"/>
      <c r="Q26" s="129" t="s">
        <v>56</v>
      </c>
      <c r="R26" s="130"/>
      <c r="S26" s="103"/>
      <c r="T26" s="104"/>
      <c r="U26" s="105"/>
    </row>
    <row r="27" s="40" customFormat="1" ht="17.65" customHeight="1" spans="1:21">
      <c r="A27" s="71">
        <v>22</v>
      </c>
      <c r="B27" s="72" t="s">
        <v>140</v>
      </c>
      <c r="C27" s="73" t="s">
        <v>141</v>
      </c>
      <c r="D27" s="73">
        <v>15912899704</v>
      </c>
      <c r="E27" s="74" t="s">
        <v>59</v>
      </c>
      <c r="F27" s="144" t="str">
        <f>VLOOKUP(B27,[17]全部报警!$A$2:$D$85,2,FALSE)</f>
        <v>2019-07-09 18:07:39</v>
      </c>
      <c r="G27" s="155" t="str">
        <f>VLOOKUP(B27,[18]行驶报表统计数据!$A$2:$B$64,2,FALSE)</f>
        <v>24.81</v>
      </c>
      <c r="H27" s="76" t="str">
        <f>VLOOKUP(B27,[17]全部报警!$A$2:$D$85,4,FALSE)</f>
        <v>云南省红河哈尼族彝族自治州建水县南庄镇214省道桥头北315米</v>
      </c>
      <c r="I27" s="76"/>
      <c r="J27" s="85"/>
      <c r="K27" s="83"/>
      <c r="L27" s="84" t="s">
        <v>33</v>
      </c>
      <c r="M27" s="83"/>
      <c r="N27" s="83"/>
      <c r="O27" s="83"/>
      <c r="P27" s="83"/>
      <c r="Q27" s="129" t="s">
        <v>56</v>
      </c>
      <c r="R27" s="130"/>
      <c r="S27" s="103"/>
      <c r="T27" s="104"/>
      <c r="U27" s="105"/>
    </row>
    <row r="28" s="40" customFormat="1" ht="17.65" customHeight="1" spans="1:21">
      <c r="A28" s="71">
        <v>23</v>
      </c>
      <c r="B28" s="72" t="s">
        <v>142</v>
      </c>
      <c r="C28" s="73" t="s">
        <v>143</v>
      </c>
      <c r="D28" s="73">
        <v>15912881848</v>
      </c>
      <c r="E28" s="74" t="s">
        <v>59</v>
      </c>
      <c r="F28" s="144" t="s">
        <v>2026</v>
      </c>
      <c r="G28" s="155">
        <v>0</v>
      </c>
      <c r="H28" s="154" t="s">
        <v>2027</v>
      </c>
      <c r="I28" s="76"/>
      <c r="J28" s="85"/>
      <c r="K28" s="83"/>
      <c r="L28" s="84" t="s">
        <v>33</v>
      </c>
      <c r="M28" s="83"/>
      <c r="N28" s="83"/>
      <c r="O28" s="83"/>
      <c r="P28" s="83"/>
      <c r="Q28" s="129" t="s">
        <v>56</v>
      </c>
      <c r="R28" s="130"/>
      <c r="S28" s="103"/>
      <c r="T28" s="104"/>
      <c r="U28" s="105"/>
    </row>
    <row r="29" s="40" customFormat="1" ht="17.65" customHeight="1" spans="1:21">
      <c r="A29" s="71">
        <v>24</v>
      </c>
      <c r="B29" s="72" t="s">
        <v>146</v>
      </c>
      <c r="C29" s="73" t="s">
        <v>147</v>
      </c>
      <c r="D29" s="73">
        <v>13508836519</v>
      </c>
      <c r="E29" s="74" t="s">
        <v>59</v>
      </c>
      <c r="F29" s="144" t="s">
        <v>2028</v>
      </c>
      <c r="G29" s="155">
        <v>0</v>
      </c>
      <c r="H29" s="154" t="s">
        <v>2029</v>
      </c>
      <c r="I29" s="76"/>
      <c r="J29" s="85"/>
      <c r="K29" s="83"/>
      <c r="L29" s="84" t="s">
        <v>33</v>
      </c>
      <c r="M29" s="83"/>
      <c r="N29" s="83"/>
      <c r="O29" s="83"/>
      <c r="P29" s="83"/>
      <c r="Q29" s="129" t="s">
        <v>56</v>
      </c>
      <c r="R29" s="130"/>
      <c r="S29" s="103"/>
      <c r="T29" s="104"/>
      <c r="U29" s="105"/>
    </row>
    <row r="30" s="40" customFormat="1" ht="17.65" customHeight="1" spans="1:21">
      <c r="A30" s="71">
        <v>25</v>
      </c>
      <c r="B30" s="72" t="s">
        <v>150</v>
      </c>
      <c r="C30" s="73" t="s">
        <v>151</v>
      </c>
      <c r="D30" s="73">
        <v>13769334709</v>
      </c>
      <c r="E30" s="74" t="s">
        <v>59</v>
      </c>
      <c r="F30" s="144" t="s">
        <v>2030</v>
      </c>
      <c r="G30" s="155">
        <v>0</v>
      </c>
      <c r="H30" s="154" t="s">
        <v>2031</v>
      </c>
      <c r="I30" s="76"/>
      <c r="J30" s="85"/>
      <c r="K30" s="83"/>
      <c r="L30" s="84" t="s">
        <v>33</v>
      </c>
      <c r="M30" s="83"/>
      <c r="N30" s="83"/>
      <c r="O30" s="83"/>
      <c r="P30" s="83"/>
      <c r="Q30" s="129" t="s">
        <v>56</v>
      </c>
      <c r="R30" s="130"/>
      <c r="S30" s="103"/>
      <c r="T30" s="104"/>
      <c r="U30" s="105"/>
    </row>
    <row r="31" s="40" customFormat="1" ht="17.65" customHeight="1" spans="1:21">
      <c r="A31" s="71">
        <v>26</v>
      </c>
      <c r="B31" s="72" t="s">
        <v>152</v>
      </c>
      <c r="C31" s="73" t="s">
        <v>153</v>
      </c>
      <c r="D31" s="73">
        <v>13408905319</v>
      </c>
      <c r="E31" s="74" t="s">
        <v>59</v>
      </c>
      <c r="F31" s="144" t="s">
        <v>2032</v>
      </c>
      <c r="G31" s="155">
        <v>0</v>
      </c>
      <c r="H31" s="154" t="s">
        <v>2033</v>
      </c>
      <c r="I31" s="76"/>
      <c r="J31" s="85"/>
      <c r="K31" s="83"/>
      <c r="L31" s="84" t="s">
        <v>33</v>
      </c>
      <c r="M31" s="83"/>
      <c r="N31" s="83"/>
      <c r="O31" s="83"/>
      <c r="P31" s="83"/>
      <c r="Q31" s="129" t="s">
        <v>56</v>
      </c>
      <c r="R31" s="130"/>
      <c r="S31" s="103"/>
      <c r="T31" s="104"/>
      <c r="U31" s="105"/>
    </row>
    <row r="32" s="40" customFormat="1" ht="17.65" customHeight="1" spans="1:21">
      <c r="A32" s="71">
        <v>27</v>
      </c>
      <c r="B32" s="72" t="s">
        <v>156</v>
      </c>
      <c r="C32" s="73" t="s">
        <v>157</v>
      </c>
      <c r="D32" s="73">
        <v>15987377712</v>
      </c>
      <c r="E32" s="74" t="s">
        <v>59</v>
      </c>
      <c r="F32" s="144" t="s">
        <v>2034</v>
      </c>
      <c r="G32" s="155">
        <v>0</v>
      </c>
      <c r="H32" s="154" t="s">
        <v>2035</v>
      </c>
      <c r="I32" s="76"/>
      <c r="J32" s="85"/>
      <c r="K32" s="83"/>
      <c r="L32" s="84" t="s">
        <v>33</v>
      </c>
      <c r="M32" s="83"/>
      <c r="N32" s="83"/>
      <c r="O32" s="83"/>
      <c r="P32" s="83"/>
      <c r="Q32" s="129" t="s">
        <v>56</v>
      </c>
      <c r="R32" s="130"/>
      <c r="S32" s="103"/>
      <c r="T32" s="104"/>
      <c r="U32" s="105"/>
    </row>
    <row r="33" s="40" customFormat="1" ht="17.65" customHeight="1" spans="1:21">
      <c r="A33" s="71">
        <v>28</v>
      </c>
      <c r="B33" s="72" t="s">
        <v>160</v>
      </c>
      <c r="C33" s="73" t="s">
        <v>161</v>
      </c>
      <c r="D33" s="73">
        <v>15911329961</v>
      </c>
      <c r="E33" s="74" t="s">
        <v>59</v>
      </c>
      <c r="F33" s="144" t="str">
        <f>VLOOKUP(B33,[17]全部报警!$A$2:$D$85,2,FALSE)</f>
        <v>2019-07-09 15:14:08</v>
      </c>
      <c r="G33" s="155">
        <v>0</v>
      </c>
      <c r="H33" s="76" t="str">
        <f>VLOOKUP(B33,[17]全部报警!$A$2:$D$85,4,FALSE)</f>
        <v>云南省红河哈尼族彝族自治州建水县南庄镇214省道桥头北158米</v>
      </c>
      <c r="I33" s="76"/>
      <c r="J33" s="85"/>
      <c r="K33" s="83"/>
      <c r="L33" s="84" t="s">
        <v>33</v>
      </c>
      <c r="M33" s="83"/>
      <c r="N33" s="83"/>
      <c r="O33" s="83"/>
      <c r="P33" s="83"/>
      <c r="Q33" s="129" t="s">
        <v>56</v>
      </c>
      <c r="R33" s="130"/>
      <c r="S33" s="103"/>
      <c r="T33" s="104"/>
      <c r="U33" s="105"/>
    </row>
    <row r="34" s="40" customFormat="1" ht="17.65" customHeight="1" spans="1:21">
      <c r="A34" s="71">
        <v>29</v>
      </c>
      <c r="B34" s="72" t="s">
        <v>162</v>
      </c>
      <c r="C34" s="73" t="s">
        <v>163</v>
      </c>
      <c r="D34" s="73">
        <v>13529687056</v>
      </c>
      <c r="E34" s="74" t="s">
        <v>59</v>
      </c>
      <c r="F34" s="144" t="s">
        <v>2036</v>
      </c>
      <c r="G34" s="155">
        <v>0</v>
      </c>
      <c r="H34" s="154" t="s">
        <v>2037</v>
      </c>
      <c r="I34" s="76"/>
      <c r="J34" s="85"/>
      <c r="K34" s="83"/>
      <c r="L34" s="84" t="s">
        <v>33</v>
      </c>
      <c r="M34" s="83"/>
      <c r="N34" s="83"/>
      <c r="O34" s="83"/>
      <c r="P34" s="83"/>
      <c r="Q34" s="129" t="s">
        <v>56</v>
      </c>
      <c r="R34" s="130"/>
      <c r="S34" s="103"/>
      <c r="T34" s="104"/>
      <c r="U34" s="105"/>
    </row>
    <row r="35" s="40" customFormat="1" ht="17.65" customHeight="1" spans="1:21">
      <c r="A35" s="71">
        <v>30</v>
      </c>
      <c r="B35" s="72" t="s">
        <v>166</v>
      </c>
      <c r="C35" s="73" t="s">
        <v>167</v>
      </c>
      <c r="D35" s="73">
        <v>13987368837</v>
      </c>
      <c r="E35" s="74" t="s">
        <v>59</v>
      </c>
      <c r="F35" s="144" t="str">
        <f>VLOOKUP(B35,[17]全部报警!$A$2:$D$85,2,FALSE)</f>
        <v>2019-07-09 23:27:24</v>
      </c>
      <c r="G35" s="155" t="str">
        <f>VLOOKUP(B35,[18]行驶报表统计数据!$A$2:$B$64,2,FALSE)</f>
        <v>20.58</v>
      </c>
      <c r="H35" s="76" t="str">
        <f>VLOOKUP(B35,[17]全部报警!$A$2:$D$85,4,FALSE)</f>
        <v>云南省红河哈尼族彝族自治州建水县坡头乡人民路175214省道红河大桥东南220米</v>
      </c>
      <c r="I35" s="76"/>
      <c r="J35" s="85"/>
      <c r="K35" s="83"/>
      <c r="L35" s="84" t="s">
        <v>33</v>
      </c>
      <c r="M35" s="83"/>
      <c r="N35" s="83"/>
      <c r="O35" s="83"/>
      <c r="P35" s="83"/>
      <c r="Q35" s="129" t="s">
        <v>56</v>
      </c>
      <c r="R35" s="130"/>
      <c r="S35" s="103"/>
      <c r="T35" s="104"/>
      <c r="U35" s="105"/>
    </row>
    <row r="36" s="40" customFormat="1" ht="17.65" customHeight="1" spans="1:21">
      <c r="A36" s="71">
        <v>31</v>
      </c>
      <c r="B36" s="72" t="s">
        <v>168</v>
      </c>
      <c r="C36" s="73" t="s">
        <v>169</v>
      </c>
      <c r="D36" s="73">
        <v>13988059959</v>
      </c>
      <c r="E36" s="74" t="s">
        <v>59</v>
      </c>
      <c r="F36" s="144" t="s">
        <v>2038</v>
      </c>
      <c r="G36" s="155">
        <v>0</v>
      </c>
      <c r="H36" s="154" t="s">
        <v>2039</v>
      </c>
      <c r="I36" s="76"/>
      <c r="J36" s="85"/>
      <c r="K36" s="83"/>
      <c r="L36" s="84" t="s">
        <v>33</v>
      </c>
      <c r="M36" s="83"/>
      <c r="N36" s="83"/>
      <c r="O36" s="83"/>
      <c r="P36" s="83"/>
      <c r="Q36" s="129" t="s">
        <v>56</v>
      </c>
      <c r="R36" s="130"/>
      <c r="S36" s="103"/>
      <c r="T36" s="104"/>
      <c r="U36" s="105"/>
    </row>
    <row r="37" s="40" customFormat="1" ht="17.65" customHeight="1" spans="1:21">
      <c r="A37" s="71">
        <v>32</v>
      </c>
      <c r="B37" s="72" t="s">
        <v>171</v>
      </c>
      <c r="C37" s="73" t="s">
        <v>172</v>
      </c>
      <c r="D37" s="73">
        <v>13987312198</v>
      </c>
      <c r="E37" s="74" t="s">
        <v>59</v>
      </c>
      <c r="F37" s="144" t="str">
        <f>VLOOKUP(B37,[17]全部报警!$A$2:$D$85,2,FALSE)</f>
        <v>2019-07-09 19:56:30</v>
      </c>
      <c r="G37" s="155">
        <v>0</v>
      </c>
      <c r="H37" s="76" t="str">
        <f>VLOOKUP(B37,[17]全部报警!$A$2:$D$85,4,FALSE)</f>
        <v>云南省玉溪市江川区大街街道127乡道通达汽配汽修西131米</v>
      </c>
      <c r="I37" s="76"/>
      <c r="J37" s="85"/>
      <c r="K37" s="83"/>
      <c r="L37" s="84" t="s">
        <v>33</v>
      </c>
      <c r="M37" s="83"/>
      <c r="N37" s="83"/>
      <c r="O37" s="83"/>
      <c r="P37" s="83"/>
      <c r="Q37" s="129" t="s">
        <v>56</v>
      </c>
      <c r="R37" s="130"/>
      <c r="S37" s="103"/>
      <c r="T37" s="104"/>
      <c r="U37" s="105"/>
    </row>
    <row r="38" s="40" customFormat="1" ht="17.65" customHeight="1" spans="1:21">
      <c r="A38" s="71">
        <v>33</v>
      </c>
      <c r="B38" s="72" t="s">
        <v>175</v>
      </c>
      <c r="C38" s="77" t="s">
        <v>176</v>
      </c>
      <c r="D38" s="77">
        <v>15987787142</v>
      </c>
      <c r="E38" s="74" t="s">
        <v>59</v>
      </c>
      <c r="F38" s="144" t="s">
        <v>2040</v>
      </c>
      <c r="G38" s="155">
        <v>0</v>
      </c>
      <c r="H38" s="154" t="s">
        <v>1066</v>
      </c>
      <c r="I38" s="76"/>
      <c r="J38" s="85"/>
      <c r="K38" s="83"/>
      <c r="L38" s="84" t="s">
        <v>33</v>
      </c>
      <c r="M38" s="83"/>
      <c r="N38" s="83"/>
      <c r="O38" s="83"/>
      <c r="P38" s="83"/>
      <c r="Q38" s="129" t="s">
        <v>56</v>
      </c>
      <c r="R38" s="130"/>
      <c r="S38" s="103"/>
      <c r="T38" s="104"/>
      <c r="U38" s="105"/>
    </row>
    <row r="39" s="40" customFormat="1" ht="17.65" customHeight="1" spans="1:21">
      <c r="A39" s="71">
        <v>34</v>
      </c>
      <c r="B39" s="72" t="s">
        <v>177</v>
      </c>
      <c r="C39" s="73" t="s">
        <v>178</v>
      </c>
      <c r="D39" s="73">
        <v>13988079793</v>
      </c>
      <c r="E39" s="74" t="s">
        <v>59</v>
      </c>
      <c r="F39" s="144"/>
      <c r="G39" s="155">
        <v>0</v>
      </c>
      <c r="H39" s="76"/>
      <c r="I39" s="83" t="s">
        <v>62</v>
      </c>
      <c r="J39" s="85"/>
      <c r="K39" s="83"/>
      <c r="L39" s="84" t="s">
        <v>33</v>
      </c>
      <c r="M39" s="83"/>
      <c r="N39" s="83"/>
      <c r="O39" s="83"/>
      <c r="P39" s="83"/>
      <c r="Q39" s="129" t="s">
        <v>29</v>
      </c>
      <c r="R39" s="130"/>
      <c r="S39" s="103">
        <v>43655</v>
      </c>
      <c r="T39" s="104" t="s">
        <v>170</v>
      </c>
      <c r="U39" s="105"/>
    </row>
    <row r="40" s="40" customFormat="1" ht="17.65" customHeight="1" spans="1:21">
      <c r="A40" s="71">
        <v>35</v>
      </c>
      <c r="B40" s="72" t="s">
        <v>181</v>
      </c>
      <c r="C40" s="73" t="s">
        <v>182</v>
      </c>
      <c r="D40" s="73">
        <v>13618739599</v>
      </c>
      <c r="E40" s="74" t="s">
        <v>59</v>
      </c>
      <c r="F40" s="144" t="str">
        <f>VLOOKUP(B40,[17]全部报警!$A$2:$D$85,2,FALSE)</f>
        <v>2019-07-09 18:05:04</v>
      </c>
      <c r="G40" s="155" t="str">
        <f>VLOOKUP(B40,[18]行驶报表统计数据!$A$2:$B$64,2,FALSE)</f>
        <v>31.26</v>
      </c>
      <c r="H40" s="76" t="str">
        <f>VLOOKUP(B40,[17]全部报警!$A$2:$D$85,4,FALSE)</f>
        <v>云南省红河哈尼族彝族自治州石屏县异龙镇肖家海南457米</v>
      </c>
      <c r="I40" s="76"/>
      <c r="J40" s="85"/>
      <c r="K40" s="83"/>
      <c r="L40" s="84" t="s">
        <v>33</v>
      </c>
      <c r="M40" s="83"/>
      <c r="N40" s="83"/>
      <c r="O40" s="83"/>
      <c r="P40" s="83"/>
      <c r="Q40" s="129" t="s">
        <v>56</v>
      </c>
      <c r="R40" s="130"/>
      <c r="S40" s="103"/>
      <c r="T40" s="104"/>
      <c r="U40" s="105"/>
    </row>
    <row r="41" s="40" customFormat="1" ht="17.65" customHeight="1" spans="1:21">
      <c r="A41" s="71">
        <v>36</v>
      </c>
      <c r="B41" s="72" t="s">
        <v>183</v>
      </c>
      <c r="C41" s="73" t="s">
        <v>184</v>
      </c>
      <c r="D41" s="73">
        <v>13170601299</v>
      </c>
      <c r="E41" s="74" t="s">
        <v>59</v>
      </c>
      <c r="F41" s="144" t="s">
        <v>2041</v>
      </c>
      <c r="G41" s="155">
        <v>0</v>
      </c>
      <c r="H41" s="154" t="s">
        <v>2042</v>
      </c>
      <c r="I41" s="76"/>
      <c r="J41" s="85"/>
      <c r="K41" s="83"/>
      <c r="L41" s="84" t="s">
        <v>33</v>
      </c>
      <c r="M41" s="83"/>
      <c r="N41" s="83"/>
      <c r="O41" s="83"/>
      <c r="P41" s="83"/>
      <c r="Q41" s="129" t="s">
        <v>56</v>
      </c>
      <c r="R41" s="130"/>
      <c r="S41" s="103"/>
      <c r="T41" s="104"/>
      <c r="U41" s="105"/>
    </row>
    <row r="42" s="40" customFormat="1" ht="17.65" customHeight="1" spans="1:21">
      <c r="A42" s="71">
        <v>37</v>
      </c>
      <c r="B42" s="72" t="s">
        <v>187</v>
      </c>
      <c r="C42" s="73" t="s">
        <v>188</v>
      </c>
      <c r="D42" s="73">
        <v>13529956137</v>
      </c>
      <c r="E42" s="74" t="s">
        <v>59</v>
      </c>
      <c r="F42" s="144" t="str">
        <f>VLOOKUP(B42,[17]全部报警!$A$2:$D$85,2,FALSE)</f>
        <v>2019-07-09 14:55:44</v>
      </c>
      <c r="G42" s="155">
        <v>0</v>
      </c>
      <c r="H42" s="76" t="str">
        <f>VLOOKUP(B42,[17]全部报警!$A$2:$D$85,4,FALSE)</f>
        <v>云南省红河哈尼族彝族自治州金平苗族瑶族傣族自治县金水河镇滨河路金水河口岸南118米</v>
      </c>
      <c r="I42" s="76"/>
      <c r="J42" s="85"/>
      <c r="K42" s="83"/>
      <c r="L42" s="84" t="s">
        <v>33</v>
      </c>
      <c r="M42" s="83"/>
      <c r="N42" s="83"/>
      <c r="O42" s="83"/>
      <c r="P42" s="83"/>
      <c r="Q42" s="129" t="s">
        <v>56</v>
      </c>
      <c r="R42" s="130"/>
      <c r="S42" s="103"/>
      <c r="T42" s="104"/>
      <c r="U42" s="105"/>
    </row>
    <row r="43" s="40" customFormat="1" ht="17.65" customHeight="1" spans="1:21">
      <c r="A43" s="71">
        <v>38</v>
      </c>
      <c r="B43" s="72" t="s">
        <v>189</v>
      </c>
      <c r="C43" s="77" t="s">
        <v>190</v>
      </c>
      <c r="D43" s="77">
        <v>13577344663</v>
      </c>
      <c r="E43" s="74" t="s">
        <v>59</v>
      </c>
      <c r="F43" s="144" t="s">
        <v>2043</v>
      </c>
      <c r="G43" s="155">
        <v>0</v>
      </c>
      <c r="H43" s="154" t="s">
        <v>2044</v>
      </c>
      <c r="I43" s="76"/>
      <c r="J43" s="85"/>
      <c r="K43" s="83"/>
      <c r="L43" s="84" t="s">
        <v>33</v>
      </c>
      <c r="M43" s="83"/>
      <c r="N43" s="83"/>
      <c r="O43" s="83"/>
      <c r="P43" s="83"/>
      <c r="Q43" s="129" t="s">
        <v>56</v>
      </c>
      <c r="R43" s="130"/>
      <c r="S43" s="103"/>
      <c r="T43" s="104"/>
      <c r="U43" s="105"/>
    </row>
    <row r="44" s="40" customFormat="1" ht="17.65" customHeight="1" spans="1:21">
      <c r="A44" s="71">
        <v>39</v>
      </c>
      <c r="B44" s="72" t="s">
        <v>193</v>
      </c>
      <c r="C44" s="73" t="s">
        <v>194</v>
      </c>
      <c r="D44" s="73">
        <v>15825238287</v>
      </c>
      <c r="E44" s="74" t="s">
        <v>59</v>
      </c>
      <c r="F44" s="144" t="s">
        <v>2045</v>
      </c>
      <c r="G44" s="155">
        <v>0</v>
      </c>
      <c r="H44" s="154" t="s">
        <v>2046</v>
      </c>
      <c r="I44" s="76"/>
      <c r="J44" s="85"/>
      <c r="K44" s="83"/>
      <c r="L44" s="84" t="s">
        <v>33</v>
      </c>
      <c r="M44" s="83"/>
      <c r="N44" s="83"/>
      <c r="O44" s="83"/>
      <c r="P44" s="83"/>
      <c r="Q44" s="129" t="s">
        <v>56</v>
      </c>
      <c r="R44" s="130"/>
      <c r="S44" s="103"/>
      <c r="T44" s="104"/>
      <c r="U44" s="105"/>
    </row>
    <row r="45" s="40" customFormat="1" ht="17.65" customHeight="1" spans="1:21">
      <c r="A45" s="71">
        <v>40</v>
      </c>
      <c r="B45" s="72" t="s">
        <v>195</v>
      </c>
      <c r="C45" s="73" t="s">
        <v>196</v>
      </c>
      <c r="D45" s="73">
        <v>13577335816</v>
      </c>
      <c r="E45" s="74" t="s">
        <v>59</v>
      </c>
      <c r="F45" s="144" t="s">
        <v>2047</v>
      </c>
      <c r="G45" s="155">
        <v>0</v>
      </c>
      <c r="H45" s="154" t="s">
        <v>2048</v>
      </c>
      <c r="I45" s="76"/>
      <c r="J45" s="85"/>
      <c r="K45" s="83"/>
      <c r="L45" s="84" t="s">
        <v>33</v>
      </c>
      <c r="M45" s="83"/>
      <c r="N45" s="83"/>
      <c r="O45" s="83"/>
      <c r="P45" s="83"/>
      <c r="Q45" s="129" t="s">
        <v>56</v>
      </c>
      <c r="R45" s="130"/>
      <c r="S45" s="103"/>
      <c r="T45" s="104"/>
      <c r="U45" s="105"/>
    </row>
    <row r="46" s="40" customFormat="1" ht="17.65" customHeight="1" spans="1:21">
      <c r="A46" s="71">
        <v>41</v>
      </c>
      <c r="B46" s="72" t="s">
        <v>199</v>
      </c>
      <c r="C46" s="73" t="s">
        <v>200</v>
      </c>
      <c r="D46" s="73">
        <v>13577335816</v>
      </c>
      <c r="E46" s="74" t="s">
        <v>59</v>
      </c>
      <c r="F46" s="144" t="str">
        <f>VLOOKUP(B46,[17]全部报警!$A$2:$D$85,2,FALSE)</f>
        <v>2019-07-09 23:52:43</v>
      </c>
      <c r="G46" s="155">
        <v>0</v>
      </c>
      <c r="H46" s="76" t="str">
        <f>VLOOKUP(B46,[17]全部报警!$A$2:$D$85,4,FALSE)</f>
        <v>云南省昆明市呈贡区马金铺街道202省道四川饭店(马金铺街道办事处西)南86米</v>
      </c>
      <c r="I46" s="76"/>
      <c r="J46" s="85"/>
      <c r="K46" s="83"/>
      <c r="L46" s="84" t="s">
        <v>33</v>
      </c>
      <c r="M46" s="83"/>
      <c r="N46" s="83"/>
      <c r="O46" s="83"/>
      <c r="P46" s="83"/>
      <c r="Q46" s="129" t="s">
        <v>56</v>
      </c>
      <c r="R46" s="130"/>
      <c r="S46" s="103"/>
      <c r="T46" s="104"/>
      <c r="U46" s="105"/>
    </row>
    <row r="47" s="40" customFormat="1" ht="17.65" customHeight="1" spans="1:21">
      <c r="A47" s="71">
        <v>42</v>
      </c>
      <c r="B47" s="72" t="s">
        <v>201</v>
      </c>
      <c r="C47" s="73" t="s">
        <v>202</v>
      </c>
      <c r="D47" s="73">
        <v>15925361344</v>
      </c>
      <c r="E47" s="74" t="s">
        <v>59</v>
      </c>
      <c r="F47" s="144" t="s">
        <v>2049</v>
      </c>
      <c r="G47" s="155">
        <v>0</v>
      </c>
      <c r="H47" s="154" t="s">
        <v>2050</v>
      </c>
      <c r="I47" s="76"/>
      <c r="J47" s="85"/>
      <c r="K47" s="83"/>
      <c r="L47" s="84" t="s">
        <v>33</v>
      </c>
      <c r="M47" s="83"/>
      <c r="N47" s="83"/>
      <c r="O47" s="83"/>
      <c r="P47" s="83"/>
      <c r="Q47" s="129" t="s">
        <v>56</v>
      </c>
      <c r="R47" s="130"/>
      <c r="S47" s="103"/>
      <c r="T47" s="104"/>
      <c r="U47" s="105"/>
    </row>
    <row r="48" s="40" customFormat="1" ht="17.65" customHeight="1" spans="1:21">
      <c r="A48" s="71">
        <v>43</v>
      </c>
      <c r="B48" s="72" t="s">
        <v>203</v>
      </c>
      <c r="C48" s="77" t="s">
        <v>204</v>
      </c>
      <c r="D48" s="77">
        <v>13649625286</v>
      </c>
      <c r="E48" s="74" t="s">
        <v>59</v>
      </c>
      <c r="F48" s="144" t="str">
        <f>VLOOKUP(B48,[17]全部报警!$A$2:$D$85,2,FALSE)</f>
        <v>2019-07-09 23:32:36</v>
      </c>
      <c r="G48" s="155">
        <v>43.6</v>
      </c>
      <c r="H48" s="76" t="str">
        <f>VLOOKUP(B48,[17]全部报警!$A$2:$D$85,4,FALSE)</f>
        <v>云南省红河哈尼族彝族自治州金平苗族瑶族傣族自治县沙依坡乡蛮金公路那拉博南944米</v>
      </c>
      <c r="I48" s="76"/>
      <c r="J48" s="85"/>
      <c r="K48" s="83"/>
      <c r="L48" s="84" t="s">
        <v>33</v>
      </c>
      <c r="M48" s="83"/>
      <c r="N48" s="83"/>
      <c r="O48" s="83"/>
      <c r="P48" s="83"/>
      <c r="Q48" s="129" t="s">
        <v>56</v>
      </c>
      <c r="R48" s="130"/>
      <c r="S48" s="103"/>
      <c r="T48" s="104"/>
      <c r="U48" s="105"/>
    </row>
    <row r="49" s="40" customFormat="1" ht="17.65" customHeight="1" spans="1:21">
      <c r="A49" s="71">
        <v>44</v>
      </c>
      <c r="B49" s="72" t="s">
        <v>205</v>
      </c>
      <c r="C49" s="73" t="s">
        <v>206</v>
      </c>
      <c r="D49" s="73">
        <v>13988083320</v>
      </c>
      <c r="E49" s="74" t="s">
        <v>59</v>
      </c>
      <c r="F49" s="144" t="s">
        <v>2051</v>
      </c>
      <c r="G49" s="155">
        <v>0</v>
      </c>
      <c r="H49" s="154" t="s">
        <v>2052</v>
      </c>
      <c r="I49" s="76"/>
      <c r="J49" s="85"/>
      <c r="K49" s="83"/>
      <c r="L49" s="84" t="s">
        <v>33</v>
      </c>
      <c r="M49" s="83"/>
      <c r="N49" s="83"/>
      <c r="O49" s="83"/>
      <c r="P49" s="83"/>
      <c r="Q49" s="129" t="s">
        <v>56</v>
      </c>
      <c r="R49" s="130"/>
      <c r="S49" s="103"/>
      <c r="T49" s="104"/>
      <c r="U49" s="105"/>
    </row>
    <row r="50" s="40" customFormat="1" ht="17.65" customHeight="1" spans="1:21">
      <c r="A50" s="71">
        <v>45</v>
      </c>
      <c r="B50" s="72" t="s">
        <v>207</v>
      </c>
      <c r="C50" s="73" t="s">
        <v>208</v>
      </c>
      <c r="D50" s="73">
        <v>13619434839</v>
      </c>
      <c r="E50" s="74" t="s">
        <v>59</v>
      </c>
      <c r="F50" s="144" t="str">
        <f>VLOOKUP(B50,[17]全部报警!$A$2:$D$85,2,FALSE)</f>
        <v>2019-07-09 14:58:50</v>
      </c>
      <c r="G50" s="155">
        <v>0</v>
      </c>
      <c r="H50" s="76" t="str">
        <f>VLOOKUP(B50,[17]全部报警!$A$2:$D$85,4,FALSE)</f>
        <v>云南省红河哈尼族彝族自治州开远市小龙潭镇城子东北86米</v>
      </c>
      <c r="I50" s="76"/>
      <c r="J50" s="85"/>
      <c r="K50" s="83"/>
      <c r="L50" s="84" t="s">
        <v>33</v>
      </c>
      <c r="M50" s="83"/>
      <c r="N50" s="83"/>
      <c r="O50" s="83"/>
      <c r="P50" s="83"/>
      <c r="Q50" s="129" t="s">
        <v>56</v>
      </c>
      <c r="R50" s="130"/>
      <c r="S50" s="103"/>
      <c r="T50" s="104"/>
      <c r="U50" s="105"/>
    </row>
    <row r="51" s="40" customFormat="1" ht="17.65" customHeight="1" spans="1:21">
      <c r="A51" s="71">
        <v>46</v>
      </c>
      <c r="B51" s="72" t="s">
        <v>211</v>
      </c>
      <c r="C51" s="73" t="s">
        <v>212</v>
      </c>
      <c r="D51" s="73">
        <v>15912818364</v>
      </c>
      <c r="E51" s="74" t="s">
        <v>59</v>
      </c>
      <c r="F51" s="144" t="s">
        <v>2053</v>
      </c>
      <c r="G51" s="155">
        <v>0</v>
      </c>
      <c r="H51" s="154" t="s">
        <v>2054</v>
      </c>
      <c r="I51" s="76"/>
      <c r="J51" s="85"/>
      <c r="K51" s="83"/>
      <c r="L51" s="84" t="s">
        <v>33</v>
      </c>
      <c r="M51" s="83"/>
      <c r="N51" s="83"/>
      <c r="O51" s="83"/>
      <c r="P51" s="83"/>
      <c r="Q51" s="129" t="s">
        <v>56</v>
      </c>
      <c r="R51" s="130"/>
      <c r="S51" s="103"/>
      <c r="T51" s="104"/>
      <c r="U51" s="105"/>
    </row>
    <row r="52" s="40" customFormat="1" ht="17.65" customHeight="1" spans="1:21">
      <c r="A52" s="71">
        <v>47</v>
      </c>
      <c r="B52" s="72" t="s">
        <v>215</v>
      </c>
      <c r="C52" s="73" t="s">
        <v>216</v>
      </c>
      <c r="D52" s="73">
        <v>13769414015</v>
      </c>
      <c r="E52" s="74" t="s">
        <v>59</v>
      </c>
      <c r="F52" s="144" t="s">
        <v>2055</v>
      </c>
      <c r="G52" s="155">
        <v>0</v>
      </c>
      <c r="H52" s="154" t="s">
        <v>2056</v>
      </c>
      <c r="I52" s="76"/>
      <c r="J52" s="85"/>
      <c r="K52" s="83"/>
      <c r="L52" s="84" t="s">
        <v>33</v>
      </c>
      <c r="M52" s="83"/>
      <c r="N52" s="83"/>
      <c r="O52" s="83"/>
      <c r="P52" s="83"/>
      <c r="Q52" s="129" t="s">
        <v>56</v>
      </c>
      <c r="R52" s="130"/>
      <c r="S52" s="103"/>
      <c r="T52" s="104"/>
      <c r="U52" s="105"/>
    </row>
    <row r="53" s="40" customFormat="1" ht="17.65" customHeight="1" spans="1:21">
      <c r="A53" s="71">
        <v>48</v>
      </c>
      <c r="B53" s="72" t="s">
        <v>219</v>
      </c>
      <c r="C53" s="73" t="s">
        <v>220</v>
      </c>
      <c r="D53" s="73">
        <v>13887561791</v>
      </c>
      <c r="E53" s="74" t="s">
        <v>59</v>
      </c>
      <c r="F53" s="144" t="s">
        <v>2057</v>
      </c>
      <c r="G53" s="155">
        <v>0</v>
      </c>
      <c r="H53" s="154" t="s">
        <v>2058</v>
      </c>
      <c r="I53" s="76"/>
      <c r="J53" s="85"/>
      <c r="K53" s="83"/>
      <c r="L53" s="84" t="s">
        <v>33</v>
      </c>
      <c r="M53" s="83"/>
      <c r="N53" s="83"/>
      <c r="O53" s="83"/>
      <c r="P53" s="83"/>
      <c r="Q53" s="129" t="s">
        <v>56</v>
      </c>
      <c r="R53" s="130"/>
      <c r="S53" s="103"/>
      <c r="T53" s="104"/>
      <c r="U53" s="105"/>
    </row>
    <row r="54" s="40" customFormat="1" ht="17.65" customHeight="1" spans="1:21">
      <c r="A54" s="71">
        <v>49</v>
      </c>
      <c r="B54" s="72" t="s">
        <v>223</v>
      </c>
      <c r="C54" s="78" t="s">
        <v>224</v>
      </c>
      <c r="D54" s="73">
        <v>15008842016</v>
      </c>
      <c r="E54" s="74" t="s">
        <v>59</v>
      </c>
      <c r="F54" s="144" t="str">
        <f>VLOOKUP(B54,[17]全部报警!$A$2:$D$85,2,FALSE)</f>
        <v>2019-07-09 09:18:48</v>
      </c>
      <c r="G54" s="155" t="str">
        <f>VLOOKUP(B54,[18]行驶报表统计数据!$A$2:$B$64,2,FALSE)</f>
        <v>48.43</v>
      </c>
      <c r="H54" s="76" t="str">
        <f>VLOOKUP(B54,[17]全部报警!$A$2:$D$85,4,FALSE)</f>
        <v>云南省文山壮族苗族自治州砚山县平远镇210省道自家人饭店(平车段)西22米</v>
      </c>
      <c r="I54" s="76"/>
      <c r="J54" s="85"/>
      <c r="K54" s="83"/>
      <c r="L54" s="84" t="s">
        <v>33</v>
      </c>
      <c r="M54" s="83"/>
      <c r="N54" s="83"/>
      <c r="O54" s="83"/>
      <c r="P54" s="83"/>
      <c r="Q54" s="129" t="s">
        <v>56</v>
      </c>
      <c r="R54" s="130"/>
      <c r="S54" s="103"/>
      <c r="T54" s="104"/>
      <c r="U54" s="105"/>
    </row>
    <row r="55" s="40" customFormat="1" ht="17.65" customHeight="1" spans="1:21">
      <c r="A55" s="71">
        <v>50</v>
      </c>
      <c r="B55" s="72" t="s">
        <v>225</v>
      </c>
      <c r="C55" s="73" t="s">
        <v>226</v>
      </c>
      <c r="D55" s="73">
        <v>13988070995</v>
      </c>
      <c r="E55" s="74" t="s">
        <v>59</v>
      </c>
      <c r="F55" s="144" t="str">
        <f>VLOOKUP(B55,[17]全部报警!$A$2:$D$85,2,FALSE)</f>
        <v>2019-07-09 04:24:43</v>
      </c>
      <c r="G55" s="155">
        <v>0</v>
      </c>
      <c r="H55" s="76" t="str">
        <f>VLOOKUP(B55,[17]全部报警!$A$2:$D$85,4,FALSE)</f>
        <v>广东省佛山市南海区大沥镇穗盐西路11号佛山市安信物流中心A座北79米</v>
      </c>
      <c r="I55" s="76"/>
      <c r="J55" s="85"/>
      <c r="K55" s="83"/>
      <c r="L55" s="84" t="s">
        <v>33</v>
      </c>
      <c r="M55" s="83"/>
      <c r="N55" s="83"/>
      <c r="O55" s="83"/>
      <c r="P55" s="83"/>
      <c r="Q55" s="129" t="s">
        <v>56</v>
      </c>
      <c r="R55" s="130"/>
      <c r="S55" s="103"/>
      <c r="T55" s="104"/>
      <c r="U55" s="105"/>
    </row>
    <row r="56" s="40" customFormat="1" ht="17.65" customHeight="1" spans="1:21">
      <c r="A56" s="71">
        <v>51</v>
      </c>
      <c r="B56" s="72" t="s">
        <v>227</v>
      </c>
      <c r="C56" s="73" t="s">
        <v>228</v>
      </c>
      <c r="D56" s="73">
        <v>13887345138</v>
      </c>
      <c r="E56" s="74" t="s">
        <v>59</v>
      </c>
      <c r="F56" s="144" t="s">
        <v>2059</v>
      </c>
      <c r="G56" s="155">
        <v>0</v>
      </c>
      <c r="H56" s="154" t="s">
        <v>2060</v>
      </c>
      <c r="I56" s="76"/>
      <c r="J56" s="85"/>
      <c r="K56" s="83"/>
      <c r="L56" s="84" t="s">
        <v>33</v>
      </c>
      <c r="M56" s="83"/>
      <c r="N56" s="83"/>
      <c r="O56" s="83"/>
      <c r="P56" s="83"/>
      <c r="Q56" s="129" t="s">
        <v>56</v>
      </c>
      <c r="R56" s="130"/>
      <c r="S56" s="103"/>
      <c r="T56" s="104"/>
      <c r="U56" s="105"/>
    </row>
    <row r="57" s="40" customFormat="1" ht="17.65" customHeight="1" spans="1:21">
      <c r="A57" s="71">
        <v>52</v>
      </c>
      <c r="B57" s="72" t="s">
        <v>229</v>
      </c>
      <c r="C57" s="73" t="s">
        <v>230</v>
      </c>
      <c r="D57" s="73">
        <v>15108683913</v>
      </c>
      <c r="E57" s="74" t="s">
        <v>59</v>
      </c>
      <c r="F57" s="144" t="s">
        <v>2061</v>
      </c>
      <c r="G57" s="155">
        <v>0</v>
      </c>
      <c r="H57" s="154" t="s">
        <v>2062</v>
      </c>
      <c r="I57" s="76"/>
      <c r="J57" s="85"/>
      <c r="K57" s="83"/>
      <c r="L57" s="84" t="s">
        <v>33</v>
      </c>
      <c r="M57" s="83"/>
      <c r="N57" s="83"/>
      <c r="O57" s="83"/>
      <c r="P57" s="83"/>
      <c r="Q57" s="129" t="s">
        <v>56</v>
      </c>
      <c r="R57" s="130"/>
      <c r="S57" s="103"/>
      <c r="T57" s="104"/>
      <c r="U57" s="105"/>
    </row>
    <row r="58" s="40" customFormat="1" ht="17.65" customHeight="1" spans="1:21">
      <c r="A58" s="71">
        <v>53</v>
      </c>
      <c r="B58" s="72" t="s">
        <v>233</v>
      </c>
      <c r="C58" s="73" t="s">
        <v>234</v>
      </c>
      <c r="D58" s="73">
        <v>15911302908</v>
      </c>
      <c r="E58" s="74" t="s">
        <v>59</v>
      </c>
      <c r="F58" s="144" t="s">
        <v>2063</v>
      </c>
      <c r="G58" s="155">
        <v>0</v>
      </c>
      <c r="H58" s="154" t="s">
        <v>2064</v>
      </c>
      <c r="I58" s="76"/>
      <c r="J58" s="85"/>
      <c r="K58" s="83"/>
      <c r="L58" s="84" t="s">
        <v>33</v>
      </c>
      <c r="M58" s="83"/>
      <c r="N58" s="83"/>
      <c r="O58" s="83"/>
      <c r="P58" s="83"/>
      <c r="Q58" s="129" t="s">
        <v>56</v>
      </c>
      <c r="R58" s="130"/>
      <c r="S58" s="103"/>
      <c r="T58" s="104"/>
      <c r="U58" s="105"/>
    </row>
    <row r="59" s="40" customFormat="1" ht="17.65" customHeight="1" spans="1:21">
      <c r="A59" s="71">
        <v>54</v>
      </c>
      <c r="B59" s="72" t="s">
        <v>237</v>
      </c>
      <c r="C59" s="73" t="s">
        <v>238</v>
      </c>
      <c r="D59" s="73">
        <v>13988077942</v>
      </c>
      <c r="E59" s="74" t="s">
        <v>59</v>
      </c>
      <c r="F59" s="144" t="s">
        <v>2065</v>
      </c>
      <c r="G59" s="155">
        <v>39.8</v>
      </c>
      <c r="H59" s="154" t="s">
        <v>2066</v>
      </c>
      <c r="I59" s="76"/>
      <c r="J59" s="85"/>
      <c r="K59" s="83"/>
      <c r="L59" s="84" t="s">
        <v>33</v>
      </c>
      <c r="M59" s="83"/>
      <c r="N59" s="83"/>
      <c r="O59" s="83"/>
      <c r="P59" s="83"/>
      <c r="Q59" s="129" t="s">
        <v>56</v>
      </c>
      <c r="R59" s="130"/>
      <c r="S59" s="103"/>
      <c r="T59" s="104"/>
      <c r="U59" s="105"/>
    </row>
    <row r="60" s="40" customFormat="1" ht="17.65" customHeight="1" spans="1:21">
      <c r="A60" s="71">
        <v>55</v>
      </c>
      <c r="B60" s="72" t="s">
        <v>241</v>
      </c>
      <c r="C60" s="73" t="s">
        <v>242</v>
      </c>
      <c r="D60" s="73">
        <v>13887596989</v>
      </c>
      <c r="E60" s="74" t="s">
        <v>59</v>
      </c>
      <c r="F60" s="144" t="s">
        <v>2067</v>
      </c>
      <c r="G60" s="155">
        <v>0</v>
      </c>
      <c r="H60" s="154" t="s">
        <v>2068</v>
      </c>
      <c r="I60" s="76"/>
      <c r="J60" s="85"/>
      <c r="K60" s="83"/>
      <c r="L60" s="84" t="s">
        <v>33</v>
      </c>
      <c r="M60" s="83"/>
      <c r="N60" s="83"/>
      <c r="O60" s="83"/>
      <c r="P60" s="83"/>
      <c r="Q60" s="129" t="s">
        <v>56</v>
      </c>
      <c r="R60" s="130"/>
      <c r="S60" s="103"/>
      <c r="T60" s="104"/>
      <c r="U60" s="105"/>
    </row>
    <row r="61" s="40" customFormat="1" ht="17.65" customHeight="1" spans="1:21">
      <c r="A61" s="71">
        <v>56</v>
      </c>
      <c r="B61" s="72" t="s">
        <v>243</v>
      </c>
      <c r="C61" s="73" t="s">
        <v>244</v>
      </c>
      <c r="D61" s="73">
        <v>13887342151</v>
      </c>
      <c r="E61" s="74" t="s">
        <v>59</v>
      </c>
      <c r="F61" s="144" t="s">
        <v>2069</v>
      </c>
      <c r="G61" s="155">
        <v>0</v>
      </c>
      <c r="H61" s="154" t="s">
        <v>2070</v>
      </c>
      <c r="I61" s="76"/>
      <c r="J61" s="85"/>
      <c r="K61" s="83"/>
      <c r="L61" s="84" t="s">
        <v>33</v>
      </c>
      <c r="M61" s="83"/>
      <c r="N61" s="83"/>
      <c r="O61" s="83"/>
      <c r="P61" s="83"/>
      <c r="Q61" s="129" t="s">
        <v>56</v>
      </c>
      <c r="R61" s="130"/>
      <c r="S61" s="103"/>
      <c r="T61" s="104"/>
      <c r="U61" s="105"/>
    </row>
    <row r="62" s="40" customFormat="1" ht="17.65" customHeight="1" spans="1:21">
      <c r="A62" s="71">
        <v>57</v>
      </c>
      <c r="B62" s="72" t="s">
        <v>247</v>
      </c>
      <c r="C62" s="73" t="s">
        <v>248</v>
      </c>
      <c r="D62" s="73">
        <v>15126355356</v>
      </c>
      <c r="E62" s="74" t="s">
        <v>59</v>
      </c>
      <c r="F62" s="144" t="s">
        <v>2071</v>
      </c>
      <c r="G62" s="155">
        <v>0</v>
      </c>
      <c r="H62" s="154" t="s">
        <v>2072</v>
      </c>
      <c r="I62" s="76"/>
      <c r="J62" s="85"/>
      <c r="K62" s="83"/>
      <c r="L62" s="84" t="s">
        <v>33</v>
      </c>
      <c r="M62" s="83"/>
      <c r="N62" s="83"/>
      <c r="O62" s="83"/>
      <c r="P62" s="83"/>
      <c r="Q62" s="129" t="s">
        <v>56</v>
      </c>
      <c r="R62" s="130"/>
      <c r="S62" s="103"/>
      <c r="T62" s="104"/>
      <c r="U62" s="105"/>
    </row>
    <row r="63" s="40" customFormat="1" ht="17.65" customHeight="1" spans="1:21">
      <c r="A63" s="71">
        <v>58</v>
      </c>
      <c r="B63" s="72" t="s">
        <v>249</v>
      </c>
      <c r="C63" s="73" t="s">
        <v>250</v>
      </c>
      <c r="D63" s="73">
        <v>15912527597</v>
      </c>
      <c r="E63" s="74" t="s">
        <v>59</v>
      </c>
      <c r="F63" s="144" t="s">
        <v>2073</v>
      </c>
      <c r="G63" s="155">
        <v>0</v>
      </c>
      <c r="H63" s="154" t="s">
        <v>2074</v>
      </c>
      <c r="I63" s="76"/>
      <c r="J63" s="85"/>
      <c r="K63" s="83"/>
      <c r="L63" s="84" t="s">
        <v>33</v>
      </c>
      <c r="M63" s="83"/>
      <c r="N63" s="83"/>
      <c r="O63" s="83"/>
      <c r="P63" s="83"/>
      <c r="Q63" s="129" t="s">
        <v>56</v>
      </c>
      <c r="R63" s="130"/>
      <c r="S63" s="103"/>
      <c r="T63" s="104"/>
      <c r="U63" s="105"/>
    </row>
    <row r="64" s="40" customFormat="1" ht="17.65" customHeight="1" spans="1:21">
      <c r="A64" s="71">
        <v>59</v>
      </c>
      <c r="B64" s="72" t="s">
        <v>251</v>
      </c>
      <c r="C64" s="73" t="s">
        <v>252</v>
      </c>
      <c r="D64" s="73">
        <v>13308776868</v>
      </c>
      <c r="E64" s="74" t="s">
        <v>59</v>
      </c>
      <c r="F64" s="144" t="s">
        <v>2075</v>
      </c>
      <c r="G64" s="155">
        <v>0</v>
      </c>
      <c r="H64" s="154" t="s">
        <v>2076</v>
      </c>
      <c r="I64" s="76"/>
      <c r="J64" s="85"/>
      <c r="K64" s="83"/>
      <c r="L64" s="84" t="s">
        <v>33</v>
      </c>
      <c r="M64" s="83"/>
      <c r="N64" s="83"/>
      <c r="O64" s="83"/>
      <c r="P64" s="83"/>
      <c r="Q64" s="129" t="s">
        <v>56</v>
      </c>
      <c r="R64" s="130"/>
      <c r="S64" s="103"/>
      <c r="T64" s="104"/>
      <c r="U64" s="105"/>
    </row>
    <row r="65" s="40" customFormat="1" ht="17.65" customHeight="1" spans="1:21">
      <c r="A65" s="71">
        <v>60</v>
      </c>
      <c r="B65" s="72" t="s">
        <v>255</v>
      </c>
      <c r="C65" s="73" t="s">
        <v>256</v>
      </c>
      <c r="D65" s="73">
        <v>13649629252</v>
      </c>
      <c r="E65" s="74" t="s">
        <v>59</v>
      </c>
      <c r="F65" s="144" t="s">
        <v>2077</v>
      </c>
      <c r="G65" s="155">
        <v>0</v>
      </c>
      <c r="H65" s="154" t="s">
        <v>2078</v>
      </c>
      <c r="I65" s="76"/>
      <c r="J65" s="85"/>
      <c r="K65" s="83"/>
      <c r="L65" s="84" t="s">
        <v>33</v>
      </c>
      <c r="M65" s="83"/>
      <c r="N65" s="83"/>
      <c r="O65" s="83"/>
      <c r="P65" s="83"/>
      <c r="Q65" s="129" t="s">
        <v>56</v>
      </c>
      <c r="R65" s="130"/>
      <c r="S65" s="103"/>
      <c r="T65" s="104"/>
      <c r="U65" s="105"/>
    </row>
    <row r="66" s="40" customFormat="1" ht="17.65" customHeight="1" spans="1:21">
      <c r="A66" s="71">
        <v>61</v>
      </c>
      <c r="B66" s="72" t="s">
        <v>259</v>
      </c>
      <c r="C66" s="73" t="s">
        <v>260</v>
      </c>
      <c r="D66" s="73">
        <v>15368345189</v>
      </c>
      <c r="E66" s="74" t="s">
        <v>59</v>
      </c>
      <c r="F66" s="144" t="str">
        <f>VLOOKUP(B66,[17]全部报警!$A$2:$D$85,2,FALSE)</f>
        <v>2019-07-09 17:38:16</v>
      </c>
      <c r="G66" s="155" t="str">
        <f>VLOOKUP(B66,[18]行驶报表统计数据!$A$2:$B$64,2,FALSE)</f>
        <v>11.20</v>
      </c>
      <c r="H66" s="76" t="str">
        <f>VLOOKUP(B66,[17]全部报警!$A$2:$D$85,4,FALSE)</f>
        <v>云南省红河哈尼族彝族自治州建水县西庄镇翠屏路西林社区居委会西北361米</v>
      </c>
      <c r="I66" s="76"/>
      <c r="J66" s="85"/>
      <c r="K66" s="83"/>
      <c r="L66" s="84" t="s">
        <v>33</v>
      </c>
      <c r="M66" s="83"/>
      <c r="N66" s="83"/>
      <c r="O66" s="83"/>
      <c r="P66" s="83"/>
      <c r="Q66" s="129" t="s">
        <v>56</v>
      </c>
      <c r="R66" s="130"/>
      <c r="S66" s="103"/>
      <c r="T66" s="104"/>
      <c r="U66" s="105"/>
    </row>
    <row r="67" s="40" customFormat="1" ht="17.65" customHeight="1" spans="1:21">
      <c r="A67" s="71">
        <v>62</v>
      </c>
      <c r="B67" s="72" t="s">
        <v>263</v>
      </c>
      <c r="C67" s="73" t="s">
        <v>264</v>
      </c>
      <c r="D67" s="73">
        <v>15087332688</v>
      </c>
      <c r="E67" s="74" t="s">
        <v>59</v>
      </c>
      <c r="F67" s="144" t="str">
        <f>VLOOKUP(B67,[17]全部报警!$A$2:$D$85,2,FALSE)</f>
        <v>2019-07-09 00:35:19</v>
      </c>
      <c r="G67" s="155">
        <v>0</v>
      </c>
      <c r="H67" s="76" t="str">
        <f>VLOOKUP(B67,[17]全部报警!$A$2:$D$85,4,FALSE)</f>
        <v>云南省怒江傈僳族自治州泸水市称杆乡228省道腊门嘎东南183米</v>
      </c>
      <c r="I67" s="76"/>
      <c r="J67" s="85"/>
      <c r="K67" s="83"/>
      <c r="L67" s="84" t="s">
        <v>33</v>
      </c>
      <c r="M67" s="83"/>
      <c r="N67" s="83"/>
      <c r="O67" s="83"/>
      <c r="P67" s="83"/>
      <c r="Q67" s="129" t="s">
        <v>56</v>
      </c>
      <c r="R67" s="130"/>
      <c r="S67" s="103"/>
      <c r="T67" s="104"/>
      <c r="U67" s="105"/>
    </row>
    <row r="68" s="40" customFormat="1" ht="17.65" customHeight="1" spans="1:21">
      <c r="A68" s="71">
        <v>63</v>
      </c>
      <c r="B68" s="72" t="s">
        <v>265</v>
      </c>
      <c r="C68" s="73" t="s">
        <v>266</v>
      </c>
      <c r="D68" s="73">
        <v>15912527597</v>
      </c>
      <c r="E68" s="74" t="s">
        <v>59</v>
      </c>
      <c r="F68" s="144" t="str">
        <f>VLOOKUP(B68,[17]全部报警!$A$2:$D$85,2,FALSE)</f>
        <v>2019-07-09 21:38:36</v>
      </c>
      <c r="G68" s="155" t="str">
        <f>VLOOKUP(B68,[18]行驶报表统计数据!$A$2:$B$64,2,FALSE)</f>
        <v>17.17</v>
      </c>
      <c r="H68" s="76" t="str">
        <f>VLOOKUP(B68,[17]全部报警!$A$2:$D$85,4,FALSE)</f>
        <v>云南省西双版纳傣族自治州勐海县勐宋乡勐海县众恒良种场茶厂(西南门)东345米</v>
      </c>
      <c r="I68" s="76"/>
      <c r="J68" s="85"/>
      <c r="K68" s="83"/>
      <c r="L68" s="84" t="s">
        <v>33</v>
      </c>
      <c r="M68" s="83"/>
      <c r="N68" s="83"/>
      <c r="O68" s="83"/>
      <c r="P68" s="83"/>
      <c r="Q68" s="129" t="s">
        <v>56</v>
      </c>
      <c r="R68" s="130"/>
      <c r="S68" s="103"/>
      <c r="T68" s="104"/>
      <c r="U68" s="105"/>
    </row>
    <row r="69" s="40" customFormat="1" ht="17.65" customHeight="1" spans="1:21">
      <c r="A69" s="71">
        <v>64</v>
      </c>
      <c r="B69" s="72" t="s">
        <v>267</v>
      </c>
      <c r="C69" s="73" t="s">
        <v>268</v>
      </c>
      <c r="D69" s="73">
        <v>13769343922</v>
      </c>
      <c r="E69" s="74" t="s">
        <v>59</v>
      </c>
      <c r="F69" s="144"/>
      <c r="G69" s="155">
        <v>0</v>
      </c>
      <c r="H69" s="76"/>
      <c r="I69" s="83" t="s">
        <v>62</v>
      </c>
      <c r="J69" s="85"/>
      <c r="K69" s="83"/>
      <c r="L69" s="84" t="s">
        <v>33</v>
      </c>
      <c r="M69" s="83"/>
      <c r="N69" s="83"/>
      <c r="O69" s="83"/>
      <c r="P69" s="83"/>
      <c r="Q69" s="129" t="s">
        <v>29</v>
      </c>
      <c r="R69" s="130"/>
      <c r="S69" s="103">
        <v>43655</v>
      </c>
      <c r="T69" s="104" t="s">
        <v>170</v>
      </c>
      <c r="U69" s="105"/>
    </row>
    <row r="70" s="40" customFormat="1" ht="17.65" customHeight="1" spans="1:21">
      <c r="A70" s="71">
        <v>65</v>
      </c>
      <c r="B70" s="72" t="s">
        <v>271</v>
      </c>
      <c r="C70" s="73" t="s">
        <v>272</v>
      </c>
      <c r="D70" s="73">
        <v>13769457667</v>
      </c>
      <c r="E70" s="74" t="s">
        <v>59</v>
      </c>
      <c r="F70" s="144" t="s">
        <v>2079</v>
      </c>
      <c r="G70" s="155">
        <v>0</v>
      </c>
      <c r="H70" s="154" t="s">
        <v>2080</v>
      </c>
      <c r="I70" s="76"/>
      <c r="J70" s="85"/>
      <c r="K70" s="83"/>
      <c r="L70" s="84" t="s">
        <v>33</v>
      </c>
      <c r="M70" s="83"/>
      <c r="N70" s="83"/>
      <c r="O70" s="83"/>
      <c r="P70" s="83"/>
      <c r="Q70" s="129" t="s">
        <v>56</v>
      </c>
      <c r="R70" s="130"/>
      <c r="S70" s="103"/>
      <c r="T70" s="104"/>
      <c r="U70" s="105"/>
    </row>
    <row r="71" s="40" customFormat="1" ht="17.65" customHeight="1" spans="1:21">
      <c r="A71" s="71">
        <v>66</v>
      </c>
      <c r="B71" s="72" t="s">
        <v>273</v>
      </c>
      <c r="C71" s="73" t="s">
        <v>274</v>
      </c>
      <c r="D71" s="73">
        <v>15912526297</v>
      </c>
      <c r="E71" s="74" t="s">
        <v>59</v>
      </c>
      <c r="F71" s="144" t="str">
        <f>VLOOKUP(B71,[17]全部报警!$A$2:$D$85,2,FALSE)</f>
        <v>2019-07-09 22:09:33</v>
      </c>
      <c r="G71" s="155" t="str">
        <f>VLOOKUP(B71,[18]行驶报表统计数据!$A$2:$B$64,2,FALSE)</f>
        <v>13.50</v>
      </c>
      <c r="H71" s="76" t="str">
        <f>VLOOKUP(B71,[17]全部报警!$A$2:$D$85,4,FALSE)</f>
        <v>云南省西双版纳傣族自治州勐海县勐宋乡勐海县众恒良种场茶厂(西南门)东183米</v>
      </c>
      <c r="I71" s="76"/>
      <c r="J71" s="85"/>
      <c r="K71" s="83"/>
      <c r="L71" s="84" t="s">
        <v>33</v>
      </c>
      <c r="M71" s="83"/>
      <c r="N71" s="83"/>
      <c r="O71" s="83"/>
      <c r="P71" s="83"/>
      <c r="Q71" s="129" t="s">
        <v>56</v>
      </c>
      <c r="R71" s="130"/>
      <c r="S71" s="103"/>
      <c r="T71" s="104"/>
      <c r="U71" s="105"/>
    </row>
    <row r="72" s="40" customFormat="1" ht="17.65" customHeight="1" spans="1:21">
      <c r="A72" s="71">
        <v>67</v>
      </c>
      <c r="B72" s="72" t="s">
        <v>275</v>
      </c>
      <c r="C72" s="73" t="s">
        <v>276</v>
      </c>
      <c r="D72" s="73">
        <v>15925353799</v>
      </c>
      <c r="E72" s="74" t="s">
        <v>59</v>
      </c>
      <c r="F72" s="144" t="str">
        <f>VLOOKUP(B72,[17]全部报警!$A$2:$D$85,2,FALSE)</f>
        <v>2019-07-09 23:52:30</v>
      </c>
      <c r="G72" s="155">
        <v>80.1</v>
      </c>
      <c r="H72" s="76" t="str">
        <f>VLOOKUP(B72,[17]全部报警!$A$2:$D$85,4,FALSE)</f>
        <v>广东省珠海市斗门区斗门镇黄杨大道2009S32西部沿海高速中国农业银行(装修中)南1796米</v>
      </c>
      <c r="I72" s="76"/>
      <c r="J72" s="85"/>
      <c r="K72" s="83"/>
      <c r="L72" s="84" t="s">
        <v>28</v>
      </c>
      <c r="M72" s="83" t="s">
        <v>62</v>
      </c>
      <c r="N72" s="83"/>
      <c r="O72" s="83"/>
      <c r="P72" s="83"/>
      <c r="Q72" s="129" t="s">
        <v>34</v>
      </c>
      <c r="R72" s="130"/>
      <c r="S72" s="103">
        <v>43655</v>
      </c>
      <c r="T72" s="104" t="s">
        <v>170</v>
      </c>
      <c r="U72" s="105"/>
    </row>
    <row r="73" s="40" customFormat="1" ht="17.65" customHeight="1" spans="1:21">
      <c r="A73" s="71">
        <v>68</v>
      </c>
      <c r="B73" s="72" t="s">
        <v>277</v>
      </c>
      <c r="C73" s="73" t="s">
        <v>278</v>
      </c>
      <c r="D73" s="73">
        <v>15912869407</v>
      </c>
      <c r="E73" s="74" t="s">
        <v>59</v>
      </c>
      <c r="F73" s="144" t="s">
        <v>2081</v>
      </c>
      <c r="G73" s="155">
        <v>0</v>
      </c>
      <c r="H73" s="154" t="s">
        <v>2082</v>
      </c>
      <c r="I73" s="76"/>
      <c r="J73" s="85"/>
      <c r="K73" s="83"/>
      <c r="L73" s="84" t="s">
        <v>33</v>
      </c>
      <c r="M73" s="83"/>
      <c r="N73" s="83"/>
      <c r="O73" s="83"/>
      <c r="P73" s="83"/>
      <c r="Q73" s="129" t="s">
        <v>56</v>
      </c>
      <c r="R73" s="130"/>
      <c r="S73" s="103"/>
      <c r="T73" s="104"/>
      <c r="U73" s="105"/>
    </row>
    <row r="74" s="40" customFormat="1" ht="17.65" customHeight="1" spans="1:21">
      <c r="A74" s="71">
        <v>69</v>
      </c>
      <c r="B74" s="72" t="s">
        <v>280</v>
      </c>
      <c r="C74" s="73" t="s">
        <v>281</v>
      </c>
      <c r="D74" s="73">
        <v>15825220209</v>
      </c>
      <c r="E74" s="74" t="s">
        <v>59</v>
      </c>
      <c r="F74" s="144" t="s">
        <v>2083</v>
      </c>
      <c r="G74" s="155">
        <v>0</v>
      </c>
      <c r="H74" s="154" t="s">
        <v>2084</v>
      </c>
      <c r="I74" s="76"/>
      <c r="J74" s="85"/>
      <c r="K74" s="83"/>
      <c r="L74" s="84" t="s">
        <v>33</v>
      </c>
      <c r="M74" s="83"/>
      <c r="N74" s="83"/>
      <c r="O74" s="83"/>
      <c r="P74" s="83"/>
      <c r="Q74" s="129" t="s">
        <v>56</v>
      </c>
      <c r="R74" s="130"/>
      <c r="S74" s="103"/>
      <c r="T74" s="104"/>
      <c r="U74" s="105"/>
    </row>
    <row r="75" s="40" customFormat="1" ht="17.65" customHeight="1" spans="1:21">
      <c r="A75" s="71">
        <v>70</v>
      </c>
      <c r="B75" s="72" t="s">
        <v>282</v>
      </c>
      <c r="C75" s="73" t="s">
        <v>283</v>
      </c>
      <c r="D75" s="73">
        <v>13769477189</v>
      </c>
      <c r="E75" s="74" t="s">
        <v>59</v>
      </c>
      <c r="F75" s="144" t="str">
        <f>VLOOKUP(B75,[17]全部报警!$A$2:$D$85,2,FALSE)</f>
        <v>2019-07-09 22:16:23</v>
      </c>
      <c r="G75" s="155" t="str">
        <f>VLOOKUP(B75,[18]行驶报表统计数据!$A$2:$B$64,2,FALSE)</f>
        <v>57.97</v>
      </c>
      <c r="H75" s="76" t="str">
        <f>VLOOKUP(B75,[17]全部报警!$A$2:$D$85,4,FALSE)</f>
        <v>广西壮族自治区崇左市天等县福新乡S60合那高速龙无隧道西北569米</v>
      </c>
      <c r="I75" s="76"/>
      <c r="J75" s="85"/>
      <c r="K75" s="83"/>
      <c r="L75" s="84" t="s">
        <v>28</v>
      </c>
      <c r="M75" s="83"/>
      <c r="N75" s="83" t="s">
        <v>62</v>
      </c>
      <c r="O75" s="83"/>
      <c r="P75" s="83"/>
      <c r="Q75" s="129" t="s">
        <v>34</v>
      </c>
      <c r="R75" s="130"/>
      <c r="S75" s="103">
        <v>43655</v>
      </c>
      <c r="T75" s="104" t="s">
        <v>279</v>
      </c>
      <c r="U75" s="105"/>
    </row>
    <row r="76" s="40" customFormat="1" ht="17.65" customHeight="1" spans="1:21">
      <c r="A76" s="71">
        <v>71</v>
      </c>
      <c r="B76" s="72" t="s">
        <v>284</v>
      </c>
      <c r="C76" s="73" t="s">
        <v>285</v>
      </c>
      <c r="D76" s="73">
        <v>15974736050</v>
      </c>
      <c r="E76" s="74" t="s">
        <v>59</v>
      </c>
      <c r="F76" s="144" t="str">
        <f>VLOOKUP(B76,[17]全部报警!$A$2:$D$85,2,FALSE)</f>
        <v>2019-07-09 23:26:39</v>
      </c>
      <c r="G76" s="155" t="str">
        <f>VLOOKUP(B76,[18]行驶报表统计数据!$A$2:$B$64,2,FALSE)</f>
        <v>9.70</v>
      </c>
      <c r="H76" s="76" t="str">
        <f>VLOOKUP(B76,[17]全部报警!$A$2:$D$85,4,FALSE)</f>
        <v>云南省红河哈尼族彝族自治州建水县坡头乡130县道贾沙乡科技希望小学北121米</v>
      </c>
      <c r="I76" s="76"/>
      <c r="J76" s="85"/>
      <c r="K76" s="83"/>
      <c r="L76" s="84" t="s">
        <v>33</v>
      </c>
      <c r="M76" s="83"/>
      <c r="N76" s="83"/>
      <c r="O76" s="83"/>
      <c r="P76" s="83"/>
      <c r="Q76" s="129" t="s">
        <v>56</v>
      </c>
      <c r="R76" s="130"/>
      <c r="S76" s="103"/>
      <c r="T76" s="104"/>
      <c r="U76" s="105"/>
    </row>
    <row r="77" s="40" customFormat="1" ht="17.65" customHeight="1" spans="1:21">
      <c r="A77" s="71">
        <v>72</v>
      </c>
      <c r="B77" s="72" t="s">
        <v>286</v>
      </c>
      <c r="C77" s="73" t="s">
        <v>287</v>
      </c>
      <c r="D77" s="73">
        <v>15912866223</v>
      </c>
      <c r="E77" s="74" t="s">
        <v>59</v>
      </c>
      <c r="F77" s="144" t="s">
        <v>2085</v>
      </c>
      <c r="G77" s="155">
        <v>0</v>
      </c>
      <c r="H77" s="154" t="s">
        <v>2086</v>
      </c>
      <c r="I77" s="76"/>
      <c r="J77" s="85"/>
      <c r="K77" s="83"/>
      <c r="L77" s="84" t="s">
        <v>33</v>
      </c>
      <c r="M77" s="83"/>
      <c r="N77" s="83"/>
      <c r="O77" s="83"/>
      <c r="P77" s="83"/>
      <c r="Q77" s="129" t="s">
        <v>56</v>
      </c>
      <c r="R77" s="130"/>
      <c r="S77" s="103"/>
      <c r="T77" s="104"/>
      <c r="U77" s="105"/>
    </row>
    <row r="78" s="40" customFormat="1" ht="17.65" customHeight="1" spans="1:21">
      <c r="A78" s="71">
        <v>73</v>
      </c>
      <c r="B78" s="72" t="s">
        <v>290</v>
      </c>
      <c r="C78" s="73" t="s">
        <v>291</v>
      </c>
      <c r="D78" s="73">
        <v>13769446708</v>
      </c>
      <c r="E78" s="74" t="s">
        <v>59</v>
      </c>
      <c r="F78" s="144" t="str">
        <f>VLOOKUP(B78,[17]全部报警!$A$2:$D$85,2,FALSE)</f>
        <v>2019-07-09 23:07:50</v>
      </c>
      <c r="G78" s="155">
        <v>80</v>
      </c>
      <c r="H78" s="76" t="str">
        <f>VLOOKUP(B78,[17]全部报警!$A$2:$D$85,4,FALSE)</f>
        <v>云南省楚雄彝族自治州楚雄市东瓜镇G56杭瑞高速半山国际2幢北164米</v>
      </c>
      <c r="I78" s="76"/>
      <c r="J78" s="85"/>
      <c r="K78" s="83"/>
      <c r="L78" s="84" t="s">
        <v>33</v>
      </c>
      <c r="M78" s="83"/>
      <c r="N78" s="83"/>
      <c r="O78" s="83"/>
      <c r="P78" s="83"/>
      <c r="Q78" s="129" t="s">
        <v>56</v>
      </c>
      <c r="R78" s="130"/>
      <c r="S78" s="103"/>
      <c r="T78" s="104"/>
      <c r="U78" s="105"/>
    </row>
    <row r="79" s="40" customFormat="1" ht="17.65" customHeight="1" spans="1:21">
      <c r="A79" s="71">
        <v>74</v>
      </c>
      <c r="B79" s="72" t="s">
        <v>294</v>
      </c>
      <c r="C79" s="73" t="s">
        <v>295</v>
      </c>
      <c r="D79" s="73">
        <v>15987328827</v>
      </c>
      <c r="E79" s="74" t="s">
        <v>59</v>
      </c>
      <c r="F79" s="144" t="s">
        <v>2087</v>
      </c>
      <c r="G79" s="155">
        <v>0</v>
      </c>
      <c r="H79" s="154" t="s">
        <v>2088</v>
      </c>
      <c r="I79" s="76"/>
      <c r="J79" s="85"/>
      <c r="K79" s="83"/>
      <c r="L79" s="84" t="s">
        <v>33</v>
      </c>
      <c r="M79" s="83"/>
      <c r="N79" s="83"/>
      <c r="O79" s="83"/>
      <c r="P79" s="83"/>
      <c r="Q79" s="129" t="s">
        <v>56</v>
      </c>
      <c r="R79" s="130"/>
      <c r="S79" s="103"/>
      <c r="T79" s="104"/>
      <c r="U79" s="105"/>
    </row>
    <row r="80" s="40" customFormat="1" ht="17.65" customHeight="1" spans="1:21">
      <c r="A80" s="71">
        <v>75</v>
      </c>
      <c r="B80" s="72" t="s">
        <v>298</v>
      </c>
      <c r="C80" s="73" t="s">
        <v>299</v>
      </c>
      <c r="D80" s="73">
        <v>13987324298</v>
      </c>
      <c r="E80" s="74" t="s">
        <v>59</v>
      </c>
      <c r="F80" s="144" t="s">
        <v>2089</v>
      </c>
      <c r="G80" s="155">
        <v>0</v>
      </c>
      <c r="H80" s="154" t="s">
        <v>2090</v>
      </c>
      <c r="I80" s="76"/>
      <c r="J80" s="85"/>
      <c r="K80" s="83"/>
      <c r="L80" s="84" t="s">
        <v>33</v>
      </c>
      <c r="M80" s="83"/>
      <c r="N80" s="83"/>
      <c r="O80" s="83"/>
      <c r="P80" s="83"/>
      <c r="Q80" s="129" t="s">
        <v>56</v>
      </c>
      <c r="R80" s="130"/>
      <c r="S80" s="103"/>
      <c r="T80" s="104"/>
      <c r="U80" s="105"/>
    </row>
    <row r="81" s="40" customFormat="1" ht="17.65" customHeight="1" spans="1:21">
      <c r="A81" s="71">
        <v>76</v>
      </c>
      <c r="B81" s="72" t="s">
        <v>302</v>
      </c>
      <c r="C81" s="73" t="s">
        <v>303</v>
      </c>
      <c r="D81" s="73">
        <v>13529492223</v>
      </c>
      <c r="E81" s="74" t="s">
        <v>59</v>
      </c>
      <c r="F81" s="144" t="str">
        <f>VLOOKUP(B81,[17]全部报警!$A$2:$D$85,2,FALSE)</f>
        <v>2019-07-09 17:58:32</v>
      </c>
      <c r="G81" s="155" t="str">
        <f>VLOOKUP(B81,[18]行驶报表统计数据!$A$2:$B$64,2,FALSE)</f>
        <v>9.02</v>
      </c>
      <c r="H81" s="154" t="s">
        <v>2091</v>
      </c>
      <c r="I81" s="76"/>
      <c r="J81" s="85"/>
      <c r="K81" s="83"/>
      <c r="L81" s="84" t="s">
        <v>33</v>
      </c>
      <c r="M81" s="83"/>
      <c r="N81" s="83"/>
      <c r="O81" s="83"/>
      <c r="P81" s="83"/>
      <c r="Q81" s="129" t="s">
        <v>56</v>
      </c>
      <c r="R81" s="130"/>
      <c r="S81" s="103"/>
      <c r="T81" s="104"/>
      <c r="U81" s="105"/>
    </row>
    <row r="82" s="40" customFormat="1" ht="17.65" customHeight="1" spans="1:21">
      <c r="A82" s="71">
        <v>77</v>
      </c>
      <c r="B82" s="72" t="s">
        <v>305</v>
      </c>
      <c r="C82" s="77" t="s">
        <v>306</v>
      </c>
      <c r="D82" s="77">
        <v>15987326716</v>
      </c>
      <c r="E82" s="74" t="s">
        <v>59</v>
      </c>
      <c r="F82" s="144"/>
      <c r="G82" s="155">
        <v>0</v>
      </c>
      <c r="H82" s="76"/>
      <c r="I82" s="83" t="s">
        <v>62</v>
      </c>
      <c r="J82" s="85"/>
      <c r="K82" s="83"/>
      <c r="L82" s="84" t="s">
        <v>33</v>
      </c>
      <c r="M82" s="83"/>
      <c r="N82" s="83"/>
      <c r="O82" s="83"/>
      <c r="P82" s="83"/>
      <c r="Q82" s="129" t="s">
        <v>29</v>
      </c>
      <c r="R82" s="130"/>
      <c r="S82" s="103">
        <v>43655</v>
      </c>
      <c r="T82" s="104" t="s">
        <v>279</v>
      </c>
      <c r="U82" s="105"/>
    </row>
    <row r="83" s="40" customFormat="1" ht="17.65" customHeight="1" spans="1:21">
      <c r="A83" s="71">
        <v>78</v>
      </c>
      <c r="B83" s="72" t="s">
        <v>307</v>
      </c>
      <c r="C83" s="73" t="s">
        <v>308</v>
      </c>
      <c r="D83" s="73">
        <v>13769323752</v>
      </c>
      <c r="E83" s="74" t="s">
        <v>59</v>
      </c>
      <c r="F83" s="144" t="str">
        <f>VLOOKUP(B83,[17]全部报警!$A$2:$D$85,2,FALSE)</f>
        <v>2019-07-09 19:17:03</v>
      </c>
      <c r="G83" s="155" t="str">
        <f>VLOOKUP(B83,[18]行驶报表统计数据!$A$2:$B$64,2,FALSE)</f>
        <v>11.65</v>
      </c>
      <c r="H83" s="76" t="str">
        <f>VLOOKUP(B83,[17]全部报警!$A$2:$D$85,4,FALSE)</f>
        <v>云南省昭通市绥江县中城镇田坝村东南392米</v>
      </c>
      <c r="I83" s="76"/>
      <c r="J83" s="85"/>
      <c r="K83" s="83"/>
      <c r="L83" s="84" t="s">
        <v>33</v>
      </c>
      <c r="M83" s="83"/>
      <c r="N83" s="83"/>
      <c r="O83" s="83"/>
      <c r="P83" s="83"/>
      <c r="Q83" s="129" t="s">
        <v>56</v>
      </c>
      <c r="R83" s="130"/>
      <c r="S83" s="103"/>
      <c r="T83" s="104"/>
      <c r="U83" s="105"/>
    </row>
    <row r="84" s="40" customFormat="1" ht="17.65" customHeight="1" spans="1:21">
      <c r="A84" s="71">
        <v>79</v>
      </c>
      <c r="B84" s="72" t="s">
        <v>309</v>
      </c>
      <c r="C84" s="73" t="s">
        <v>310</v>
      </c>
      <c r="D84" s="73">
        <v>13887310086</v>
      </c>
      <c r="E84" s="74" t="s">
        <v>59</v>
      </c>
      <c r="F84" s="144" t="s">
        <v>2092</v>
      </c>
      <c r="G84" s="155">
        <v>0</v>
      </c>
      <c r="H84" s="154" t="s">
        <v>2093</v>
      </c>
      <c r="I84" s="76"/>
      <c r="J84" s="85"/>
      <c r="K84" s="83"/>
      <c r="L84" s="84" t="s">
        <v>33</v>
      </c>
      <c r="M84" s="83"/>
      <c r="N84" s="83"/>
      <c r="O84" s="83"/>
      <c r="P84" s="83"/>
      <c r="Q84" s="129" t="s">
        <v>56</v>
      </c>
      <c r="R84" s="130"/>
      <c r="S84" s="103"/>
      <c r="T84" s="104"/>
      <c r="U84" s="105"/>
    </row>
    <row r="85" s="40" customFormat="1" ht="17.65" customHeight="1" spans="1:21">
      <c r="A85" s="71">
        <v>80</v>
      </c>
      <c r="B85" s="72" t="s">
        <v>313</v>
      </c>
      <c r="C85" s="73" t="s">
        <v>314</v>
      </c>
      <c r="D85" s="73">
        <v>13988048437</v>
      </c>
      <c r="E85" s="74" t="s">
        <v>59</v>
      </c>
      <c r="F85" s="144" t="str">
        <f>VLOOKUP(B85,[17]全部报警!$A$2:$D$85,2,FALSE)</f>
        <v>2019-07-09 19:34:32</v>
      </c>
      <c r="G85" s="155" t="str">
        <f>VLOOKUP(B85,[18]行驶报表统计数据!$A$2:$B$64,2,FALSE)</f>
        <v>7.69</v>
      </c>
      <c r="H85" s="76" t="str">
        <f>VLOOKUP(B85,[17]全部报警!$A$2:$D$85,4,FALSE)</f>
        <v>云南省昭通市镇雄县坪上镇背牛段湾子东南162米</v>
      </c>
      <c r="I85" s="76"/>
      <c r="J85" s="85"/>
      <c r="K85" s="83"/>
      <c r="L85" s="84" t="s">
        <v>33</v>
      </c>
      <c r="M85" s="83"/>
      <c r="N85" s="83"/>
      <c r="O85" s="83"/>
      <c r="P85" s="83"/>
      <c r="Q85" s="129" t="s">
        <v>56</v>
      </c>
      <c r="R85" s="130"/>
      <c r="S85" s="103"/>
      <c r="T85" s="104"/>
      <c r="U85" s="105"/>
    </row>
    <row r="86" s="40" customFormat="1" ht="17.65" customHeight="1" spans="1:21">
      <c r="A86" s="71">
        <v>81</v>
      </c>
      <c r="B86" s="72" t="s">
        <v>315</v>
      </c>
      <c r="C86" s="73" t="s">
        <v>316</v>
      </c>
      <c r="D86" s="73">
        <v>15087333968</v>
      </c>
      <c r="E86" s="74" t="s">
        <v>59</v>
      </c>
      <c r="F86" s="144" t="str">
        <f>VLOOKUP(B86,[17]全部报警!$A$2:$D$85,2,FALSE)</f>
        <v>2019-07-09 23:34:04</v>
      </c>
      <c r="G86" s="155" t="str">
        <f>VLOOKUP(B86,[18]行驶报表统计数据!$A$2:$B$64,2,FALSE)</f>
        <v>18.16</v>
      </c>
      <c r="H86" s="76" t="str">
        <f>VLOOKUP(B86,[17]全部报警!$A$2:$D$85,4,FALSE)</f>
        <v>云南省红河哈尼族彝族自治州建水县坡头乡214省道下白沙水东南838米</v>
      </c>
      <c r="I86" s="76"/>
      <c r="J86" s="85"/>
      <c r="K86" s="83"/>
      <c r="L86" s="84" t="s">
        <v>33</v>
      </c>
      <c r="M86" s="83"/>
      <c r="N86" s="83"/>
      <c r="O86" s="83"/>
      <c r="P86" s="83"/>
      <c r="Q86" s="129" t="s">
        <v>56</v>
      </c>
      <c r="R86" s="130"/>
      <c r="S86" s="103"/>
      <c r="T86" s="104"/>
      <c r="U86" s="105"/>
    </row>
    <row r="87" s="40" customFormat="1" ht="17.65" customHeight="1" spans="1:21">
      <c r="A87" s="71">
        <v>82</v>
      </c>
      <c r="B87" s="72" t="s">
        <v>317</v>
      </c>
      <c r="C87" s="73" t="s">
        <v>318</v>
      </c>
      <c r="D87" s="73">
        <v>15987375479</v>
      </c>
      <c r="E87" s="74" t="s">
        <v>59</v>
      </c>
      <c r="F87" s="144" t="str">
        <f>VLOOKUP(B87,[17]全部报警!$A$2:$D$85,2,FALSE)</f>
        <v>2019-07-09 14:50:11</v>
      </c>
      <c r="G87" s="155" t="str">
        <f>VLOOKUP(B87,[18]行驶报表统计数据!$A$2:$B$64,2,FALSE)</f>
        <v>10.83</v>
      </c>
      <c r="H87" s="76" t="str">
        <f>VLOOKUP(B87,[17]全部报警!$A$2:$D$85,4,FALSE)</f>
        <v>云南省红河哈尼族彝族自治州元阳县南沙镇慢腊公路102县102县道桃园村卫生所东1241米</v>
      </c>
      <c r="I87" s="76"/>
      <c r="J87" s="85"/>
      <c r="K87" s="83"/>
      <c r="L87" s="84" t="s">
        <v>33</v>
      </c>
      <c r="M87" s="83"/>
      <c r="N87" s="83"/>
      <c r="O87" s="83"/>
      <c r="P87" s="83"/>
      <c r="Q87" s="129" t="s">
        <v>56</v>
      </c>
      <c r="R87" s="130"/>
      <c r="S87" s="103"/>
      <c r="T87" s="104"/>
      <c r="U87" s="105"/>
    </row>
    <row r="88" s="40" customFormat="1" ht="17.65" customHeight="1" spans="1:21">
      <c r="A88" s="71">
        <v>83</v>
      </c>
      <c r="B88" s="72" t="s">
        <v>319</v>
      </c>
      <c r="C88" s="73" t="s">
        <v>141</v>
      </c>
      <c r="D88" s="73">
        <v>15912899704</v>
      </c>
      <c r="E88" s="74" t="s">
        <v>59</v>
      </c>
      <c r="F88" s="144" t="s">
        <v>2094</v>
      </c>
      <c r="G88" s="155" t="e">
        <f>VLOOKUP(B88,[18]行驶报表统计数据!$A$2:$B$64,2,FALSE)</f>
        <v>#N/A</v>
      </c>
      <c r="H88" s="154" t="s">
        <v>2095</v>
      </c>
      <c r="I88" s="76"/>
      <c r="J88" s="85"/>
      <c r="K88" s="83"/>
      <c r="L88" s="84" t="s">
        <v>33</v>
      </c>
      <c r="M88" s="83"/>
      <c r="N88" s="83"/>
      <c r="O88" s="83"/>
      <c r="P88" s="83"/>
      <c r="Q88" s="129" t="s">
        <v>56</v>
      </c>
      <c r="R88" s="130"/>
      <c r="S88" s="103"/>
      <c r="T88" s="104"/>
      <c r="U88" s="105"/>
    </row>
    <row r="89" s="40" customFormat="1" ht="17.65" customHeight="1" spans="1:21">
      <c r="A89" s="71">
        <v>84</v>
      </c>
      <c r="B89" s="72" t="s">
        <v>322</v>
      </c>
      <c r="C89" s="73" t="s">
        <v>323</v>
      </c>
      <c r="D89" s="73">
        <v>13988065286</v>
      </c>
      <c r="E89" s="74" t="s">
        <v>59</v>
      </c>
      <c r="F89" s="144" t="str">
        <f>VLOOKUP(B89,[17]全部报警!$A$2:$D$85,2,FALSE)</f>
        <v>2019-07-09 23:41:10</v>
      </c>
      <c r="G89" s="155" t="str">
        <f>VLOOKUP(B89,[18]行驶报表统计数据!$A$2:$B$64,2,FALSE)</f>
        <v>0.00</v>
      </c>
      <c r="H89" s="76" t="str">
        <f>VLOOKUP(B89,[17]全部报警!$A$2:$D$85,4,FALSE)</f>
        <v>云南省红河哈尼族彝族自治州蒙自市新安所镇红河大道新安所收费站(G8011开河高速出口)西29米</v>
      </c>
      <c r="I89" s="76"/>
      <c r="J89" s="85"/>
      <c r="K89" s="83"/>
      <c r="L89" s="84" t="s">
        <v>33</v>
      </c>
      <c r="M89" s="83"/>
      <c r="N89" s="83"/>
      <c r="O89" s="83"/>
      <c r="P89" s="83"/>
      <c r="Q89" s="129" t="s">
        <v>56</v>
      </c>
      <c r="R89" s="130"/>
      <c r="S89" s="103"/>
      <c r="T89" s="104"/>
      <c r="U89" s="105"/>
    </row>
    <row r="90" ht="17.65" customHeight="1" spans="1:21">
      <c r="A90" s="71">
        <v>85</v>
      </c>
      <c r="B90" s="72" t="s">
        <v>324</v>
      </c>
      <c r="C90" s="73" t="s">
        <v>325</v>
      </c>
      <c r="D90" s="73">
        <v>15126318641</v>
      </c>
      <c r="E90" s="74" t="s">
        <v>59</v>
      </c>
      <c r="F90" s="144" t="str">
        <f>VLOOKUP(B90,[17]全部报警!$A$2:$D$85,2,FALSE)</f>
        <v>2019-07-09 15:57:44</v>
      </c>
      <c r="G90" s="155">
        <v>0</v>
      </c>
      <c r="H90" s="76" t="str">
        <f>VLOOKUP(B90,[17]全部报警!$A$2:$D$85,4,FALSE)</f>
        <v>云南省红河哈尼族彝族自治州建水县临安镇214省道中国石化加油站(培德段)西31米</v>
      </c>
      <c r="I90" s="76"/>
      <c r="J90" s="85"/>
      <c r="K90" s="83"/>
      <c r="L90" s="84" t="s">
        <v>33</v>
      </c>
      <c r="M90" s="83"/>
      <c r="N90" s="83"/>
      <c r="O90" s="83"/>
      <c r="P90" s="83"/>
      <c r="Q90" s="129" t="s">
        <v>56</v>
      </c>
      <c r="R90" s="130"/>
      <c r="S90" s="103"/>
      <c r="T90" s="104"/>
      <c r="U90" s="105"/>
    </row>
    <row r="91" ht="17.65" customHeight="1" spans="1:21">
      <c r="A91" s="71">
        <v>86</v>
      </c>
      <c r="B91" s="72" t="s">
        <v>326</v>
      </c>
      <c r="C91" s="73" t="s">
        <v>327</v>
      </c>
      <c r="D91" s="73">
        <v>15287330010</v>
      </c>
      <c r="E91" s="74" t="s">
        <v>59</v>
      </c>
      <c r="F91" s="144" t="str">
        <f>VLOOKUP(B91,[17]全部报警!$A$2:$D$85,2,FALSE)</f>
        <v>2019-07-09 23:06:36</v>
      </c>
      <c r="G91" s="155" t="str">
        <f>VLOOKUP(B91,[18]行驶报表统计数据!$A$2:$B$64,2,FALSE)</f>
        <v>10.70</v>
      </c>
      <c r="H91" s="76" t="str">
        <f>VLOOKUP(B91,[17]全部报警!$A$2:$D$85,4,FALSE)</f>
        <v>云南省红河哈尼族彝族自治州蒙自市冷泉镇蒙蛮线山嘴东南166米</v>
      </c>
      <c r="I91" s="76"/>
      <c r="J91" s="85"/>
      <c r="K91" s="83"/>
      <c r="L91" s="84" t="s">
        <v>33</v>
      </c>
      <c r="M91" s="83"/>
      <c r="N91" s="83"/>
      <c r="O91" s="83"/>
      <c r="P91" s="83"/>
      <c r="Q91" s="129" t="s">
        <v>56</v>
      </c>
      <c r="R91" s="130"/>
      <c r="S91" s="103"/>
      <c r="T91" s="104"/>
      <c r="U91" s="105"/>
    </row>
    <row r="92" ht="17.65" customHeight="1" spans="1:22">
      <c r="A92" s="71">
        <v>87</v>
      </c>
      <c r="B92" s="72" t="s">
        <v>328</v>
      </c>
      <c r="C92" s="73" t="s">
        <v>329</v>
      </c>
      <c r="D92" s="73">
        <v>13408935775</v>
      </c>
      <c r="E92" s="74" t="s">
        <v>59</v>
      </c>
      <c r="F92" s="144" t="str">
        <f>VLOOKUP(B92,[17]全部报警!$A$2:$D$85,2,FALSE)</f>
        <v>2019-07-09 06:39:34</v>
      </c>
      <c r="G92" s="155">
        <v>0</v>
      </c>
      <c r="H92" s="76" t="str">
        <f>VLOOKUP(B92,[17]全部报警!$A$2:$D$85,4,FALSE)</f>
        <v>云南省红河哈尼族彝族自治州开远市灵泉街道开培线中国邮政储蓄银行(小花桥营业所)北87米</v>
      </c>
      <c r="I92" s="76"/>
      <c r="J92" s="85"/>
      <c r="K92" s="83"/>
      <c r="L92" s="84" t="s">
        <v>33</v>
      </c>
      <c r="M92" s="83"/>
      <c r="N92" s="83"/>
      <c r="O92" s="83"/>
      <c r="P92" s="83"/>
      <c r="Q92" s="129" t="s">
        <v>56</v>
      </c>
      <c r="R92" s="130"/>
      <c r="S92" s="103"/>
      <c r="T92" s="104"/>
      <c r="U92" s="105"/>
      <c r="V92" s="41"/>
    </row>
    <row r="93" ht="17.65" customHeight="1" spans="1:22">
      <c r="A93" s="71">
        <v>88</v>
      </c>
      <c r="B93" s="72" t="s">
        <v>330</v>
      </c>
      <c r="C93" s="73" t="s">
        <v>331</v>
      </c>
      <c r="D93" s="73">
        <v>15912809069</v>
      </c>
      <c r="E93" s="74" t="s">
        <v>59</v>
      </c>
      <c r="F93" s="144" t="s">
        <v>2096</v>
      </c>
      <c r="G93" s="155">
        <v>0</v>
      </c>
      <c r="H93" s="154" t="s">
        <v>2097</v>
      </c>
      <c r="I93" s="76"/>
      <c r="J93" s="85"/>
      <c r="K93" s="83"/>
      <c r="L93" s="84" t="s">
        <v>33</v>
      </c>
      <c r="M93" s="83"/>
      <c r="N93" s="83"/>
      <c r="O93" s="83"/>
      <c r="P93" s="83"/>
      <c r="Q93" s="129" t="s">
        <v>56</v>
      </c>
      <c r="R93" s="130"/>
      <c r="S93" s="103"/>
      <c r="T93" s="104"/>
      <c r="U93" s="105"/>
      <c r="V93" s="41"/>
    </row>
    <row r="94" ht="17.65" customHeight="1" spans="1:22">
      <c r="A94" s="71">
        <v>89</v>
      </c>
      <c r="B94" s="72" t="s">
        <v>334</v>
      </c>
      <c r="C94" s="73" t="s">
        <v>335</v>
      </c>
      <c r="D94" s="73">
        <v>15094156905</v>
      </c>
      <c r="E94" s="74" t="s">
        <v>59</v>
      </c>
      <c r="F94" s="144" t="str">
        <f>VLOOKUP(B94,[17]全部报警!$A$2:$D$85,2,FALSE)</f>
        <v>2019-07-09 15:35:55</v>
      </c>
      <c r="G94" s="155" t="str">
        <f>VLOOKUP(B94,[18]行驶报表统计数据!$A$2:$B$64,2,FALSE)</f>
        <v>18.34</v>
      </c>
      <c r="H94" s="76" t="str">
        <f>VLOOKUP(B94,[17]全部报警!$A$2:$D$85,4,FALSE)</f>
        <v>云南省红河哈尼族彝族自治州建水县南庄镇坝埂脚中队东北419米</v>
      </c>
      <c r="I94" s="76"/>
      <c r="J94" s="85"/>
      <c r="K94" s="83"/>
      <c r="L94" s="84" t="s">
        <v>33</v>
      </c>
      <c r="M94" s="83"/>
      <c r="N94" s="83"/>
      <c r="O94" s="83"/>
      <c r="P94" s="83"/>
      <c r="Q94" s="129" t="s">
        <v>56</v>
      </c>
      <c r="R94" s="130"/>
      <c r="S94" s="103"/>
      <c r="T94" s="104"/>
      <c r="U94" s="105"/>
      <c r="V94" s="41"/>
    </row>
    <row r="95" ht="17.65" customHeight="1" spans="1:22">
      <c r="A95" s="71">
        <v>90</v>
      </c>
      <c r="B95" s="72" t="s">
        <v>338</v>
      </c>
      <c r="C95" s="73" t="s">
        <v>339</v>
      </c>
      <c r="D95" s="73">
        <v>13529826425</v>
      </c>
      <c r="E95" s="74" t="s">
        <v>59</v>
      </c>
      <c r="F95" s="144"/>
      <c r="G95" s="155">
        <v>0</v>
      </c>
      <c r="H95" s="76"/>
      <c r="I95" s="83" t="s">
        <v>62</v>
      </c>
      <c r="J95" s="85"/>
      <c r="K95" s="83"/>
      <c r="L95" s="84" t="s">
        <v>33</v>
      </c>
      <c r="M95" s="83"/>
      <c r="N95" s="83"/>
      <c r="O95" s="83"/>
      <c r="P95" s="83"/>
      <c r="Q95" s="129" t="s">
        <v>29</v>
      </c>
      <c r="R95" s="130"/>
      <c r="S95" s="103">
        <v>43655</v>
      </c>
      <c r="T95" s="104" t="s">
        <v>170</v>
      </c>
      <c r="U95" s="105"/>
      <c r="V95" s="41"/>
    </row>
    <row r="96" ht="17.65" customHeight="1" spans="1:22">
      <c r="A96" s="71">
        <v>91</v>
      </c>
      <c r="B96" s="72" t="s">
        <v>342</v>
      </c>
      <c r="C96" s="73" t="s">
        <v>343</v>
      </c>
      <c r="D96" s="73">
        <v>15987380061</v>
      </c>
      <c r="E96" s="74" t="s">
        <v>59</v>
      </c>
      <c r="F96" s="144" t="str">
        <f>VLOOKUP(B96,[17]全部报警!$A$2:$D$85,2,FALSE)</f>
        <v>2019-07-09 20:28:14</v>
      </c>
      <c r="G96" s="155" t="str">
        <f>VLOOKUP(B96,[18]行驶报表统计数据!$A$2:$B$64,2,FALSE)</f>
        <v>23.54</v>
      </c>
      <c r="H96" s="76" t="str">
        <f>VLOOKUP(B96,[17]全部报警!$A$2:$D$85,4,FALSE)</f>
        <v>云南省红河哈尼族彝族自治州建水县曲江镇太钟段钟营西501米</v>
      </c>
      <c r="I96" s="76"/>
      <c r="J96" s="85"/>
      <c r="K96" s="83"/>
      <c r="L96" s="84" t="s">
        <v>33</v>
      </c>
      <c r="M96" s="83"/>
      <c r="N96" s="83"/>
      <c r="O96" s="83"/>
      <c r="P96" s="83"/>
      <c r="Q96" s="129" t="s">
        <v>56</v>
      </c>
      <c r="R96" s="130"/>
      <c r="S96" s="103"/>
      <c r="T96" s="104"/>
      <c r="U96" s="105"/>
      <c r="V96" s="41"/>
    </row>
    <row r="97" s="41" customFormat="1" ht="17.65" customHeight="1" spans="1:21">
      <c r="A97" s="71">
        <v>92</v>
      </c>
      <c r="B97" s="72" t="s">
        <v>344</v>
      </c>
      <c r="C97" s="73" t="s">
        <v>345</v>
      </c>
      <c r="D97" s="73">
        <v>18008806112</v>
      </c>
      <c r="E97" s="74" t="s">
        <v>59</v>
      </c>
      <c r="F97" s="144" t="str">
        <f>VLOOKUP(B97,[17]全部报警!$A$2:$D$85,2,FALSE)</f>
        <v>2019-07-09 13:57:15</v>
      </c>
      <c r="G97" s="155" t="str">
        <f>VLOOKUP(B97,[18]行驶报表统计数据!$A$2:$B$64,2,FALSE)</f>
        <v>32.92</v>
      </c>
      <c r="H97" s="76" t="str">
        <f>VLOOKUP(B97,[17]全部报警!$A$2:$D$85,4,FALSE)</f>
        <v>云南省昆明市宜良县匡远街道蓬莱大道邱记南羊烤麻鸭东南87米</v>
      </c>
      <c r="I97" s="76"/>
      <c r="J97" s="85"/>
      <c r="K97" s="83"/>
      <c r="L97" s="84" t="s">
        <v>33</v>
      </c>
      <c r="M97" s="83"/>
      <c r="N97" s="83"/>
      <c r="O97" s="83"/>
      <c r="P97" s="83"/>
      <c r="Q97" s="129" t="s">
        <v>56</v>
      </c>
      <c r="R97" s="130"/>
      <c r="S97" s="103"/>
      <c r="T97" s="104"/>
      <c r="U97" s="105"/>
    </row>
    <row r="98" s="41" customFormat="1" ht="17.65" customHeight="1" spans="1:21">
      <c r="A98" s="71">
        <v>93</v>
      </c>
      <c r="B98" s="72" t="s">
        <v>348</v>
      </c>
      <c r="C98" s="73" t="s">
        <v>349</v>
      </c>
      <c r="D98" s="73">
        <v>13577315608</v>
      </c>
      <c r="E98" s="74" t="s">
        <v>59</v>
      </c>
      <c r="F98" s="144" t="s">
        <v>2098</v>
      </c>
      <c r="G98" s="155">
        <v>0</v>
      </c>
      <c r="H98" s="154" t="s">
        <v>2099</v>
      </c>
      <c r="I98" s="76"/>
      <c r="J98" s="85"/>
      <c r="K98" s="83"/>
      <c r="L98" s="84" t="s">
        <v>33</v>
      </c>
      <c r="M98" s="83"/>
      <c r="N98" s="83"/>
      <c r="O98" s="83"/>
      <c r="P98" s="83"/>
      <c r="Q98" s="129" t="s">
        <v>56</v>
      </c>
      <c r="R98" s="130"/>
      <c r="S98" s="103"/>
      <c r="T98" s="104"/>
      <c r="U98" s="105"/>
    </row>
    <row r="99" s="41" customFormat="1" ht="17.65" customHeight="1" spans="1:21">
      <c r="A99" s="71">
        <v>94</v>
      </c>
      <c r="B99" s="72" t="s">
        <v>350</v>
      </c>
      <c r="C99" s="73" t="s">
        <v>351</v>
      </c>
      <c r="D99" s="73">
        <v>13887376301</v>
      </c>
      <c r="E99" s="74" t="s">
        <v>59</v>
      </c>
      <c r="F99" s="144" t="str">
        <f>VLOOKUP(B99,[17]全部报警!$A$2:$D$85,2,FALSE)</f>
        <v>2019-07-09 22:35:57</v>
      </c>
      <c r="G99" s="155">
        <v>0</v>
      </c>
      <c r="H99" s="76" t="str">
        <f>VLOOKUP(B99,[17]全部报警!$A$2:$D$85,4,FALSE)</f>
        <v>云南省红河哈尼族彝族自治州建水县临安镇214省道鸿达驾校西南270米</v>
      </c>
      <c r="I99" s="76"/>
      <c r="J99" s="85"/>
      <c r="K99" s="83"/>
      <c r="L99" s="84" t="s">
        <v>33</v>
      </c>
      <c r="M99" s="83"/>
      <c r="N99" s="83"/>
      <c r="O99" s="83"/>
      <c r="P99" s="83"/>
      <c r="Q99" s="129" t="s">
        <v>56</v>
      </c>
      <c r="R99" s="130"/>
      <c r="S99" s="103"/>
      <c r="T99" s="104"/>
      <c r="U99" s="105"/>
    </row>
    <row r="100" s="41" customFormat="1" ht="17.65" customHeight="1" spans="1:21">
      <c r="A100" s="71">
        <v>95</v>
      </c>
      <c r="B100" s="108" t="s">
        <v>352</v>
      </c>
      <c r="C100" s="109" t="s">
        <v>353</v>
      </c>
      <c r="D100" s="109" t="s">
        <v>354</v>
      </c>
      <c r="E100" s="74" t="s">
        <v>59</v>
      </c>
      <c r="F100" s="144" t="str">
        <f>VLOOKUP(B100,[17]全部报警!$A$2:$D$85,2,FALSE)</f>
        <v>2019-07-09 19:52:12</v>
      </c>
      <c r="G100" s="155" t="str">
        <f>VLOOKUP(B100,[18]行驶报表统计数据!$A$2:$B$64,2,FALSE)</f>
        <v>16.33</v>
      </c>
      <c r="H100" s="76" t="str">
        <f>VLOOKUP(B100,[17]全部报警!$A$2:$D$85,4,FALSE)</f>
        <v>云南省红河哈尼族彝族自治州个旧市城区街道个金公路绿海小区东91米</v>
      </c>
      <c r="I100" s="76"/>
      <c r="J100" s="85"/>
      <c r="K100" s="83"/>
      <c r="L100" s="84" t="s">
        <v>33</v>
      </c>
      <c r="M100" s="83"/>
      <c r="N100" s="83"/>
      <c r="O100" s="83"/>
      <c r="P100" s="83"/>
      <c r="Q100" s="129" t="s">
        <v>56</v>
      </c>
      <c r="R100" s="130"/>
      <c r="S100" s="103"/>
      <c r="T100" s="104"/>
      <c r="U100" s="105"/>
    </row>
    <row r="101" s="41" customFormat="1" ht="17.65" customHeight="1" spans="1:21">
      <c r="A101" s="71">
        <v>96</v>
      </c>
      <c r="B101" s="72" t="s">
        <v>355</v>
      </c>
      <c r="C101" s="110" t="s">
        <v>356</v>
      </c>
      <c r="D101" s="110" t="s">
        <v>357</v>
      </c>
      <c r="E101" s="74" t="s">
        <v>59</v>
      </c>
      <c r="F101" s="144" t="str">
        <f>VLOOKUP(B101,[17]全部报警!$A$2:$D$85,2,FALSE)</f>
        <v>2019-07-09 20:53:35</v>
      </c>
      <c r="G101" s="155" t="str">
        <f>VLOOKUP(B101,[18]行驶报表统计数据!$A$2:$B$64,2,FALSE)</f>
        <v>11.55</v>
      </c>
      <c r="H101" s="76" t="str">
        <f>VLOOKUP(B101,[17]全部报警!$A$2:$D$85,4,FALSE)</f>
        <v>云南省文山壮族苗族自治州砚山县平远镇H14县道五联农资商贸开发有限责任公司东北44米</v>
      </c>
      <c r="I101" s="76"/>
      <c r="J101" s="85"/>
      <c r="K101" s="83"/>
      <c r="L101" s="84" t="s">
        <v>33</v>
      </c>
      <c r="M101" s="83"/>
      <c r="N101" s="83"/>
      <c r="O101" s="83"/>
      <c r="P101" s="83"/>
      <c r="Q101" s="129" t="s">
        <v>56</v>
      </c>
      <c r="R101" s="130"/>
      <c r="S101" s="103"/>
      <c r="T101" s="104"/>
      <c r="U101" s="105"/>
    </row>
    <row r="102" s="41" customFormat="1" ht="17.65" customHeight="1" spans="1:21">
      <c r="A102" s="71">
        <v>97</v>
      </c>
      <c r="B102" s="72" t="s">
        <v>358</v>
      </c>
      <c r="C102" s="110" t="s">
        <v>359</v>
      </c>
      <c r="D102" s="110" t="s">
        <v>360</v>
      </c>
      <c r="E102" s="74" t="s">
        <v>59</v>
      </c>
      <c r="F102" s="144" t="str">
        <f>VLOOKUP(B102,[17]全部报警!$A$2:$D$85,2,FALSE)</f>
        <v>2019-07-09 18:43:28</v>
      </c>
      <c r="G102" s="155">
        <v>0</v>
      </c>
      <c r="H102" s="76" t="str">
        <f>VLOOKUP(B102,[17]全部报警!$A$2:$D$85,4,FALSE)</f>
        <v>云南省红河哈尼族彝族自治州个旧市鸡街镇个大段松树寨东347米</v>
      </c>
      <c r="I102" s="76"/>
      <c r="J102" s="85"/>
      <c r="K102" s="83"/>
      <c r="L102" s="84" t="s">
        <v>33</v>
      </c>
      <c r="M102" s="83"/>
      <c r="N102" s="83"/>
      <c r="O102" s="83"/>
      <c r="P102" s="83"/>
      <c r="Q102" s="129" t="s">
        <v>56</v>
      </c>
      <c r="R102" s="130"/>
      <c r="S102" s="103"/>
      <c r="T102" s="104"/>
      <c r="U102" s="105"/>
    </row>
    <row r="103" s="41" customFormat="1" ht="17.65" customHeight="1" spans="1:21">
      <c r="A103" s="71">
        <v>98</v>
      </c>
      <c r="B103" s="72" t="s">
        <v>363</v>
      </c>
      <c r="C103" s="110" t="s">
        <v>364</v>
      </c>
      <c r="D103" s="110" t="s">
        <v>365</v>
      </c>
      <c r="E103" s="74" t="s">
        <v>59</v>
      </c>
      <c r="F103" s="144" t="str">
        <f>VLOOKUP(B103,[17]全部报警!$A$2:$D$85,2,FALSE)</f>
        <v>2019-07-09 23:16:15</v>
      </c>
      <c r="G103" s="155">
        <v>0</v>
      </c>
      <c r="H103" s="76" t="str">
        <f>VLOOKUP(B103,[17]全部报警!$A$2:$D$85,4,FALSE)</f>
        <v>云南省红河哈尼族彝族自治州河口瑶族自治县河口镇326国道曼漆西北236米</v>
      </c>
      <c r="I103" s="76"/>
      <c r="J103" s="85"/>
      <c r="K103" s="83"/>
      <c r="L103" s="84" t="s">
        <v>33</v>
      </c>
      <c r="M103" s="83"/>
      <c r="N103" s="83"/>
      <c r="O103" s="83"/>
      <c r="P103" s="83"/>
      <c r="Q103" s="129" t="s">
        <v>56</v>
      </c>
      <c r="R103" s="130"/>
      <c r="S103" s="103"/>
      <c r="T103" s="104"/>
      <c r="U103" s="105"/>
    </row>
    <row r="104" s="41" customFormat="1" ht="17.65" customHeight="1" spans="1:21">
      <c r="A104" s="71">
        <v>99</v>
      </c>
      <c r="B104" s="72" t="s">
        <v>366</v>
      </c>
      <c r="C104" s="110" t="s">
        <v>367</v>
      </c>
      <c r="D104" s="110" t="s">
        <v>368</v>
      </c>
      <c r="E104" s="74" t="s">
        <v>59</v>
      </c>
      <c r="F104" s="144" t="s">
        <v>2100</v>
      </c>
      <c r="G104" s="155">
        <v>0</v>
      </c>
      <c r="H104" s="154" t="s">
        <v>2101</v>
      </c>
      <c r="I104" s="76"/>
      <c r="J104" s="85"/>
      <c r="K104" s="83"/>
      <c r="L104" s="84" t="s">
        <v>33</v>
      </c>
      <c r="M104" s="83"/>
      <c r="N104" s="83"/>
      <c r="O104" s="83"/>
      <c r="P104" s="83"/>
      <c r="Q104" s="129" t="s">
        <v>56</v>
      </c>
      <c r="R104" s="130"/>
      <c r="S104" s="103"/>
      <c r="T104" s="104"/>
      <c r="U104" s="105"/>
    </row>
    <row r="105" s="41" customFormat="1" ht="17.65" customHeight="1" spans="1:21">
      <c r="A105" s="71">
        <v>100</v>
      </c>
      <c r="B105" s="72" t="s">
        <v>369</v>
      </c>
      <c r="C105" s="109" t="s">
        <v>370</v>
      </c>
      <c r="D105" s="109" t="s">
        <v>371</v>
      </c>
      <c r="E105" s="74" t="s">
        <v>59</v>
      </c>
      <c r="F105" s="144" t="s">
        <v>2102</v>
      </c>
      <c r="G105" s="155">
        <v>0</v>
      </c>
      <c r="H105" s="154" t="s">
        <v>2103</v>
      </c>
      <c r="I105" s="76"/>
      <c r="J105" s="85"/>
      <c r="K105" s="83"/>
      <c r="L105" s="84" t="s">
        <v>33</v>
      </c>
      <c r="M105" s="83"/>
      <c r="N105" s="83"/>
      <c r="O105" s="83"/>
      <c r="P105" s="83"/>
      <c r="Q105" s="129" t="s">
        <v>56</v>
      </c>
      <c r="R105" s="130"/>
      <c r="S105" s="103"/>
      <c r="T105" s="104"/>
      <c r="U105" s="105"/>
    </row>
    <row r="106" s="41" customFormat="1" ht="17.65" customHeight="1" spans="1:21">
      <c r="A106" s="71">
        <v>101</v>
      </c>
      <c r="B106" s="72" t="s">
        <v>374</v>
      </c>
      <c r="C106" s="110" t="s">
        <v>375</v>
      </c>
      <c r="D106" s="111" t="s">
        <v>376</v>
      </c>
      <c r="E106" s="74" t="s">
        <v>59</v>
      </c>
      <c r="F106" s="144" t="str">
        <f>VLOOKUP(B106,[17]全部报警!$A$2:$D$85,2,FALSE)</f>
        <v>2019-07-09 14:11:44</v>
      </c>
      <c r="G106" s="155" t="str">
        <f>VLOOKUP(B106,[18]行驶报表统计数据!$A$2:$B$64,2,FALSE)</f>
        <v>39.57</v>
      </c>
      <c r="H106" s="76" t="str">
        <f>VLOOKUP(B106,[17]全部报警!$A$2:$D$85,4,FALSE)</f>
        <v>云南省红河哈尼族彝族自治州河口瑶族自治县河口镇中国石化(北山停车区加油站)东南52米</v>
      </c>
      <c r="I106" s="76"/>
      <c r="J106" s="85"/>
      <c r="K106" s="83"/>
      <c r="L106" s="84" t="s">
        <v>33</v>
      </c>
      <c r="M106" s="83"/>
      <c r="N106" s="83"/>
      <c r="O106" s="83"/>
      <c r="P106" s="83"/>
      <c r="Q106" s="129" t="s">
        <v>56</v>
      </c>
      <c r="R106" s="130"/>
      <c r="S106" s="103"/>
      <c r="T106" s="104"/>
      <c r="U106" s="105"/>
    </row>
    <row r="107" s="41" customFormat="1" ht="17.65" customHeight="1" spans="1:21">
      <c r="A107" s="71">
        <v>102</v>
      </c>
      <c r="B107" s="72" t="s">
        <v>377</v>
      </c>
      <c r="C107" s="110" t="s">
        <v>378</v>
      </c>
      <c r="D107" s="110" t="s">
        <v>379</v>
      </c>
      <c r="E107" s="74" t="s">
        <v>59</v>
      </c>
      <c r="F107" s="144" t="s">
        <v>2104</v>
      </c>
      <c r="G107" s="155">
        <v>0</v>
      </c>
      <c r="H107" s="154" t="s">
        <v>2105</v>
      </c>
      <c r="I107" s="76"/>
      <c r="J107" s="85"/>
      <c r="K107" s="83"/>
      <c r="L107" s="84" t="s">
        <v>33</v>
      </c>
      <c r="M107" s="83"/>
      <c r="N107" s="83"/>
      <c r="O107" s="83"/>
      <c r="P107" s="83"/>
      <c r="Q107" s="129" t="s">
        <v>56</v>
      </c>
      <c r="R107" s="130"/>
      <c r="S107" s="103"/>
      <c r="T107" s="104"/>
      <c r="U107" s="105"/>
    </row>
    <row r="108" s="41" customFormat="1" ht="17.65" customHeight="1" spans="1:21">
      <c r="A108" s="71">
        <v>103</v>
      </c>
      <c r="B108" s="72" t="s">
        <v>382</v>
      </c>
      <c r="C108" s="110" t="s">
        <v>383</v>
      </c>
      <c r="D108" s="110" t="s">
        <v>384</v>
      </c>
      <c r="E108" s="74" t="s">
        <v>59</v>
      </c>
      <c r="F108" s="144" t="s">
        <v>2106</v>
      </c>
      <c r="G108" s="155">
        <v>0</v>
      </c>
      <c r="H108" s="154" t="s">
        <v>2107</v>
      </c>
      <c r="I108" s="76"/>
      <c r="J108" s="85"/>
      <c r="K108" s="83"/>
      <c r="L108" s="84" t="s">
        <v>33</v>
      </c>
      <c r="M108" s="83"/>
      <c r="N108" s="83"/>
      <c r="O108" s="83"/>
      <c r="P108" s="83"/>
      <c r="Q108" s="129" t="s">
        <v>56</v>
      </c>
      <c r="R108" s="130"/>
      <c r="S108" s="103"/>
      <c r="T108" s="104"/>
      <c r="U108" s="105"/>
    </row>
    <row r="109" s="41" customFormat="1" ht="17.65" customHeight="1" spans="1:21">
      <c r="A109" s="71">
        <v>104</v>
      </c>
      <c r="B109" s="72" t="s">
        <v>387</v>
      </c>
      <c r="C109" s="110" t="s">
        <v>388</v>
      </c>
      <c r="D109" s="110" t="s">
        <v>389</v>
      </c>
      <c r="E109" s="74" t="s">
        <v>59</v>
      </c>
      <c r="F109" s="144" t="s">
        <v>2108</v>
      </c>
      <c r="G109" s="155">
        <v>0</v>
      </c>
      <c r="H109" s="154" t="s">
        <v>2109</v>
      </c>
      <c r="I109" s="76"/>
      <c r="J109" s="85"/>
      <c r="K109" s="83"/>
      <c r="L109" s="84" t="s">
        <v>33</v>
      </c>
      <c r="M109" s="83"/>
      <c r="N109" s="83"/>
      <c r="O109" s="83"/>
      <c r="P109" s="83"/>
      <c r="Q109" s="129" t="s">
        <v>56</v>
      </c>
      <c r="R109" s="130"/>
      <c r="S109" s="103"/>
      <c r="T109" s="104"/>
      <c r="U109" s="105"/>
    </row>
    <row r="110" s="41" customFormat="1" ht="17.65" customHeight="1" spans="1:21">
      <c r="A110" s="71">
        <v>105</v>
      </c>
      <c r="B110" s="72" t="s">
        <v>392</v>
      </c>
      <c r="C110" s="110" t="s">
        <v>393</v>
      </c>
      <c r="D110" s="110" t="s">
        <v>394</v>
      </c>
      <c r="E110" s="74" t="s">
        <v>59</v>
      </c>
      <c r="F110" s="144" t="s">
        <v>2110</v>
      </c>
      <c r="G110" s="155">
        <v>0</v>
      </c>
      <c r="H110" s="154" t="s">
        <v>2111</v>
      </c>
      <c r="I110" s="76"/>
      <c r="J110" s="85"/>
      <c r="K110" s="83"/>
      <c r="L110" s="84" t="s">
        <v>33</v>
      </c>
      <c r="M110" s="83"/>
      <c r="N110" s="83"/>
      <c r="O110" s="83"/>
      <c r="P110" s="83"/>
      <c r="Q110" s="129" t="s">
        <v>56</v>
      </c>
      <c r="R110" s="130"/>
      <c r="S110" s="103"/>
      <c r="T110" s="104"/>
      <c r="U110" s="105"/>
    </row>
    <row r="111" s="41" customFormat="1" ht="17.65" customHeight="1" spans="1:21">
      <c r="A111" s="71">
        <v>106</v>
      </c>
      <c r="B111" s="72" t="s">
        <v>398</v>
      </c>
      <c r="C111" s="110" t="s">
        <v>399</v>
      </c>
      <c r="D111" s="110" t="s">
        <v>400</v>
      </c>
      <c r="E111" s="74" t="s">
        <v>59</v>
      </c>
      <c r="F111" s="144" t="s">
        <v>2112</v>
      </c>
      <c r="G111" s="155">
        <v>0</v>
      </c>
      <c r="H111" s="154" t="s">
        <v>2113</v>
      </c>
      <c r="I111" s="76"/>
      <c r="J111" s="85"/>
      <c r="K111" s="83"/>
      <c r="L111" s="84" t="s">
        <v>33</v>
      </c>
      <c r="M111" s="83"/>
      <c r="N111" s="83"/>
      <c r="O111" s="83"/>
      <c r="P111" s="83"/>
      <c r="Q111" s="129" t="s">
        <v>56</v>
      </c>
      <c r="R111" s="130"/>
      <c r="S111" s="103"/>
      <c r="T111" s="104"/>
      <c r="U111" s="105"/>
    </row>
    <row r="112" s="41" customFormat="1" ht="17.65" customHeight="1" spans="1:21">
      <c r="A112" s="71">
        <v>107</v>
      </c>
      <c r="B112" s="72" t="s">
        <v>403</v>
      </c>
      <c r="C112" s="110" t="s">
        <v>404</v>
      </c>
      <c r="D112" s="110" t="s">
        <v>405</v>
      </c>
      <c r="E112" s="74" t="s">
        <v>59</v>
      </c>
      <c r="F112" s="144" t="s">
        <v>2114</v>
      </c>
      <c r="G112" s="155">
        <v>0</v>
      </c>
      <c r="H112" s="154" t="s">
        <v>2115</v>
      </c>
      <c r="I112" s="76"/>
      <c r="J112" s="85"/>
      <c r="K112" s="83"/>
      <c r="L112" s="84" t="s">
        <v>33</v>
      </c>
      <c r="M112" s="83"/>
      <c r="N112" s="83"/>
      <c r="O112" s="83"/>
      <c r="P112" s="83"/>
      <c r="Q112" s="129" t="s">
        <v>56</v>
      </c>
      <c r="R112" s="130"/>
      <c r="S112" s="103"/>
      <c r="T112" s="104"/>
      <c r="U112" s="105"/>
    </row>
    <row r="113" ht="17.65" customHeight="1" spans="1:22">
      <c r="A113" s="71">
        <v>108</v>
      </c>
      <c r="B113" s="72" t="s">
        <v>408</v>
      </c>
      <c r="C113" s="110" t="s">
        <v>409</v>
      </c>
      <c r="D113" s="110" t="s">
        <v>410</v>
      </c>
      <c r="E113" s="74" t="s">
        <v>59</v>
      </c>
      <c r="F113" s="144" t="s">
        <v>2116</v>
      </c>
      <c r="G113" s="155">
        <v>0</v>
      </c>
      <c r="H113" s="154" t="s">
        <v>2117</v>
      </c>
      <c r="I113" s="76"/>
      <c r="J113" s="85"/>
      <c r="K113" s="83"/>
      <c r="L113" s="84" t="s">
        <v>33</v>
      </c>
      <c r="M113" s="83"/>
      <c r="N113" s="83"/>
      <c r="O113" s="83"/>
      <c r="P113" s="83"/>
      <c r="Q113" s="129" t="s">
        <v>56</v>
      </c>
      <c r="R113" s="130"/>
      <c r="S113" s="103"/>
      <c r="T113" s="104"/>
      <c r="U113" s="105"/>
      <c r="V113" s="41"/>
    </row>
    <row r="114" ht="17.65" customHeight="1" spans="1:22">
      <c r="A114" s="71">
        <v>109</v>
      </c>
      <c r="B114" s="72" t="s">
        <v>413</v>
      </c>
      <c r="C114" s="77" t="s">
        <v>414</v>
      </c>
      <c r="D114" s="77">
        <v>15925330567</v>
      </c>
      <c r="E114" s="74" t="s">
        <v>59</v>
      </c>
      <c r="F114" s="144" t="s">
        <v>2118</v>
      </c>
      <c r="G114" s="155">
        <v>0</v>
      </c>
      <c r="H114" s="154" t="s">
        <v>2119</v>
      </c>
      <c r="I114" s="76"/>
      <c r="J114" s="85"/>
      <c r="K114" s="83"/>
      <c r="L114" s="84" t="s">
        <v>33</v>
      </c>
      <c r="M114" s="83"/>
      <c r="N114" s="83"/>
      <c r="O114" s="83"/>
      <c r="P114" s="83"/>
      <c r="Q114" s="129" t="s">
        <v>56</v>
      </c>
      <c r="R114" s="130"/>
      <c r="S114" s="103"/>
      <c r="T114" s="104"/>
      <c r="U114" s="105"/>
      <c r="V114" s="41"/>
    </row>
    <row r="115" ht="17.65" customHeight="1" spans="1:22">
      <c r="A115" s="71">
        <v>110</v>
      </c>
      <c r="B115" s="72" t="s">
        <v>417</v>
      </c>
      <c r="C115" s="110" t="s">
        <v>418</v>
      </c>
      <c r="D115" s="110" t="s">
        <v>419</v>
      </c>
      <c r="E115" s="74" t="s">
        <v>59</v>
      </c>
      <c r="F115" s="144" t="str">
        <f>VLOOKUP(B115,[17]全部报警!$A$2:$D$85,2,FALSE)</f>
        <v>2019-07-09 15:32:59</v>
      </c>
      <c r="G115" s="155" t="str">
        <f>VLOOKUP(B115,[18]行驶报表统计数据!$A$2:$B$64,2,FALSE)</f>
        <v>16.41</v>
      </c>
      <c r="H115" s="76" t="str">
        <f>VLOOKUP(B115,[17]全部报警!$A$2:$D$85,4,FALSE)</f>
        <v>云南省昆明市寻甸回族彝族自治县倘甸镇服务区(建设中)西南147米</v>
      </c>
      <c r="I115" s="76"/>
      <c r="J115" s="85"/>
      <c r="K115" s="83"/>
      <c r="L115" s="84" t="s">
        <v>33</v>
      </c>
      <c r="M115" s="83"/>
      <c r="N115" s="83"/>
      <c r="O115" s="83"/>
      <c r="P115" s="83"/>
      <c r="Q115" s="129" t="s">
        <v>56</v>
      </c>
      <c r="R115" s="130"/>
      <c r="S115" s="103"/>
      <c r="T115" s="104"/>
      <c r="U115" s="105"/>
      <c r="V115" s="41"/>
    </row>
    <row r="116" ht="17.65" customHeight="1" spans="1:21">
      <c r="A116" s="71">
        <v>111</v>
      </c>
      <c r="B116" s="72" t="s">
        <v>420</v>
      </c>
      <c r="C116" s="110" t="s">
        <v>274</v>
      </c>
      <c r="D116" s="110" t="s">
        <v>421</v>
      </c>
      <c r="E116" s="74" t="s">
        <v>59</v>
      </c>
      <c r="F116" s="144" t="s">
        <v>2120</v>
      </c>
      <c r="G116" s="155">
        <v>0</v>
      </c>
      <c r="H116" s="154" t="s">
        <v>2121</v>
      </c>
      <c r="I116" s="76"/>
      <c r="J116" s="85"/>
      <c r="K116" s="83"/>
      <c r="L116" s="84" t="s">
        <v>33</v>
      </c>
      <c r="M116" s="83"/>
      <c r="N116" s="83"/>
      <c r="O116" s="83"/>
      <c r="P116" s="83"/>
      <c r="Q116" s="129" t="s">
        <v>56</v>
      </c>
      <c r="R116" s="130"/>
      <c r="S116" s="103"/>
      <c r="T116" s="104"/>
      <c r="U116" s="105"/>
    </row>
    <row r="117" ht="17.65" customHeight="1" spans="1:21">
      <c r="A117" s="71">
        <v>112</v>
      </c>
      <c r="B117" s="72" t="s">
        <v>424</v>
      </c>
      <c r="C117" s="110" t="s">
        <v>314</v>
      </c>
      <c r="D117" s="110" t="s">
        <v>425</v>
      </c>
      <c r="E117" s="74" t="s">
        <v>59</v>
      </c>
      <c r="F117" s="144" t="s">
        <v>2122</v>
      </c>
      <c r="G117" s="155">
        <v>0</v>
      </c>
      <c r="H117" s="154" t="s">
        <v>2123</v>
      </c>
      <c r="I117" s="76"/>
      <c r="J117" s="85"/>
      <c r="K117" s="83"/>
      <c r="L117" s="84" t="s">
        <v>33</v>
      </c>
      <c r="M117" s="83"/>
      <c r="N117" s="83"/>
      <c r="O117" s="83"/>
      <c r="P117" s="83"/>
      <c r="Q117" s="129" t="s">
        <v>56</v>
      </c>
      <c r="R117" s="130"/>
      <c r="S117" s="103"/>
      <c r="T117" s="104"/>
      <c r="U117" s="105"/>
    </row>
    <row r="118" ht="17.65" customHeight="1" spans="1:21">
      <c r="A118" s="71">
        <v>113</v>
      </c>
      <c r="B118" s="72" t="s">
        <v>428</v>
      </c>
      <c r="C118" s="110" t="s">
        <v>429</v>
      </c>
      <c r="D118" s="110" t="s">
        <v>430</v>
      </c>
      <c r="E118" s="74" t="s">
        <v>59</v>
      </c>
      <c r="F118" s="144" t="str">
        <f>VLOOKUP(B118,[17]全部报警!$A$2:$D$85,2,FALSE)</f>
        <v>2019-07-09 21:45:02</v>
      </c>
      <c r="G118" s="155" t="str">
        <f>VLOOKUP(B118,[18]行驶报表统计数据!$A$2:$B$64,2,FALSE)</f>
        <v>42.48</v>
      </c>
      <c r="H118" s="76" t="str">
        <f>VLOOKUP(B118,[17]全部报警!$A$2:$D$85,4,FALSE)</f>
        <v>云南省红河哈尼族彝族自治州建水县曲江镇东山坝线加油站(东山坝派出所东)北50米</v>
      </c>
      <c r="I118" s="76"/>
      <c r="J118" s="85"/>
      <c r="K118" s="83"/>
      <c r="L118" s="84" t="s">
        <v>33</v>
      </c>
      <c r="M118" s="83"/>
      <c r="N118" s="83"/>
      <c r="O118" s="83"/>
      <c r="P118" s="83"/>
      <c r="Q118" s="129" t="s">
        <v>56</v>
      </c>
      <c r="R118" s="130"/>
      <c r="S118" s="103"/>
      <c r="T118" s="104"/>
      <c r="U118" s="105"/>
    </row>
    <row r="119" ht="17.65" customHeight="1" spans="1:21">
      <c r="A119" s="71">
        <v>114</v>
      </c>
      <c r="B119" s="112" t="s">
        <v>431</v>
      </c>
      <c r="C119" s="113" t="s">
        <v>432</v>
      </c>
      <c r="D119" s="113" t="s">
        <v>433</v>
      </c>
      <c r="E119" s="74" t="s">
        <v>59</v>
      </c>
      <c r="F119" s="144" t="s">
        <v>2124</v>
      </c>
      <c r="G119" s="155">
        <v>0</v>
      </c>
      <c r="H119" s="154" t="s">
        <v>2125</v>
      </c>
      <c r="I119" s="76"/>
      <c r="J119" s="85"/>
      <c r="K119" s="83"/>
      <c r="L119" s="84" t="s">
        <v>33</v>
      </c>
      <c r="M119" s="83"/>
      <c r="N119" s="83"/>
      <c r="O119" s="83"/>
      <c r="P119" s="83"/>
      <c r="Q119" s="129" t="s">
        <v>56</v>
      </c>
      <c r="R119" s="130"/>
      <c r="S119" s="103"/>
      <c r="T119" s="104"/>
      <c r="U119" s="105"/>
    </row>
    <row r="120" ht="17.65" customHeight="1" spans="1:21">
      <c r="A120" s="71">
        <v>115</v>
      </c>
      <c r="B120" s="108" t="s">
        <v>436</v>
      </c>
      <c r="C120" s="110" t="s">
        <v>437</v>
      </c>
      <c r="D120" s="110" t="s">
        <v>438</v>
      </c>
      <c r="E120" s="74" t="s">
        <v>59</v>
      </c>
      <c r="F120" s="144" t="s">
        <v>2126</v>
      </c>
      <c r="G120" s="155">
        <v>0</v>
      </c>
      <c r="H120" s="154" t="s">
        <v>2127</v>
      </c>
      <c r="I120" s="76"/>
      <c r="J120" s="85"/>
      <c r="K120" s="83"/>
      <c r="L120" s="84" t="s">
        <v>33</v>
      </c>
      <c r="M120" s="83"/>
      <c r="N120" s="83"/>
      <c r="O120" s="83"/>
      <c r="P120" s="83"/>
      <c r="Q120" s="129" t="s">
        <v>56</v>
      </c>
      <c r="R120" s="130"/>
      <c r="S120" s="103"/>
      <c r="T120" s="104"/>
      <c r="U120" s="105"/>
    </row>
    <row r="121" ht="17.65" customHeight="1" spans="1:21">
      <c r="A121" s="71">
        <v>116</v>
      </c>
      <c r="B121" s="72" t="s">
        <v>441</v>
      </c>
      <c r="C121" s="73" t="s">
        <v>442</v>
      </c>
      <c r="D121" s="73">
        <v>13529818088</v>
      </c>
      <c r="E121" s="74" t="s">
        <v>59</v>
      </c>
      <c r="F121" s="144" t="s">
        <v>2128</v>
      </c>
      <c r="G121" s="155">
        <v>0</v>
      </c>
      <c r="H121" s="154" t="s">
        <v>2129</v>
      </c>
      <c r="I121" s="76"/>
      <c r="J121" s="85"/>
      <c r="K121" s="83"/>
      <c r="L121" s="84" t="s">
        <v>33</v>
      </c>
      <c r="M121" s="83"/>
      <c r="N121" s="83"/>
      <c r="O121" s="83"/>
      <c r="P121" s="83"/>
      <c r="Q121" s="129" t="s">
        <v>56</v>
      </c>
      <c r="R121" s="130"/>
      <c r="S121" s="103"/>
      <c r="T121" s="104"/>
      <c r="U121" s="105"/>
    </row>
    <row r="122" ht="17.65" customHeight="1" spans="1:21">
      <c r="A122" s="71">
        <v>117</v>
      </c>
      <c r="B122" s="72" t="s">
        <v>445</v>
      </c>
      <c r="C122" s="77" t="s">
        <v>446</v>
      </c>
      <c r="D122" s="77">
        <v>13150527536</v>
      </c>
      <c r="E122" s="74" t="s">
        <v>59</v>
      </c>
      <c r="F122" s="144" t="str">
        <f>VLOOKUP(B122,[17]全部报警!$A$2:$D$85,2,FALSE)</f>
        <v>2019-07-09 22:18:17</v>
      </c>
      <c r="G122" s="155" t="str">
        <f>VLOOKUP(B122,[18]行驶报表统计数据!$A$2:$B$64,2,FALSE)</f>
        <v>18.43</v>
      </c>
      <c r="H122" s="76" t="str">
        <f>VLOOKUP(B122,[17]全部报警!$A$2:$D$85,4,FALSE)</f>
        <v>云南省玉溪市红塔区研和街道319省道食尚聚缘饭庄东南83米</v>
      </c>
      <c r="I122" s="76"/>
      <c r="J122" s="85"/>
      <c r="K122" s="83"/>
      <c r="L122" s="84" t="s">
        <v>33</v>
      </c>
      <c r="M122" s="83"/>
      <c r="N122" s="83"/>
      <c r="O122" s="83"/>
      <c r="P122" s="83"/>
      <c r="Q122" s="129" t="s">
        <v>56</v>
      </c>
      <c r="R122" s="130"/>
      <c r="S122" s="103"/>
      <c r="T122" s="104"/>
      <c r="U122" s="105"/>
    </row>
    <row r="123" ht="17.65" customHeight="1" spans="1:21">
      <c r="A123" s="71">
        <v>118</v>
      </c>
      <c r="B123" s="72" t="s">
        <v>447</v>
      </c>
      <c r="C123" s="77" t="s">
        <v>448</v>
      </c>
      <c r="D123" s="77">
        <v>13649621558</v>
      </c>
      <c r="E123" s="74" t="s">
        <v>59</v>
      </c>
      <c r="F123" s="144" t="str">
        <f>VLOOKUP(B123,[17]全部报警!$A$2:$D$85,2,FALSE)</f>
        <v>2019-07-09 17:24:57</v>
      </c>
      <c r="G123" s="155">
        <v>0</v>
      </c>
      <c r="H123" s="76" t="str">
        <f>VLOOKUP(B123,[17]全部报警!$A$2:$D$85,4,FALSE)</f>
        <v>云南省红河哈尼族彝族自治州红河县迤萨镇Z007水井东1115米</v>
      </c>
      <c r="I123" s="76"/>
      <c r="J123" s="85"/>
      <c r="K123" s="83"/>
      <c r="L123" s="84" t="s">
        <v>33</v>
      </c>
      <c r="M123" s="83"/>
      <c r="N123" s="83"/>
      <c r="O123" s="83"/>
      <c r="P123" s="83"/>
      <c r="Q123" s="129" t="s">
        <v>56</v>
      </c>
      <c r="R123" s="130"/>
      <c r="S123" s="103"/>
      <c r="T123" s="104"/>
      <c r="U123" s="105"/>
    </row>
    <row r="124" ht="17.65" customHeight="1" spans="1:21">
      <c r="A124" s="71">
        <v>119</v>
      </c>
      <c r="B124" s="72" t="s">
        <v>449</v>
      </c>
      <c r="C124" s="73" t="s">
        <v>450</v>
      </c>
      <c r="D124" s="73">
        <v>13408934184</v>
      </c>
      <c r="E124" s="74" t="s">
        <v>59</v>
      </c>
      <c r="F124" s="144" t="s">
        <v>2130</v>
      </c>
      <c r="G124" s="155">
        <v>0</v>
      </c>
      <c r="H124" s="154" t="s">
        <v>2131</v>
      </c>
      <c r="I124" s="76"/>
      <c r="J124" s="85"/>
      <c r="K124" s="83"/>
      <c r="L124" s="84" t="s">
        <v>33</v>
      </c>
      <c r="M124" s="83"/>
      <c r="N124" s="83"/>
      <c r="O124" s="83"/>
      <c r="P124" s="83"/>
      <c r="Q124" s="129" t="s">
        <v>56</v>
      </c>
      <c r="R124" s="130"/>
      <c r="S124" s="103"/>
      <c r="T124" s="104"/>
      <c r="U124" s="105"/>
    </row>
    <row r="125" ht="17.65" customHeight="1" spans="1:21">
      <c r="A125" s="71">
        <v>120</v>
      </c>
      <c r="B125" s="72" t="s">
        <v>453</v>
      </c>
      <c r="C125" s="77" t="s">
        <v>454</v>
      </c>
      <c r="D125" s="77">
        <v>15987713388</v>
      </c>
      <c r="E125" s="74" t="s">
        <v>59</v>
      </c>
      <c r="F125" s="144" t="s">
        <v>2132</v>
      </c>
      <c r="G125" s="155">
        <v>0</v>
      </c>
      <c r="H125" s="154" t="s">
        <v>2133</v>
      </c>
      <c r="I125" s="76"/>
      <c r="J125" s="85"/>
      <c r="K125" s="83"/>
      <c r="L125" s="84" t="s">
        <v>33</v>
      </c>
      <c r="M125" s="83"/>
      <c r="N125" s="83"/>
      <c r="O125" s="83"/>
      <c r="P125" s="83"/>
      <c r="Q125" s="129" t="s">
        <v>56</v>
      </c>
      <c r="R125" s="130"/>
      <c r="S125" s="103"/>
      <c r="T125" s="104"/>
      <c r="U125" s="105"/>
    </row>
    <row r="126" ht="17.65" customHeight="1" spans="1:21">
      <c r="A126" s="71">
        <v>121</v>
      </c>
      <c r="B126" s="72" t="s">
        <v>457</v>
      </c>
      <c r="C126" s="73" t="s">
        <v>458</v>
      </c>
      <c r="D126" s="73">
        <v>13408943058</v>
      </c>
      <c r="E126" s="74" t="s">
        <v>59</v>
      </c>
      <c r="F126" s="144" t="s">
        <v>2134</v>
      </c>
      <c r="G126" s="155">
        <v>0</v>
      </c>
      <c r="H126" s="154" t="s">
        <v>2135</v>
      </c>
      <c r="I126" s="76"/>
      <c r="J126" s="85"/>
      <c r="K126" s="83"/>
      <c r="L126" s="84" t="s">
        <v>33</v>
      </c>
      <c r="M126" s="83"/>
      <c r="N126" s="83"/>
      <c r="O126" s="83"/>
      <c r="P126" s="83"/>
      <c r="Q126" s="129" t="s">
        <v>56</v>
      </c>
      <c r="R126" s="130"/>
      <c r="S126" s="103"/>
      <c r="T126" s="104"/>
      <c r="U126" s="105"/>
    </row>
    <row r="127" ht="17.65" customHeight="1" spans="1:21">
      <c r="A127" s="71">
        <v>122</v>
      </c>
      <c r="B127" s="72" t="s">
        <v>461</v>
      </c>
      <c r="C127" s="73" t="s">
        <v>462</v>
      </c>
      <c r="D127" s="73">
        <v>15126308356</v>
      </c>
      <c r="E127" s="74" t="s">
        <v>59</v>
      </c>
      <c r="F127" s="144" t="str">
        <f>VLOOKUP(B127,[17]全部报警!$A$2:$D$85,2,FALSE)</f>
        <v>2019-07-09 16:02:22</v>
      </c>
      <c r="G127" s="155" t="str">
        <f>VLOOKUP(B127,[18]行驶报表统计数据!$A$2:$B$64,2,FALSE)</f>
        <v>10.96</v>
      </c>
      <c r="H127" s="76" t="str">
        <f>VLOOKUP(B127,[17]全部报警!$A$2:$D$85,4,FALSE)</f>
        <v>云南省红河哈尼族彝族自治州个旧市老厂镇羊补段小羊坝底北914米</v>
      </c>
      <c r="I127" s="76"/>
      <c r="J127" s="85"/>
      <c r="K127" s="83"/>
      <c r="L127" s="84" t="s">
        <v>33</v>
      </c>
      <c r="M127" s="83"/>
      <c r="N127" s="83"/>
      <c r="O127" s="83"/>
      <c r="P127" s="83"/>
      <c r="Q127" s="129" t="s">
        <v>56</v>
      </c>
      <c r="R127" s="130"/>
      <c r="S127" s="103"/>
      <c r="T127" s="104"/>
      <c r="U127" s="105"/>
    </row>
    <row r="128" ht="17.65" customHeight="1" spans="1:21">
      <c r="A128" s="71">
        <v>123</v>
      </c>
      <c r="B128" s="72" t="s">
        <v>465</v>
      </c>
      <c r="C128" s="73" t="s">
        <v>466</v>
      </c>
      <c r="D128" s="73">
        <v>13529497697</v>
      </c>
      <c r="E128" s="74" t="s">
        <v>59</v>
      </c>
      <c r="F128" s="144" t="str">
        <f>VLOOKUP(B128,[17]全部报警!$A$2:$D$85,2,FALSE)</f>
        <v>2019-07-09 23:42:02</v>
      </c>
      <c r="G128" s="155" t="str">
        <f>VLOOKUP(B128,[18]行驶报表统计数据!$A$2:$B$64,2,FALSE)</f>
        <v>7.85</v>
      </c>
      <c r="H128" s="76" t="str">
        <f>VLOOKUP(B128,[17]全部报警!$A$2:$D$85,4,FALSE)</f>
        <v>云南省红河哈尼族彝族自治州个旧市大屯镇个大段小屯西121米</v>
      </c>
      <c r="I128" s="76"/>
      <c r="J128" s="85"/>
      <c r="K128" s="83"/>
      <c r="L128" s="84" t="s">
        <v>33</v>
      </c>
      <c r="M128" s="83"/>
      <c r="N128" s="83"/>
      <c r="O128" s="83"/>
      <c r="P128" s="83"/>
      <c r="Q128" s="129" t="s">
        <v>56</v>
      </c>
      <c r="R128" s="130"/>
      <c r="S128" s="103"/>
      <c r="T128" s="104"/>
      <c r="U128" s="105"/>
    </row>
    <row r="129" ht="17.65" customHeight="1" spans="1:21">
      <c r="A129" s="71">
        <v>124</v>
      </c>
      <c r="B129" s="114" t="s">
        <v>467</v>
      </c>
      <c r="C129" s="115" t="s">
        <v>468</v>
      </c>
      <c r="D129" s="115">
        <v>13887501050</v>
      </c>
      <c r="E129" s="74" t="s">
        <v>59</v>
      </c>
      <c r="F129" s="144" t="str">
        <f>VLOOKUP(B129,[17]全部报警!$A$2:$D$85,2,FALSE)</f>
        <v>2019-07-09 14:54:48</v>
      </c>
      <c r="G129" s="155" t="str">
        <f>VLOOKUP(B129,[18]行驶报表统计数据!$A$2:$B$64,2,FALSE)</f>
        <v>67.13</v>
      </c>
      <c r="H129" s="76" t="str">
        <f>VLOOKUP(B129,[17]全部报警!$A$2:$D$85,4,FALSE)</f>
        <v>广东省肇庆市高要区白诸镇G80广昆高速石下大桥东126米</v>
      </c>
      <c r="I129" s="76"/>
      <c r="J129" s="85"/>
      <c r="K129" s="83"/>
      <c r="L129" s="84" t="s">
        <v>33</v>
      </c>
      <c r="M129" s="83"/>
      <c r="N129" s="83"/>
      <c r="O129" s="83"/>
      <c r="P129" s="83"/>
      <c r="Q129" s="129" t="s">
        <v>56</v>
      </c>
      <c r="R129" s="130"/>
      <c r="S129" s="103"/>
      <c r="T129" s="104"/>
      <c r="U129" s="105"/>
    </row>
    <row r="130" ht="17.65" customHeight="1" spans="1:21">
      <c r="A130" s="71">
        <v>125</v>
      </c>
      <c r="B130" s="114" t="s">
        <v>469</v>
      </c>
      <c r="C130" s="115" t="s">
        <v>470</v>
      </c>
      <c r="D130" s="115">
        <v>13529664805</v>
      </c>
      <c r="E130" s="74" t="s">
        <v>59</v>
      </c>
      <c r="F130" s="144" t="str">
        <f>VLOOKUP(B130,[17]全部报警!$A$2:$D$85,2,FALSE)</f>
        <v>2019-07-09 23:20:35</v>
      </c>
      <c r="G130" s="155" t="str">
        <f>VLOOKUP(B130,[18]行驶报表统计数据!$A$2:$B$64,2,FALSE)</f>
        <v>17.31</v>
      </c>
      <c r="H130" s="76" t="str">
        <f>VLOOKUP(B130,[17]全部报警!$A$2:$D$85,4,FALSE)</f>
        <v>云南省红河哈尼族彝族自治州个旧市蔓耗镇102县道蛮板大桥东北319米</v>
      </c>
      <c r="I130" s="76"/>
      <c r="J130" s="85"/>
      <c r="K130" s="83"/>
      <c r="L130" s="84" t="s">
        <v>33</v>
      </c>
      <c r="M130" s="83"/>
      <c r="N130" s="83"/>
      <c r="O130" s="83"/>
      <c r="P130" s="83"/>
      <c r="Q130" s="129" t="s">
        <v>56</v>
      </c>
      <c r="R130" s="130"/>
      <c r="S130" s="103"/>
      <c r="T130" s="104"/>
      <c r="U130" s="105"/>
    </row>
    <row r="131" ht="17.65" customHeight="1" spans="1:21">
      <c r="A131" s="71">
        <v>126</v>
      </c>
      <c r="B131" s="116" t="s">
        <v>471</v>
      </c>
      <c r="C131" s="117" t="s">
        <v>472</v>
      </c>
      <c r="D131" s="117">
        <v>13577336657</v>
      </c>
      <c r="E131" s="74" t="s">
        <v>59</v>
      </c>
      <c r="F131" s="144" t="str">
        <f>VLOOKUP(B131,[17]全部报警!$A$2:$D$85,2,FALSE)</f>
        <v>2019-07-09 15:50:56</v>
      </c>
      <c r="G131" s="155" t="str">
        <f>VLOOKUP(B131,[18]行驶报表统计数据!$A$2:$B$64,2,FALSE)</f>
        <v>15.67</v>
      </c>
      <c r="H131" s="76" t="str">
        <f>VLOOKUP(B131,[17]全部报警!$A$2:$D$85,4,FALSE)</f>
        <v>云南省红河哈尼族彝族自治州开远市小龙潭镇二城段安桶寨西273米</v>
      </c>
      <c r="I131" s="76"/>
      <c r="J131" s="85"/>
      <c r="K131" s="83"/>
      <c r="L131" s="84" t="s">
        <v>33</v>
      </c>
      <c r="M131" s="83"/>
      <c r="N131" s="83"/>
      <c r="O131" s="83"/>
      <c r="P131" s="83"/>
      <c r="Q131" s="129" t="s">
        <v>56</v>
      </c>
      <c r="R131" s="130"/>
      <c r="S131" s="103"/>
      <c r="T131" s="104"/>
      <c r="U131" s="105"/>
    </row>
    <row r="132" ht="17.65" customHeight="1" spans="1:21">
      <c r="A132" s="71">
        <v>127</v>
      </c>
      <c r="B132" s="116" t="s">
        <v>473</v>
      </c>
      <c r="C132" s="77" t="s">
        <v>474</v>
      </c>
      <c r="D132" s="77">
        <v>13769469916</v>
      </c>
      <c r="E132" s="74" t="s">
        <v>59</v>
      </c>
      <c r="F132" s="144" t="str">
        <f>VLOOKUP(B132,[17]全部报警!$A$2:$D$85,2,FALSE)</f>
        <v>2019-07-09 18:23:12</v>
      </c>
      <c r="G132" s="155" t="str">
        <f>VLOOKUP(B132,[18]行驶报表统计数据!$A$2:$B$64,2,FALSE)</f>
        <v>22.75</v>
      </c>
      <c r="H132" s="76" t="str">
        <f>VLOOKUP(B132,[17]全部报警!$A$2:$D$85,4,FALSE)</f>
        <v>云南省红河哈尼族彝族自治州石屏县异龙镇216省道中国石油加油站西北36米</v>
      </c>
      <c r="I132" s="76"/>
      <c r="J132" s="85"/>
      <c r="K132" s="83"/>
      <c r="L132" s="84" t="s">
        <v>33</v>
      </c>
      <c r="M132" s="83"/>
      <c r="N132" s="83"/>
      <c r="O132" s="83"/>
      <c r="P132" s="83"/>
      <c r="Q132" s="129" t="s">
        <v>56</v>
      </c>
      <c r="R132" s="130"/>
      <c r="S132" s="103"/>
      <c r="T132" s="104"/>
      <c r="U132" s="105"/>
    </row>
    <row r="133" ht="17.65" customHeight="1" spans="1:21">
      <c r="A133" s="71">
        <v>128</v>
      </c>
      <c r="B133" s="116" t="s">
        <v>477</v>
      </c>
      <c r="C133" s="78" t="s">
        <v>478</v>
      </c>
      <c r="D133" s="78" t="s">
        <v>479</v>
      </c>
      <c r="E133" s="74" t="s">
        <v>59</v>
      </c>
      <c r="F133" s="144" t="s">
        <v>2136</v>
      </c>
      <c r="G133" s="155">
        <v>0</v>
      </c>
      <c r="H133" s="154" t="s">
        <v>2137</v>
      </c>
      <c r="I133" s="76"/>
      <c r="J133" s="85"/>
      <c r="K133" s="83"/>
      <c r="L133" s="84" t="s">
        <v>33</v>
      </c>
      <c r="M133" s="83"/>
      <c r="N133" s="83"/>
      <c r="O133" s="83"/>
      <c r="P133" s="83"/>
      <c r="Q133" s="129" t="s">
        <v>56</v>
      </c>
      <c r="R133" s="130"/>
      <c r="S133" s="103"/>
      <c r="T133" s="104"/>
      <c r="U133" s="105"/>
    </row>
    <row r="134" ht="17.65" customHeight="1" spans="1:21">
      <c r="A134" s="71">
        <v>129</v>
      </c>
      <c r="B134" s="116" t="s">
        <v>482</v>
      </c>
      <c r="C134" s="78" t="s">
        <v>483</v>
      </c>
      <c r="D134" s="78" t="s">
        <v>484</v>
      </c>
      <c r="E134" s="74" t="s">
        <v>59</v>
      </c>
      <c r="F134" s="144" t="str">
        <f>VLOOKUP(B134,[17]全部报警!$A$2:$D$85,2,FALSE)</f>
        <v>2019-07-09 11:25:50</v>
      </c>
      <c r="G134" s="155" t="str">
        <f>VLOOKUP(B134,[18]行驶报表统计数据!$A$2:$B$64,2,FALSE)</f>
        <v>15.00</v>
      </c>
      <c r="H134" s="76" t="str">
        <f>VLOOKUP(B134,[17]全部报警!$A$2:$D$85,4,FALSE)</f>
        <v>云南省红河哈尼族彝族自治州金平苗族瑶族傣族自治县金河镇蛮金公路双金桥小学西150米</v>
      </c>
      <c r="I134" s="76"/>
      <c r="J134" s="85"/>
      <c r="K134" s="83"/>
      <c r="L134" s="84" t="s">
        <v>33</v>
      </c>
      <c r="M134" s="83"/>
      <c r="N134" s="83"/>
      <c r="O134" s="83"/>
      <c r="P134" s="83"/>
      <c r="Q134" s="129" t="s">
        <v>56</v>
      </c>
      <c r="R134" s="130"/>
      <c r="S134" s="103"/>
      <c r="T134" s="104"/>
      <c r="U134" s="105"/>
    </row>
    <row r="135" ht="17.65" customHeight="1" spans="1:21">
      <c r="A135" s="71">
        <v>130</v>
      </c>
      <c r="B135" s="116" t="s">
        <v>485</v>
      </c>
      <c r="C135" s="78" t="s">
        <v>486</v>
      </c>
      <c r="D135" s="78" t="s">
        <v>487</v>
      </c>
      <c r="E135" s="74" t="s">
        <v>59</v>
      </c>
      <c r="F135" s="144"/>
      <c r="G135" s="155">
        <v>0</v>
      </c>
      <c r="H135" s="76"/>
      <c r="I135" s="83" t="s">
        <v>62</v>
      </c>
      <c r="J135" s="85"/>
      <c r="K135" s="83"/>
      <c r="L135" s="84" t="s">
        <v>33</v>
      </c>
      <c r="M135" s="83"/>
      <c r="N135" s="83"/>
      <c r="O135" s="83"/>
      <c r="P135" s="83"/>
      <c r="Q135" s="129" t="s">
        <v>29</v>
      </c>
      <c r="R135" s="130"/>
      <c r="S135" s="103">
        <v>43655</v>
      </c>
      <c r="T135" s="104" t="s">
        <v>279</v>
      </c>
      <c r="U135" s="105"/>
    </row>
    <row r="136" s="40" customFormat="1" ht="17.65" customHeight="1" spans="1:21">
      <c r="A136" s="71">
        <v>131</v>
      </c>
      <c r="B136" s="76" t="s">
        <v>490</v>
      </c>
      <c r="C136" s="77" t="s">
        <v>491</v>
      </c>
      <c r="D136" s="77">
        <v>15187312120</v>
      </c>
      <c r="E136" s="74" t="s">
        <v>59</v>
      </c>
      <c r="F136" s="144" t="str">
        <f>VLOOKUP(B136,[17]全部报警!$A$2:$D$85,2,FALSE)</f>
        <v>2019-07-09 23:14:55</v>
      </c>
      <c r="G136" s="155" t="str">
        <f>VLOOKUP(B136,[18]行驶报表统计数据!$A$2:$B$64,2,FALSE)</f>
        <v>46.73</v>
      </c>
      <c r="H136" s="76" t="str">
        <f>VLOOKUP(B136,[17]全部报警!$A$2:$D$85,4,FALSE)</f>
        <v>云南省红河哈尼族彝族自治州河口瑶族自治县河口镇G8011开河高速田房下寨东北172米</v>
      </c>
      <c r="I136" s="76"/>
      <c r="J136" s="85"/>
      <c r="K136" s="83"/>
      <c r="L136" s="84" t="s">
        <v>28</v>
      </c>
      <c r="M136" s="83" t="s">
        <v>62</v>
      </c>
      <c r="N136" s="83"/>
      <c r="O136" s="83"/>
      <c r="P136" s="83"/>
      <c r="Q136" s="129" t="s">
        <v>34</v>
      </c>
      <c r="R136" s="130"/>
      <c r="S136" s="103">
        <v>43655</v>
      </c>
      <c r="T136" s="104" t="s">
        <v>170</v>
      </c>
      <c r="U136" s="105"/>
    </row>
    <row r="137" ht="17.65" customHeight="1" spans="1:21">
      <c r="A137" s="71">
        <v>132</v>
      </c>
      <c r="B137" s="73" t="s">
        <v>492</v>
      </c>
      <c r="C137" s="117" t="s">
        <v>285</v>
      </c>
      <c r="D137" s="117">
        <v>15974736050</v>
      </c>
      <c r="E137" s="74" t="s">
        <v>59</v>
      </c>
      <c r="F137" s="144" t="str">
        <f>VLOOKUP(B137,[17]全部报警!$A$2:$D$85,2,FALSE)</f>
        <v>2019-07-09 23:11:15</v>
      </c>
      <c r="G137" s="155" t="str">
        <f>VLOOKUP(B137,[18]行驶报表统计数据!$A$2:$B$64,2,FALSE)</f>
        <v>6.98</v>
      </c>
      <c r="H137" s="76" t="str">
        <f>VLOOKUP(B137,[17]全部报警!$A$2:$D$85,4,FALSE)</f>
        <v>云南省红河哈尼族彝族自治州建水县坡头乡130县道贾沙乡科技希望小学北106米</v>
      </c>
      <c r="I137" s="76"/>
      <c r="J137" s="85"/>
      <c r="K137" s="83"/>
      <c r="L137" s="84" t="s">
        <v>33</v>
      </c>
      <c r="M137" s="83"/>
      <c r="N137" s="83"/>
      <c r="O137" s="83"/>
      <c r="P137" s="83"/>
      <c r="Q137" s="129" t="s">
        <v>56</v>
      </c>
      <c r="R137" s="130"/>
      <c r="S137" s="103"/>
      <c r="T137" s="104"/>
      <c r="U137" s="105"/>
    </row>
    <row r="138" ht="17.65" customHeight="1" spans="1:21">
      <c r="A138" s="71">
        <v>133</v>
      </c>
      <c r="B138" s="73" t="s">
        <v>493</v>
      </c>
      <c r="C138" s="117" t="s">
        <v>494</v>
      </c>
      <c r="D138" s="117">
        <v>13988095702</v>
      </c>
      <c r="E138" s="74" t="s">
        <v>59</v>
      </c>
      <c r="F138" s="144" t="str">
        <f>VLOOKUP(B138,[17]全部报警!$A$2:$D$85,2,FALSE)</f>
        <v>2019-07-09 23:46:55</v>
      </c>
      <c r="G138" s="155" t="str">
        <f>VLOOKUP(B138,[18]行驶报表统计数据!$A$2:$B$64,2,FALSE)</f>
        <v>59.23</v>
      </c>
      <c r="H138" s="76" t="str">
        <f>VLOOKUP(B138,[17]全部报警!$A$2:$D$85,4,FALSE)</f>
        <v>云南省大理白族自治州祥云县云南驿镇G56杭瑞高速高官铺小学西南1380米</v>
      </c>
      <c r="I138" s="76"/>
      <c r="J138" s="85"/>
      <c r="K138" s="83"/>
      <c r="L138" s="84" t="s">
        <v>28</v>
      </c>
      <c r="M138" s="83" t="s">
        <v>62</v>
      </c>
      <c r="N138" s="83"/>
      <c r="O138" s="83"/>
      <c r="P138" s="83"/>
      <c r="Q138" s="129" t="s">
        <v>34</v>
      </c>
      <c r="R138" s="130"/>
      <c r="S138" s="103">
        <v>43655</v>
      </c>
      <c r="T138" s="104" t="s">
        <v>279</v>
      </c>
      <c r="U138" s="105"/>
    </row>
    <row r="139" ht="17.65" customHeight="1" spans="1:21">
      <c r="A139" s="71">
        <v>134</v>
      </c>
      <c r="B139" s="73" t="s">
        <v>495</v>
      </c>
      <c r="C139" s="117" t="s">
        <v>496</v>
      </c>
      <c r="D139" s="117">
        <v>15912820531</v>
      </c>
      <c r="E139" s="74" t="s">
        <v>59</v>
      </c>
      <c r="F139" s="144" t="s">
        <v>2138</v>
      </c>
      <c r="G139" s="155">
        <v>0</v>
      </c>
      <c r="H139" s="154" t="s">
        <v>2139</v>
      </c>
      <c r="I139" s="76"/>
      <c r="J139" s="85"/>
      <c r="K139" s="83"/>
      <c r="L139" s="84" t="s">
        <v>33</v>
      </c>
      <c r="M139" s="83"/>
      <c r="N139" s="83"/>
      <c r="O139" s="83"/>
      <c r="P139" s="83"/>
      <c r="Q139" s="129" t="s">
        <v>56</v>
      </c>
      <c r="R139" s="130"/>
      <c r="S139" s="103"/>
      <c r="T139" s="104"/>
      <c r="U139" s="105"/>
    </row>
    <row r="140" s="42" customFormat="1" ht="17.65" customHeight="1" spans="1:22">
      <c r="A140" s="71">
        <v>135</v>
      </c>
      <c r="B140" s="73" t="s">
        <v>499</v>
      </c>
      <c r="C140" s="77" t="s">
        <v>500</v>
      </c>
      <c r="D140" s="77">
        <v>15825222243</v>
      </c>
      <c r="E140" s="74" t="s">
        <v>59</v>
      </c>
      <c r="F140" s="144" t="str">
        <f>VLOOKUP(B140,[17]全部报警!$A$2:$D$85,2,FALSE)</f>
        <v>2019-07-09 23:34:02</v>
      </c>
      <c r="G140" s="155" t="str">
        <f>VLOOKUP(B140,[18]行驶报表统计数据!$A$2:$B$64,2,FALSE)</f>
        <v>4.86</v>
      </c>
      <c r="H140" s="76" t="str">
        <f>VLOOKUP(B140,[17]全部报警!$A$2:$D$85,4,FALSE)</f>
        <v>云南省西双版纳傣族自治州景洪市允景洪街道澜沧江路5号澜沧江路兴豪门东北596米</v>
      </c>
      <c r="I140" s="76"/>
      <c r="J140" s="128"/>
      <c r="K140" s="83"/>
      <c r="L140" s="84" t="s">
        <v>33</v>
      </c>
      <c r="M140" s="83"/>
      <c r="N140" s="83"/>
      <c r="O140" s="83"/>
      <c r="P140" s="83"/>
      <c r="Q140" s="129" t="s">
        <v>56</v>
      </c>
      <c r="R140" s="130"/>
      <c r="S140" s="103"/>
      <c r="T140" s="104"/>
      <c r="U140" s="131"/>
      <c r="V140" s="132"/>
    </row>
    <row r="141" s="42" customFormat="1" ht="17.65" customHeight="1" spans="1:22">
      <c r="A141" s="71">
        <v>136</v>
      </c>
      <c r="B141" s="116" t="s">
        <v>502</v>
      </c>
      <c r="C141" s="117" t="s">
        <v>503</v>
      </c>
      <c r="D141" s="117">
        <v>13987340086</v>
      </c>
      <c r="E141" s="74" t="s">
        <v>59</v>
      </c>
      <c r="F141" s="144" t="str">
        <f>VLOOKUP(B141,[17]全部报警!$A$2:$D$85,2,FALSE)</f>
        <v>2019-07-09 23:21:59</v>
      </c>
      <c r="G141" s="155" t="str">
        <f>VLOOKUP(B141,[18]行驶报表统计数据!$A$2:$B$64,2,FALSE)</f>
        <v>35.99</v>
      </c>
      <c r="H141" s="76" t="str">
        <f>VLOOKUP(B141,[17]全部报警!$A$2:$D$85,4,FALSE)</f>
        <v>云南省玉溪市峨山彝族自治县双江街道G8511昆磨高速小甸中停车区西189米</v>
      </c>
      <c r="I141" s="76"/>
      <c r="J141" s="128"/>
      <c r="K141" s="83"/>
      <c r="L141" s="84" t="s">
        <v>33</v>
      </c>
      <c r="M141" s="83"/>
      <c r="N141" s="83"/>
      <c r="O141" s="83"/>
      <c r="P141" s="83"/>
      <c r="Q141" s="129" t="s">
        <v>56</v>
      </c>
      <c r="R141" s="130"/>
      <c r="S141" s="103"/>
      <c r="T141" s="104"/>
      <c r="U141" s="131"/>
      <c r="V141" s="132"/>
    </row>
    <row r="142" s="42" customFormat="1" ht="17.65" customHeight="1" spans="1:22">
      <c r="A142" s="71">
        <v>137</v>
      </c>
      <c r="B142" s="116" t="s">
        <v>504</v>
      </c>
      <c r="C142" s="117" t="s">
        <v>505</v>
      </c>
      <c r="D142" s="117">
        <v>15987379657</v>
      </c>
      <c r="E142" s="74" t="s">
        <v>59</v>
      </c>
      <c r="F142" s="144" t="str">
        <f>VLOOKUP(B142,[17]全部报警!$A$2:$D$85,2,FALSE)</f>
        <v>2019-07-09 23:24:05</v>
      </c>
      <c r="G142" s="155" t="str">
        <f>VLOOKUP(B142,[18]行驶报表统计数据!$A$2:$B$64,2,FALSE)</f>
        <v>17.88</v>
      </c>
      <c r="H142" s="76" t="str">
        <f>VLOOKUP(B142,[17]全部报警!$A$2:$D$85,4,FALSE)</f>
        <v>云南省红河哈尼族彝族自治州建水县西庄镇芦子沟段麦粮地东216米</v>
      </c>
      <c r="I142" s="76"/>
      <c r="J142" s="128"/>
      <c r="K142" s="83"/>
      <c r="L142" s="84" t="s">
        <v>33</v>
      </c>
      <c r="M142" s="83"/>
      <c r="N142" s="83"/>
      <c r="O142" s="83"/>
      <c r="P142" s="83"/>
      <c r="Q142" s="129" t="s">
        <v>56</v>
      </c>
      <c r="R142" s="130"/>
      <c r="S142" s="103"/>
      <c r="T142" s="104"/>
      <c r="U142" s="131"/>
      <c r="V142" s="132"/>
    </row>
    <row r="143" ht="17.65" customHeight="1" spans="1:21">
      <c r="A143" s="71">
        <v>138</v>
      </c>
      <c r="B143" s="116" t="s">
        <v>506</v>
      </c>
      <c r="C143" s="117" t="s">
        <v>507</v>
      </c>
      <c r="D143" s="117">
        <v>13708631876</v>
      </c>
      <c r="E143" s="74" t="s">
        <v>59</v>
      </c>
      <c r="F143" s="144" t="s">
        <v>2140</v>
      </c>
      <c r="G143" s="155">
        <v>0</v>
      </c>
      <c r="H143" s="154" t="s">
        <v>2141</v>
      </c>
      <c r="I143" s="76"/>
      <c r="J143" s="128"/>
      <c r="K143" s="83"/>
      <c r="L143" s="84" t="s">
        <v>33</v>
      </c>
      <c r="M143" s="83"/>
      <c r="N143" s="83"/>
      <c r="O143" s="83"/>
      <c r="P143" s="83"/>
      <c r="Q143" s="129" t="s">
        <v>56</v>
      </c>
      <c r="R143" s="130"/>
      <c r="S143" s="103"/>
      <c r="T143" s="104"/>
      <c r="U143" s="131"/>
    </row>
    <row r="144" ht="17.65" customHeight="1" spans="1:21">
      <c r="A144" s="71">
        <v>139</v>
      </c>
      <c r="B144" s="116" t="s">
        <v>508</v>
      </c>
      <c r="C144" s="77" t="s">
        <v>509</v>
      </c>
      <c r="D144" s="77">
        <v>13466255899</v>
      </c>
      <c r="E144" s="74" t="s">
        <v>59</v>
      </c>
      <c r="F144" s="144" t="str">
        <f>VLOOKUP(B144,[17]全部报警!$A$2:$D$85,2,FALSE)</f>
        <v>2019-07-09 20:10:10</v>
      </c>
      <c r="G144" s="155">
        <v>0</v>
      </c>
      <c r="H144" s="76" t="str">
        <f>VLOOKUP(B144,[17]全部报警!$A$2:$D$85,4,FALSE)</f>
        <v>云南省红河哈尼族彝族自治州建水县临安镇迎晖路346号阿春饭店西南11米</v>
      </c>
      <c r="I144" s="76"/>
      <c r="J144" s="128"/>
      <c r="K144" s="83"/>
      <c r="L144" s="84" t="s">
        <v>33</v>
      </c>
      <c r="M144" s="83"/>
      <c r="N144" s="83"/>
      <c r="O144" s="83"/>
      <c r="P144" s="83"/>
      <c r="Q144" s="129" t="s">
        <v>56</v>
      </c>
      <c r="R144" s="130"/>
      <c r="S144" s="103"/>
      <c r="T144" s="104"/>
      <c r="U144" s="131"/>
    </row>
    <row r="145" ht="17.65" customHeight="1" spans="1:21">
      <c r="A145" s="71">
        <v>140</v>
      </c>
      <c r="B145" s="118" t="s">
        <v>512</v>
      </c>
      <c r="C145" s="117" t="s">
        <v>513</v>
      </c>
      <c r="D145" s="117">
        <v>13529682287</v>
      </c>
      <c r="E145" s="74" t="s">
        <v>59</v>
      </c>
      <c r="F145" s="144" t="s">
        <v>2142</v>
      </c>
      <c r="G145" s="155">
        <v>0</v>
      </c>
      <c r="H145" s="154" t="s">
        <v>2143</v>
      </c>
      <c r="I145" s="76"/>
      <c r="J145" s="128"/>
      <c r="K145" s="83"/>
      <c r="L145" s="84" t="s">
        <v>33</v>
      </c>
      <c r="M145" s="83"/>
      <c r="N145" s="83"/>
      <c r="O145" s="83"/>
      <c r="P145" s="83"/>
      <c r="Q145" s="129" t="s">
        <v>56</v>
      </c>
      <c r="R145" s="130"/>
      <c r="S145" s="103"/>
      <c r="T145" s="104"/>
      <c r="U145" s="131"/>
    </row>
    <row r="146" ht="17.65" customHeight="1" spans="1:21">
      <c r="A146" s="71">
        <v>141</v>
      </c>
      <c r="B146" s="116" t="s">
        <v>516</v>
      </c>
      <c r="C146" s="78" t="s">
        <v>517</v>
      </c>
      <c r="D146" s="78" t="s">
        <v>518</v>
      </c>
      <c r="E146" s="74" t="s">
        <v>59</v>
      </c>
      <c r="F146" s="144" t="s">
        <v>2144</v>
      </c>
      <c r="G146" s="155">
        <v>0</v>
      </c>
      <c r="H146" s="154" t="s">
        <v>2145</v>
      </c>
      <c r="I146" s="76"/>
      <c r="J146" s="128"/>
      <c r="K146" s="83"/>
      <c r="L146" s="84" t="s">
        <v>33</v>
      </c>
      <c r="M146" s="83"/>
      <c r="N146" s="83"/>
      <c r="O146" s="83"/>
      <c r="P146" s="83"/>
      <c r="Q146" s="129" t="s">
        <v>56</v>
      </c>
      <c r="R146" s="130"/>
      <c r="S146" s="103"/>
      <c r="T146" s="104"/>
      <c r="U146" s="131"/>
    </row>
    <row r="147" ht="17.65" customHeight="1" spans="1:21">
      <c r="A147" s="71">
        <v>142</v>
      </c>
      <c r="B147" s="116" t="s">
        <v>521</v>
      </c>
      <c r="C147" s="78" t="s">
        <v>522</v>
      </c>
      <c r="D147" s="78" t="s">
        <v>523</v>
      </c>
      <c r="E147" s="74" t="s">
        <v>59</v>
      </c>
      <c r="F147" s="144" t="str">
        <f>VLOOKUP(B147,[17]全部报警!$A$2:$D$85,2,FALSE)</f>
        <v>2019-07-09 19:53:49</v>
      </c>
      <c r="G147" s="155" t="str">
        <f>VLOOKUP(B147,[18]行驶报表统计数据!$A$2:$B$64,2,FALSE)</f>
        <v>12.56</v>
      </c>
      <c r="H147" s="76" t="str">
        <f>VLOOKUP(B147,[17]全部报警!$A$2:$D$85,4,FALSE)</f>
        <v>云南省红河哈尼族彝族自治州元阳县南沙镇102县道元阳县司法局东北183米</v>
      </c>
      <c r="I147" s="76"/>
      <c r="J147" s="128"/>
      <c r="K147" s="83"/>
      <c r="L147" s="84" t="s">
        <v>33</v>
      </c>
      <c r="M147" s="83"/>
      <c r="N147" s="83"/>
      <c r="O147" s="83"/>
      <c r="P147" s="83"/>
      <c r="Q147" s="129" t="s">
        <v>56</v>
      </c>
      <c r="R147" s="130"/>
      <c r="S147" s="103"/>
      <c r="T147" s="104"/>
      <c r="U147" s="131"/>
    </row>
    <row r="148" ht="17.65" customHeight="1" spans="1:21">
      <c r="A148" s="71">
        <v>143</v>
      </c>
      <c r="B148" s="116" t="s">
        <v>524</v>
      </c>
      <c r="C148" s="117" t="s">
        <v>525</v>
      </c>
      <c r="D148" s="117">
        <v>13887308798</v>
      </c>
      <c r="E148" s="74" t="s">
        <v>59</v>
      </c>
      <c r="F148" s="144" t="str">
        <f>VLOOKUP(B148,[17]全部报警!$A$2:$D$85,2,FALSE)</f>
        <v>2019-07-09 21:46:49</v>
      </c>
      <c r="G148" s="155" t="str">
        <f>VLOOKUP(B148,[18]行驶报表统计数据!$A$2:$B$64,2,FALSE)</f>
        <v>20.28</v>
      </c>
      <c r="H148" s="76" t="str">
        <f>VLOOKUP(B148,[17]全部报警!$A$2:$D$85,4,FALSE)</f>
        <v>云南省红河哈尼族彝族自治州绿春县大兴镇老庙巷78号214省道规东新寨西520米</v>
      </c>
      <c r="I148" s="76"/>
      <c r="J148" s="128"/>
      <c r="K148" s="83"/>
      <c r="L148" s="84" t="s">
        <v>33</v>
      </c>
      <c r="M148" s="83"/>
      <c r="N148" s="83"/>
      <c r="O148" s="83"/>
      <c r="P148" s="83"/>
      <c r="Q148" s="129" t="s">
        <v>56</v>
      </c>
      <c r="R148" s="130"/>
      <c r="S148" s="103"/>
      <c r="T148" s="104"/>
      <c r="U148" s="131"/>
    </row>
    <row r="149" ht="17.65" customHeight="1" spans="1:21">
      <c r="A149" s="71">
        <v>144</v>
      </c>
      <c r="B149" s="119" t="s">
        <v>526</v>
      </c>
      <c r="C149" s="77" t="s">
        <v>527</v>
      </c>
      <c r="D149" s="77">
        <v>13759499761</v>
      </c>
      <c r="E149" s="74" t="s">
        <v>59</v>
      </c>
      <c r="F149" s="144" t="s">
        <v>2146</v>
      </c>
      <c r="G149" s="155">
        <v>0</v>
      </c>
      <c r="H149" s="154" t="s">
        <v>2147</v>
      </c>
      <c r="I149" s="76"/>
      <c r="J149" s="128"/>
      <c r="K149" s="83"/>
      <c r="L149" s="84" t="s">
        <v>33</v>
      </c>
      <c r="M149" s="83"/>
      <c r="N149" s="83"/>
      <c r="O149" s="83"/>
      <c r="P149" s="83"/>
      <c r="Q149" s="129" t="s">
        <v>56</v>
      </c>
      <c r="R149" s="130"/>
      <c r="S149" s="103"/>
      <c r="T149" s="104"/>
      <c r="U149" s="131"/>
    </row>
    <row r="150" ht="17.65" customHeight="1" spans="1:21">
      <c r="A150" s="71">
        <v>145</v>
      </c>
      <c r="B150" s="119" t="s">
        <v>528</v>
      </c>
      <c r="C150" s="117" t="s">
        <v>529</v>
      </c>
      <c r="D150" s="117">
        <v>13312660049</v>
      </c>
      <c r="E150" s="74" t="s">
        <v>59</v>
      </c>
      <c r="F150" s="144" t="s">
        <v>2148</v>
      </c>
      <c r="G150" s="155">
        <v>0</v>
      </c>
      <c r="H150" s="154" t="s">
        <v>2149</v>
      </c>
      <c r="I150" s="76"/>
      <c r="J150" s="128"/>
      <c r="K150" s="83"/>
      <c r="L150" s="84" t="s">
        <v>33</v>
      </c>
      <c r="M150" s="83"/>
      <c r="N150" s="83"/>
      <c r="O150" s="83"/>
      <c r="P150" s="83"/>
      <c r="Q150" s="129" t="s">
        <v>56</v>
      </c>
      <c r="R150" s="130"/>
      <c r="S150" s="103"/>
      <c r="T150" s="104"/>
      <c r="U150" s="131"/>
    </row>
    <row r="151" ht="17.65" customHeight="1" spans="1:21">
      <c r="A151" s="71">
        <v>146</v>
      </c>
      <c r="B151" s="119" t="s">
        <v>530</v>
      </c>
      <c r="C151" s="78" t="s">
        <v>531</v>
      </c>
      <c r="D151" s="78" t="s">
        <v>532</v>
      </c>
      <c r="E151" s="74" t="s">
        <v>59</v>
      </c>
      <c r="F151" s="144" t="s">
        <v>2150</v>
      </c>
      <c r="G151" s="155">
        <v>0</v>
      </c>
      <c r="H151" s="154" t="s">
        <v>2151</v>
      </c>
      <c r="I151" s="76"/>
      <c r="J151" s="128"/>
      <c r="K151" s="83"/>
      <c r="L151" s="84" t="s">
        <v>33</v>
      </c>
      <c r="M151" s="83"/>
      <c r="N151" s="83"/>
      <c r="O151" s="83"/>
      <c r="P151" s="83"/>
      <c r="Q151" s="129" t="s">
        <v>56</v>
      </c>
      <c r="R151" s="130"/>
      <c r="S151" s="103"/>
      <c r="T151" s="104"/>
      <c r="U151" s="131"/>
    </row>
    <row r="152" ht="17.65" customHeight="1" spans="1:21">
      <c r="A152" s="71">
        <v>147</v>
      </c>
      <c r="B152" s="119" t="s">
        <v>535</v>
      </c>
      <c r="C152" s="117" t="s">
        <v>536</v>
      </c>
      <c r="D152" s="117">
        <v>13987331167</v>
      </c>
      <c r="E152" s="74" t="s">
        <v>59</v>
      </c>
      <c r="F152" s="144" t="str">
        <f>VLOOKUP(B152,[17]全部报警!$A$2:$D$85,2,FALSE)</f>
        <v>2019-07-09 17:12:03</v>
      </c>
      <c r="G152" s="155" t="str">
        <f>VLOOKUP(B152,[18]行驶报表统计数据!$A$2:$B$64,2,FALSE)</f>
        <v>10.56</v>
      </c>
      <c r="H152" s="76" t="str">
        <f>VLOOKUP(B152,[17]全部报警!$A$2:$D$85,4,FALSE)</f>
        <v>云南省红河哈尼族彝族自治州建水县官厅镇小桔段小包山西395米</v>
      </c>
      <c r="I152" s="76"/>
      <c r="J152" s="128"/>
      <c r="K152" s="83"/>
      <c r="L152" s="84" t="s">
        <v>33</v>
      </c>
      <c r="M152" s="83"/>
      <c r="N152" s="83"/>
      <c r="O152" s="83"/>
      <c r="P152" s="83"/>
      <c r="Q152" s="129" t="s">
        <v>56</v>
      </c>
      <c r="R152" s="130"/>
      <c r="S152" s="103"/>
      <c r="T152" s="104"/>
      <c r="U152" s="131"/>
    </row>
    <row r="153" ht="17.65" customHeight="1" spans="1:21">
      <c r="A153" s="71">
        <v>148</v>
      </c>
      <c r="B153" s="119" t="s">
        <v>539</v>
      </c>
      <c r="C153" s="77" t="s">
        <v>540</v>
      </c>
      <c r="D153" s="77">
        <v>15987328067</v>
      </c>
      <c r="E153" s="74" t="s">
        <v>59</v>
      </c>
      <c r="F153" s="144" t="str">
        <f>VLOOKUP(B153,[17]全部报警!$A$2:$D$85,2,FALSE)</f>
        <v>2019-07-09 15:29:43</v>
      </c>
      <c r="G153" s="155" t="str">
        <f>VLOOKUP(B153,[18]行驶报表统计数据!$A$2:$B$64,2,FALSE)</f>
        <v>14.23</v>
      </c>
      <c r="H153" s="76" t="str">
        <f>VLOOKUP(B153,[17]全部报警!$A$2:$D$85,4,FALSE)</f>
        <v>云南省红河哈尼族彝族自治州开远市乐白道街道市西北路中国信合(新寨分社)南121米</v>
      </c>
      <c r="I153" s="76"/>
      <c r="J153" s="128"/>
      <c r="K153" s="83"/>
      <c r="L153" s="84" t="s">
        <v>33</v>
      </c>
      <c r="M153" s="83"/>
      <c r="N153" s="83"/>
      <c r="O153" s="83"/>
      <c r="P153" s="83"/>
      <c r="Q153" s="129" t="s">
        <v>56</v>
      </c>
      <c r="R153" s="130"/>
      <c r="S153" s="103"/>
      <c r="T153" s="104"/>
      <c r="U153" s="131"/>
    </row>
    <row r="154" ht="17.65" customHeight="1" spans="1:21">
      <c r="A154" s="71">
        <v>149</v>
      </c>
      <c r="B154" s="119" t="s">
        <v>541</v>
      </c>
      <c r="C154" s="117" t="s">
        <v>542</v>
      </c>
      <c r="D154" s="117">
        <v>13628733311</v>
      </c>
      <c r="E154" s="74" t="s">
        <v>59</v>
      </c>
      <c r="F154" s="144" t="s">
        <v>2152</v>
      </c>
      <c r="G154" s="155">
        <v>0</v>
      </c>
      <c r="H154" s="154" t="s">
        <v>2153</v>
      </c>
      <c r="I154" s="76"/>
      <c r="J154" s="128"/>
      <c r="K154" s="83"/>
      <c r="L154" s="84" t="s">
        <v>33</v>
      </c>
      <c r="M154" s="83"/>
      <c r="N154" s="83"/>
      <c r="O154" s="83"/>
      <c r="P154" s="83"/>
      <c r="Q154" s="129" t="s">
        <v>56</v>
      </c>
      <c r="R154" s="130"/>
      <c r="S154" s="103"/>
      <c r="T154" s="104"/>
      <c r="U154" s="131"/>
    </row>
    <row r="155" ht="17.65" customHeight="1" spans="1:21">
      <c r="A155" s="71">
        <v>150</v>
      </c>
      <c r="B155" s="119" t="s">
        <v>543</v>
      </c>
      <c r="C155" s="78" t="s">
        <v>544</v>
      </c>
      <c r="D155" s="78" t="s">
        <v>545</v>
      </c>
      <c r="E155" s="74" t="s">
        <v>59</v>
      </c>
      <c r="F155" s="144" t="s">
        <v>2154</v>
      </c>
      <c r="G155" s="155">
        <v>0</v>
      </c>
      <c r="H155" s="154" t="s">
        <v>2155</v>
      </c>
      <c r="I155" s="76"/>
      <c r="J155" s="128"/>
      <c r="K155" s="83"/>
      <c r="L155" s="84" t="s">
        <v>33</v>
      </c>
      <c r="M155" s="83"/>
      <c r="N155" s="83"/>
      <c r="O155" s="83"/>
      <c r="P155" s="83"/>
      <c r="Q155" s="129" t="s">
        <v>56</v>
      </c>
      <c r="R155" s="130"/>
      <c r="S155" s="103"/>
      <c r="T155" s="104"/>
      <c r="U155" s="131"/>
    </row>
    <row r="156" ht="17.65" customHeight="1" spans="1:21">
      <c r="A156" s="71">
        <v>151</v>
      </c>
      <c r="B156" s="119" t="s">
        <v>546</v>
      </c>
      <c r="C156" s="120" t="s">
        <v>547</v>
      </c>
      <c r="D156" s="120">
        <v>13987361051</v>
      </c>
      <c r="E156" s="74" t="s">
        <v>59</v>
      </c>
      <c r="F156" s="144" t="str">
        <f>VLOOKUP(B156,[17]全部报警!$A$2:$D$85,2,FALSE)</f>
        <v>2019-07-09 14:58:44</v>
      </c>
      <c r="G156" s="155" t="str">
        <f>VLOOKUP(B156,[18]行驶报表统计数据!$A$2:$B$64,2,FALSE)</f>
        <v>15.66</v>
      </c>
      <c r="H156" s="76" t="str">
        <f>VLOOKUP(B156,[17]全部报警!$A$2:$D$85,4,FALSE)</f>
        <v>云南省红河哈尼族彝族自治州元阳县马街乡102县道放羊寨西北1118米</v>
      </c>
      <c r="I156" s="76"/>
      <c r="J156" s="128"/>
      <c r="K156" s="83"/>
      <c r="L156" s="84" t="s">
        <v>33</v>
      </c>
      <c r="M156" s="83"/>
      <c r="N156" s="83"/>
      <c r="O156" s="83"/>
      <c r="P156" s="83"/>
      <c r="Q156" s="129" t="s">
        <v>56</v>
      </c>
      <c r="R156" s="130"/>
      <c r="S156" s="103"/>
      <c r="T156" s="104"/>
      <c r="U156" s="131"/>
    </row>
    <row r="157" ht="17.65" customHeight="1" spans="1:21">
      <c r="A157" s="71">
        <v>152</v>
      </c>
      <c r="B157" s="119" t="s">
        <v>548</v>
      </c>
      <c r="C157" s="117" t="s">
        <v>549</v>
      </c>
      <c r="D157" s="117">
        <v>13987332052</v>
      </c>
      <c r="E157" s="74" t="s">
        <v>59</v>
      </c>
      <c r="F157" s="144" t="s">
        <v>2156</v>
      </c>
      <c r="G157" s="155">
        <v>0</v>
      </c>
      <c r="H157" s="154" t="s">
        <v>2157</v>
      </c>
      <c r="I157" s="76"/>
      <c r="J157" s="128"/>
      <c r="K157" s="83"/>
      <c r="L157" s="84" t="s">
        <v>33</v>
      </c>
      <c r="M157" s="83"/>
      <c r="N157" s="83"/>
      <c r="O157" s="83"/>
      <c r="P157" s="83"/>
      <c r="Q157" s="129" t="s">
        <v>56</v>
      </c>
      <c r="R157" s="130"/>
      <c r="S157" s="103"/>
      <c r="T157" s="104"/>
      <c r="U157" s="131"/>
    </row>
    <row r="158" ht="17.65" customHeight="1" spans="1:21">
      <c r="A158" s="71">
        <v>153</v>
      </c>
      <c r="B158" s="78" t="s">
        <v>550</v>
      </c>
      <c r="C158" s="78" t="s">
        <v>551</v>
      </c>
      <c r="D158" s="78" t="s">
        <v>552</v>
      </c>
      <c r="E158" s="74" t="s">
        <v>59</v>
      </c>
      <c r="F158" s="144" t="s">
        <v>2158</v>
      </c>
      <c r="G158" s="155">
        <v>0</v>
      </c>
      <c r="H158" s="154" t="s">
        <v>2159</v>
      </c>
      <c r="I158" s="76"/>
      <c r="J158" s="128"/>
      <c r="K158" s="83"/>
      <c r="L158" s="84" t="s">
        <v>33</v>
      </c>
      <c r="M158" s="83"/>
      <c r="N158" s="83"/>
      <c r="O158" s="83"/>
      <c r="P158" s="83"/>
      <c r="Q158" s="129" t="s">
        <v>56</v>
      </c>
      <c r="R158" s="130"/>
      <c r="S158" s="103"/>
      <c r="T158" s="104"/>
      <c r="U158" s="131"/>
    </row>
    <row r="159" ht="17.65" customHeight="1" spans="1:21">
      <c r="A159" s="71">
        <v>154</v>
      </c>
      <c r="B159" s="78" t="s">
        <v>555</v>
      </c>
      <c r="C159" s="78" t="s">
        <v>556</v>
      </c>
      <c r="D159" s="78" t="s">
        <v>557</v>
      </c>
      <c r="E159" s="74" t="s">
        <v>59</v>
      </c>
      <c r="F159" s="144" t="str">
        <f>VLOOKUP(B159,[17]全部报警!$A$2:$D$85,2,FALSE)</f>
        <v>2019-07-09 22:42:31</v>
      </c>
      <c r="G159" s="155" t="str">
        <f>VLOOKUP(B159,[18]行驶报表统计数据!$A$2:$B$64,2,FALSE)</f>
        <v>25.49</v>
      </c>
      <c r="H159" s="76" t="str">
        <f>VLOOKUP(B159,[17]全部报警!$A$2:$D$85,4,FALSE)</f>
        <v>云南省红河哈尼族彝族自治州建水县坡头乡214省道大湾西183米</v>
      </c>
      <c r="I159" s="76"/>
      <c r="J159" s="128"/>
      <c r="K159" s="83"/>
      <c r="L159" s="84" t="s">
        <v>33</v>
      </c>
      <c r="M159" s="83"/>
      <c r="N159" s="83"/>
      <c r="O159" s="83"/>
      <c r="P159" s="83"/>
      <c r="Q159" s="129" t="s">
        <v>56</v>
      </c>
      <c r="R159" s="130"/>
      <c r="S159" s="103"/>
      <c r="T159" s="104"/>
      <c r="U159" s="131"/>
    </row>
    <row r="160" ht="17.65" customHeight="1" spans="1:21">
      <c r="A160" s="71">
        <v>155</v>
      </c>
      <c r="B160" s="121" t="s">
        <v>558</v>
      </c>
      <c r="C160" s="121" t="s">
        <v>559</v>
      </c>
      <c r="D160" s="121" t="s">
        <v>560</v>
      </c>
      <c r="E160" s="74" t="s">
        <v>59</v>
      </c>
      <c r="F160" s="144" t="s">
        <v>2160</v>
      </c>
      <c r="G160" s="155">
        <v>0</v>
      </c>
      <c r="H160" s="154" t="s">
        <v>2161</v>
      </c>
      <c r="I160" s="76"/>
      <c r="J160" s="128"/>
      <c r="K160" s="83"/>
      <c r="L160" s="84" t="s">
        <v>33</v>
      </c>
      <c r="M160" s="83"/>
      <c r="N160" s="83"/>
      <c r="O160" s="83"/>
      <c r="P160" s="83"/>
      <c r="Q160" s="129" t="s">
        <v>56</v>
      </c>
      <c r="R160" s="130"/>
      <c r="S160" s="103"/>
      <c r="T160" s="104"/>
      <c r="U160" s="131"/>
    </row>
    <row r="161" ht="17.65" customHeight="1" spans="1:21">
      <c r="A161" s="71">
        <v>156</v>
      </c>
      <c r="B161" s="78" t="s">
        <v>563</v>
      </c>
      <c r="C161" s="78" t="s">
        <v>564</v>
      </c>
      <c r="D161" s="78" t="s">
        <v>565</v>
      </c>
      <c r="E161" s="74" t="s">
        <v>59</v>
      </c>
      <c r="F161" s="144" t="s">
        <v>2162</v>
      </c>
      <c r="G161" s="155">
        <v>0</v>
      </c>
      <c r="H161" s="154" t="s">
        <v>2163</v>
      </c>
      <c r="I161" s="76"/>
      <c r="J161" s="128"/>
      <c r="K161" s="83"/>
      <c r="L161" s="84" t="s">
        <v>33</v>
      </c>
      <c r="M161" s="83"/>
      <c r="N161" s="83"/>
      <c r="O161" s="83"/>
      <c r="P161" s="83"/>
      <c r="Q161" s="129" t="s">
        <v>56</v>
      </c>
      <c r="R161" s="130"/>
      <c r="S161" s="103"/>
      <c r="T161" s="104"/>
      <c r="U161" s="131"/>
    </row>
    <row r="162" ht="17.65" customHeight="1" spans="1:21">
      <c r="A162" s="71">
        <v>157</v>
      </c>
      <c r="B162" s="78" t="s">
        <v>568</v>
      </c>
      <c r="C162" s="122" t="s">
        <v>569</v>
      </c>
      <c r="D162" s="122" t="s">
        <v>570</v>
      </c>
      <c r="E162" s="74" t="s">
        <v>59</v>
      </c>
      <c r="F162" s="144" t="s">
        <v>2164</v>
      </c>
      <c r="G162" s="155">
        <v>0</v>
      </c>
      <c r="H162" s="154" t="s">
        <v>2165</v>
      </c>
      <c r="I162" s="76"/>
      <c r="J162" s="128"/>
      <c r="K162" s="83"/>
      <c r="L162" s="84" t="s">
        <v>33</v>
      </c>
      <c r="M162" s="83"/>
      <c r="N162" s="83"/>
      <c r="O162" s="83"/>
      <c r="P162" s="83"/>
      <c r="Q162" s="129" t="s">
        <v>56</v>
      </c>
      <c r="R162" s="130"/>
      <c r="S162" s="103"/>
      <c r="T162" s="104"/>
      <c r="U162" s="131"/>
    </row>
    <row r="163" ht="17.65" customHeight="1" spans="1:21">
      <c r="A163" s="71">
        <v>158</v>
      </c>
      <c r="B163" s="78" t="s">
        <v>573</v>
      </c>
      <c r="C163" s="78" t="s">
        <v>99</v>
      </c>
      <c r="D163" s="78" t="s">
        <v>574</v>
      </c>
      <c r="E163" s="74" t="s">
        <v>59</v>
      </c>
      <c r="F163" s="144" t="str">
        <f>VLOOKUP(B163,[17]全部报警!$A$2:$D$85,2,FALSE)</f>
        <v>2019-07-09 18:47:33</v>
      </c>
      <c r="G163" s="155" t="str">
        <f>VLOOKUP(B163,[18]行驶报表统计数据!$A$2:$B$64,2,FALSE)</f>
        <v>13.75</v>
      </c>
      <c r="H163" s="76" t="str">
        <f>VLOOKUP(B163,[17]全部报警!$A$2:$D$85,4,FALSE)</f>
        <v>云南省玉溪市红塔区春和街道西河路玉溪艺发门业有限公司东60米</v>
      </c>
      <c r="I163" s="76"/>
      <c r="J163" s="128"/>
      <c r="K163" s="83"/>
      <c r="L163" s="84" t="s">
        <v>33</v>
      </c>
      <c r="M163" s="83"/>
      <c r="N163" s="83"/>
      <c r="O163" s="83"/>
      <c r="P163" s="83"/>
      <c r="Q163" s="129" t="s">
        <v>56</v>
      </c>
      <c r="R163" s="130"/>
      <c r="S163" s="103"/>
      <c r="T163" s="104"/>
      <c r="U163" s="131"/>
    </row>
    <row r="164" ht="17.65" customHeight="1" spans="1:21">
      <c r="A164" s="71">
        <v>159</v>
      </c>
      <c r="B164" s="78" t="s">
        <v>577</v>
      </c>
      <c r="C164" s="78" t="s">
        <v>578</v>
      </c>
      <c r="D164" s="78" t="s">
        <v>579</v>
      </c>
      <c r="E164" s="74" t="s">
        <v>59</v>
      </c>
      <c r="F164" s="144" t="s">
        <v>2166</v>
      </c>
      <c r="G164" s="155">
        <v>0</v>
      </c>
      <c r="H164" s="154" t="s">
        <v>2167</v>
      </c>
      <c r="I164" s="76"/>
      <c r="J164" s="128"/>
      <c r="K164" s="83"/>
      <c r="L164" s="84" t="s">
        <v>33</v>
      </c>
      <c r="M164" s="83"/>
      <c r="N164" s="83"/>
      <c r="O164" s="83"/>
      <c r="P164" s="83"/>
      <c r="Q164" s="129" t="s">
        <v>56</v>
      </c>
      <c r="R164" s="130"/>
      <c r="S164" s="103"/>
      <c r="T164" s="104"/>
      <c r="U164" s="131"/>
    </row>
    <row r="165" ht="17.65" customHeight="1" spans="1:21">
      <c r="A165" s="71">
        <v>160</v>
      </c>
      <c r="B165" s="78" t="s">
        <v>582</v>
      </c>
      <c r="C165" s="78" t="s">
        <v>583</v>
      </c>
      <c r="D165" s="78" t="s">
        <v>584</v>
      </c>
      <c r="E165" s="74" t="s">
        <v>59</v>
      </c>
      <c r="F165" s="144" t="s">
        <v>2168</v>
      </c>
      <c r="G165" s="155">
        <v>0</v>
      </c>
      <c r="H165" s="154" t="s">
        <v>2169</v>
      </c>
      <c r="I165" s="76"/>
      <c r="J165" s="128"/>
      <c r="K165" s="83"/>
      <c r="L165" s="84" t="s">
        <v>33</v>
      </c>
      <c r="M165" s="83"/>
      <c r="N165" s="83"/>
      <c r="O165" s="83"/>
      <c r="P165" s="83"/>
      <c r="Q165" s="129" t="s">
        <v>56</v>
      </c>
      <c r="R165" s="130"/>
      <c r="S165" s="103"/>
      <c r="T165" s="104"/>
      <c r="U165" s="131"/>
    </row>
    <row r="166" ht="17.65" customHeight="1" spans="1:21">
      <c r="A166" s="71">
        <v>161</v>
      </c>
      <c r="B166" s="78" t="s">
        <v>587</v>
      </c>
      <c r="C166" s="78" t="s">
        <v>588</v>
      </c>
      <c r="D166" s="78" t="s">
        <v>589</v>
      </c>
      <c r="E166" s="74" t="s">
        <v>59</v>
      </c>
      <c r="F166" s="144" t="s">
        <v>2170</v>
      </c>
      <c r="G166" s="155">
        <v>0</v>
      </c>
      <c r="H166" s="154" t="s">
        <v>2171</v>
      </c>
      <c r="I166" s="76"/>
      <c r="J166" s="128"/>
      <c r="K166" s="83"/>
      <c r="L166" s="84" t="s">
        <v>33</v>
      </c>
      <c r="M166" s="83"/>
      <c r="N166" s="83"/>
      <c r="O166" s="83"/>
      <c r="P166" s="83"/>
      <c r="Q166" s="129" t="s">
        <v>56</v>
      </c>
      <c r="R166" s="130"/>
      <c r="S166" s="103"/>
      <c r="T166" s="104"/>
      <c r="U166" s="131"/>
    </row>
    <row r="167" ht="17.65" customHeight="1" spans="1:21">
      <c r="A167" s="71">
        <v>162</v>
      </c>
      <c r="B167" s="78" t="s">
        <v>592</v>
      </c>
      <c r="C167" s="78" t="s">
        <v>437</v>
      </c>
      <c r="D167" s="78" t="s">
        <v>438</v>
      </c>
      <c r="E167" s="74" t="s">
        <v>59</v>
      </c>
      <c r="F167" s="144" t="str">
        <f>VLOOKUP(B167,[17]全部报警!$A$2:$D$85,2,FALSE)</f>
        <v>2019-07-09 09:42:36</v>
      </c>
      <c r="G167" s="155">
        <v>0</v>
      </c>
      <c r="H167" s="76" t="str">
        <f>VLOOKUP(B167,[17]全部报警!$A$2:$D$85,4,FALSE)</f>
        <v>云南省红河哈尼族彝族自治州个旧市沙甸镇323国道穆斯林餐厅西北98米</v>
      </c>
      <c r="I167" s="76"/>
      <c r="J167" s="128"/>
      <c r="K167" s="83"/>
      <c r="L167" s="84" t="s">
        <v>33</v>
      </c>
      <c r="M167" s="83"/>
      <c r="N167" s="83"/>
      <c r="O167" s="83"/>
      <c r="P167" s="83"/>
      <c r="Q167" s="129" t="s">
        <v>56</v>
      </c>
      <c r="R167" s="130"/>
      <c r="S167" s="103"/>
      <c r="T167" s="104"/>
      <c r="U167" s="131"/>
    </row>
    <row r="168" ht="17.65" customHeight="1" spans="1:21">
      <c r="A168" s="71">
        <v>163</v>
      </c>
      <c r="B168" s="78" t="s">
        <v>595</v>
      </c>
      <c r="C168" s="78" t="s">
        <v>596</v>
      </c>
      <c r="D168" s="78" t="s">
        <v>597</v>
      </c>
      <c r="E168" s="74" t="s">
        <v>59</v>
      </c>
      <c r="F168" s="144" t="s">
        <v>2172</v>
      </c>
      <c r="G168" s="155">
        <v>0</v>
      </c>
      <c r="H168" s="154" t="s">
        <v>2173</v>
      </c>
      <c r="I168" s="76"/>
      <c r="J168" s="128"/>
      <c r="K168" s="83"/>
      <c r="L168" s="84" t="s">
        <v>33</v>
      </c>
      <c r="M168" s="83"/>
      <c r="N168" s="83"/>
      <c r="O168" s="83"/>
      <c r="P168" s="83"/>
      <c r="Q168" s="129" t="s">
        <v>56</v>
      </c>
      <c r="R168" s="130"/>
      <c r="S168" s="103"/>
      <c r="T168" s="104"/>
      <c r="U168" s="131"/>
    </row>
    <row r="169" ht="17.65" customHeight="1" spans="1:21">
      <c r="A169" s="71">
        <v>164</v>
      </c>
      <c r="B169" s="78" t="s">
        <v>600</v>
      </c>
      <c r="C169" s="78" t="s">
        <v>601</v>
      </c>
      <c r="D169" s="78" t="s">
        <v>602</v>
      </c>
      <c r="E169" s="74" t="s">
        <v>59</v>
      </c>
      <c r="F169" s="144" t="str">
        <f>VLOOKUP(B169,[17]全部报警!$A$2:$D$85,2,FALSE)</f>
        <v>2019-07-09 23:13:10</v>
      </c>
      <c r="G169" s="155">
        <v>0</v>
      </c>
      <c r="H169" s="76" t="str">
        <f>VLOOKUP(B169,[17]全部报警!$A$2:$D$85,4,FALSE)</f>
        <v>云南省文山壮族苗族自治州广南县莲城镇那忠东491米</v>
      </c>
      <c r="I169" s="76"/>
      <c r="J169" s="128"/>
      <c r="K169" s="83"/>
      <c r="L169" s="84" t="s">
        <v>33</v>
      </c>
      <c r="M169" s="83"/>
      <c r="N169" s="83"/>
      <c r="O169" s="83"/>
      <c r="P169" s="83"/>
      <c r="Q169" s="129" t="s">
        <v>56</v>
      </c>
      <c r="R169" s="130"/>
      <c r="S169" s="103"/>
      <c r="T169" s="104"/>
      <c r="U169" s="131"/>
    </row>
    <row r="170" ht="17.65" customHeight="1" spans="1:21">
      <c r="A170" s="71">
        <v>165</v>
      </c>
      <c r="B170" s="73" t="s">
        <v>603</v>
      </c>
      <c r="C170" s="120" t="s">
        <v>604</v>
      </c>
      <c r="D170" s="117">
        <v>13988079515</v>
      </c>
      <c r="E170" s="74" t="s">
        <v>59</v>
      </c>
      <c r="F170" s="144" t="s">
        <v>2174</v>
      </c>
      <c r="G170" s="155">
        <v>0</v>
      </c>
      <c r="H170" s="154" t="s">
        <v>2175</v>
      </c>
      <c r="I170" s="76"/>
      <c r="J170" s="128"/>
      <c r="K170" s="83"/>
      <c r="L170" s="84" t="s">
        <v>33</v>
      </c>
      <c r="M170" s="83"/>
      <c r="N170" s="83"/>
      <c r="O170" s="83"/>
      <c r="P170" s="83"/>
      <c r="Q170" s="129" t="s">
        <v>56</v>
      </c>
      <c r="R170" s="130"/>
      <c r="S170" s="103"/>
      <c r="T170" s="104"/>
      <c r="U170" s="131"/>
    </row>
    <row r="171" ht="17.65" customHeight="1" spans="1:21">
      <c r="A171" s="71">
        <v>166</v>
      </c>
      <c r="B171" s="78" t="s">
        <v>605</v>
      </c>
      <c r="C171" s="122" t="s">
        <v>147</v>
      </c>
      <c r="D171" s="122" t="s">
        <v>606</v>
      </c>
      <c r="E171" s="74" t="s">
        <v>59</v>
      </c>
      <c r="F171" s="144" t="str">
        <f>VLOOKUP(B171,[17]全部报警!$A$2:$D$85,2,FALSE)</f>
        <v>2019-07-09 16:29:20</v>
      </c>
      <c r="G171" s="155" t="str">
        <f>VLOOKUP(B171,[18]行驶报表统计数据!$A$2:$B$64,2,FALSE)</f>
        <v>5.48</v>
      </c>
      <c r="H171" s="76" t="str">
        <f>VLOOKUP(B171,[17]全部报警!$A$2:$D$85,4,FALSE)</f>
        <v>云南省红河哈尼族彝族自治州河口瑶族自治县河口镇中国石化(北山停车区加油站)东43米</v>
      </c>
      <c r="I171" s="76"/>
      <c r="J171" s="128"/>
      <c r="K171" s="83"/>
      <c r="L171" s="84" t="s">
        <v>33</v>
      </c>
      <c r="M171" s="83"/>
      <c r="N171" s="83"/>
      <c r="O171" s="83"/>
      <c r="P171" s="83"/>
      <c r="Q171" s="129" t="s">
        <v>56</v>
      </c>
      <c r="R171" s="130"/>
      <c r="S171" s="103"/>
      <c r="T171" s="104"/>
      <c r="U171" s="131"/>
    </row>
    <row r="172" ht="17.65" customHeight="1" spans="1:21">
      <c r="A172" s="71">
        <v>167</v>
      </c>
      <c r="B172" s="78" t="s">
        <v>607</v>
      </c>
      <c r="C172" s="78" t="s">
        <v>608</v>
      </c>
      <c r="D172" s="78" t="s">
        <v>609</v>
      </c>
      <c r="E172" s="74" t="s">
        <v>59</v>
      </c>
      <c r="F172" s="144" t="str">
        <f>VLOOKUP(B172,[17]全部报警!$A$2:$D$85,2,FALSE)</f>
        <v>2019-07-09 23:55:53</v>
      </c>
      <c r="G172" s="155" t="str">
        <f>VLOOKUP(B172,[18]行驶报表统计数据!$A$2:$B$64,2,FALSE)</f>
        <v>9.18</v>
      </c>
      <c r="H172" s="76" t="str">
        <f>VLOOKUP(B172,[17]全部报警!$A$2:$D$85,4,FALSE)</f>
        <v>云南省红河哈尼族彝族自治州元阳县逢春岭乡逢蛮段曼过村卫生所西南107米</v>
      </c>
      <c r="I172" s="76"/>
      <c r="J172" s="128"/>
      <c r="K172" s="83"/>
      <c r="L172" s="84" t="s">
        <v>33</v>
      </c>
      <c r="M172" s="83"/>
      <c r="N172" s="83"/>
      <c r="O172" s="83"/>
      <c r="P172" s="83"/>
      <c r="Q172" s="129" t="s">
        <v>56</v>
      </c>
      <c r="R172" s="130"/>
      <c r="S172" s="103"/>
      <c r="T172" s="104"/>
      <c r="U172" s="131"/>
    </row>
    <row r="173" ht="17.65" customHeight="1" spans="1:21">
      <c r="A173" s="71">
        <v>168</v>
      </c>
      <c r="B173" s="121" t="s">
        <v>610</v>
      </c>
      <c r="C173" s="77" t="s">
        <v>611</v>
      </c>
      <c r="D173" s="77">
        <v>13578098394</v>
      </c>
      <c r="E173" s="74" t="s">
        <v>59</v>
      </c>
      <c r="F173" s="144" t="str">
        <f>VLOOKUP(B173,[17]全部报警!$A$2:$D$85,2,FALSE)</f>
        <v>2019-07-09 23:45:38</v>
      </c>
      <c r="G173" s="155" t="str">
        <f>VLOOKUP(B173,[18]行驶报表统计数据!$A$2:$B$64,2,FALSE)</f>
        <v>13.28</v>
      </c>
      <c r="H173" s="76" t="str">
        <f>VLOOKUP(B173,[17]全部报警!$A$2:$D$85,4,FALSE)</f>
        <v>云南省昭通市彝良县洛泽河镇201省道王大段加油站东68米</v>
      </c>
      <c r="I173" s="76"/>
      <c r="J173" s="128"/>
      <c r="K173" s="83"/>
      <c r="L173" s="84" t="s">
        <v>33</v>
      </c>
      <c r="M173" s="83"/>
      <c r="N173" s="83"/>
      <c r="O173" s="83"/>
      <c r="P173" s="83"/>
      <c r="Q173" s="129" t="s">
        <v>56</v>
      </c>
      <c r="R173" s="130"/>
      <c r="S173" s="103"/>
      <c r="T173" s="104"/>
      <c r="U173" s="131"/>
    </row>
    <row r="174" ht="17.65" customHeight="1" spans="1:21">
      <c r="A174" s="71">
        <v>169</v>
      </c>
      <c r="B174" s="121" t="s">
        <v>612</v>
      </c>
      <c r="C174" s="78" t="s">
        <v>613</v>
      </c>
      <c r="D174" s="78" t="s">
        <v>614</v>
      </c>
      <c r="E174" s="74" t="s">
        <v>59</v>
      </c>
      <c r="F174" s="144" t="s">
        <v>2176</v>
      </c>
      <c r="G174" s="155">
        <v>0</v>
      </c>
      <c r="H174" s="154" t="s">
        <v>2177</v>
      </c>
      <c r="I174" s="76"/>
      <c r="J174" s="128"/>
      <c r="K174" s="83"/>
      <c r="L174" s="84" t="s">
        <v>33</v>
      </c>
      <c r="M174" s="83"/>
      <c r="N174" s="83"/>
      <c r="O174" s="83"/>
      <c r="P174" s="83"/>
      <c r="Q174" s="129" t="s">
        <v>56</v>
      </c>
      <c r="R174" s="130"/>
      <c r="S174" s="103"/>
      <c r="T174" s="104"/>
      <c r="U174" s="131"/>
    </row>
    <row r="175" ht="17.65" customHeight="1" spans="1:21">
      <c r="A175" s="71">
        <v>170</v>
      </c>
      <c r="B175" s="78" t="s">
        <v>617</v>
      </c>
      <c r="C175" s="123" t="s">
        <v>618</v>
      </c>
      <c r="D175" s="123">
        <v>13769411888</v>
      </c>
      <c r="E175" s="74" t="s">
        <v>59</v>
      </c>
      <c r="F175" s="144" t="str">
        <f>VLOOKUP(B175,[17]全部报警!$A$2:$D$85,2,FALSE)</f>
        <v>2019-07-09 16:25:48</v>
      </c>
      <c r="G175" s="155" t="str">
        <f>VLOOKUP(B175,[18]行驶报表统计数据!$A$2:$B$64,2,FALSE)</f>
        <v>9.13</v>
      </c>
      <c r="H175" s="76" t="str">
        <f>VLOOKUP(B175,[17]全部报警!$A$2:$D$85,4,FALSE)</f>
        <v>云南省红河哈尼族彝族自治州建水县临安镇青他线建水文笔塔西南855米</v>
      </c>
      <c r="I175" s="76"/>
      <c r="J175" s="128"/>
      <c r="K175" s="83"/>
      <c r="L175" s="84" t="s">
        <v>33</v>
      </c>
      <c r="M175" s="83"/>
      <c r="N175" s="83"/>
      <c r="O175" s="83"/>
      <c r="P175" s="83"/>
      <c r="Q175" s="129" t="s">
        <v>56</v>
      </c>
      <c r="R175" s="130"/>
      <c r="S175" s="103"/>
      <c r="T175" s="104"/>
      <c r="U175" s="131"/>
    </row>
    <row r="176" ht="17.65" customHeight="1" spans="1:21">
      <c r="A176" s="71">
        <v>171</v>
      </c>
      <c r="B176" s="78" t="s">
        <v>621</v>
      </c>
      <c r="C176" s="78" t="s">
        <v>622</v>
      </c>
      <c r="D176" s="78" t="s">
        <v>623</v>
      </c>
      <c r="E176" s="74" t="s">
        <v>59</v>
      </c>
      <c r="F176" s="144" t="s">
        <v>2178</v>
      </c>
      <c r="G176" s="155">
        <v>0</v>
      </c>
      <c r="H176" s="154" t="s">
        <v>2179</v>
      </c>
      <c r="I176" s="76"/>
      <c r="J176" s="128"/>
      <c r="K176" s="83"/>
      <c r="L176" s="84" t="s">
        <v>33</v>
      </c>
      <c r="M176" s="83"/>
      <c r="N176" s="83"/>
      <c r="O176" s="83"/>
      <c r="P176" s="83"/>
      <c r="Q176" s="129" t="s">
        <v>56</v>
      </c>
      <c r="R176" s="130"/>
      <c r="S176" s="103"/>
      <c r="T176" s="104"/>
      <c r="U176" s="131"/>
    </row>
    <row r="177" ht="17.65" customHeight="1" spans="1:21">
      <c r="A177" s="71">
        <v>172</v>
      </c>
      <c r="B177" s="78" t="s">
        <v>624</v>
      </c>
      <c r="C177" s="78" t="s">
        <v>625</v>
      </c>
      <c r="D177" s="78" t="s">
        <v>626</v>
      </c>
      <c r="E177" s="74" t="s">
        <v>59</v>
      </c>
      <c r="F177" s="144" t="s">
        <v>2180</v>
      </c>
      <c r="G177" s="155">
        <v>0</v>
      </c>
      <c r="H177" s="154" t="s">
        <v>2181</v>
      </c>
      <c r="I177" s="76"/>
      <c r="J177" s="128"/>
      <c r="K177" s="83"/>
      <c r="L177" s="84" t="s">
        <v>33</v>
      </c>
      <c r="M177" s="83"/>
      <c r="N177" s="83"/>
      <c r="O177" s="83"/>
      <c r="P177" s="83"/>
      <c r="Q177" s="129" t="s">
        <v>56</v>
      </c>
      <c r="R177" s="130"/>
      <c r="S177" s="103"/>
      <c r="T177" s="104"/>
      <c r="U177" s="131"/>
    </row>
    <row r="178" ht="17.65" customHeight="1" spans="1:21">
      <c r="A178" s="71">
        <v>173</v>
      </c>
      <c r="B178" s="78" t="s">
        <v>629</v>
      </c>
      <c r="C178" s="78" t="s">
        <v>630</v>
      </c>
      <c r="D178" s="78" t="s">
        <v>631</v>
      </c>
      <c r="E178" s="74" t="s">
        <v>59</v>
      </c>
      <c r="F178" s="144" t="str">
        <f>VLOOKUP(B178,[17]全部报警!$A$2:$D$85,2,FALSE)</f>
        <v>2019-07-09 23:05:52</v>
      </c>
      <c r="G178" s="155" t="str">
        <f>VLOOKUP(B178,[18]行驶报表统计数据!$A$2:$B$64,2,FALSE)</f>
        <v>21.92</v>
      </c>
      <c r="H178" s="76" t="str">
        <f>VLOOKUP(B178,[17]全部报警!$A$2:$D$85,4,FALSE)</f>
        <v>云南省曲靖市马龙区通泉街道320国道天弘石化加油站北51米</v>
      </c>
      <c r="I178" s="76"/>
      <c r="J178" s="128"/>
      <c r="K178" s="83"/>
      <c r="L178" s="84" t="s">
        <v>33</v>
      </c>
      <c r="M178" s="83"/>
      <c r="N178" s="83"/>
      <c r="O178" s="83"/>
      <c r="P178" s="83"/>
      <c r="Q178" s="129" t="s">
        <v>56</v>
      </c>
      <c r="R178" s="130"/>
      <c r="S178" s="103"/>
      <c r="T178" s="104"/>
      <c r="U178" s="131"/>
    </row>
    <row r="179" ht="17.65" customHeight="1" spans="1:21">
      <c r="A179" s="71">
        <v>174</v>
      </c>
      <c r="B179" s="78" t="s">
        <v>632</v>
      </c>
      <c r="C179" s="78" t="s">
        <v>633</v>
      </c>
      <c r="D179" s="78" t="s">
        <v>634</v>
      </c>
      <c r="E179" s="74" t="s">
        <v>59</v>
      </c>
      <c r="F179" s="144" t="s">
        <v>2182</v>
      </c>
      <c r="G179" s="155">
        <v>0</v>
      </c>
      <c r="H179" s="154" t="s">
        <v>2183</v>
      </c>
      <c r="I179" s="76"/>
      <c r="J179" s="128"/>
      <c r="K179" s="83"/>
      <c r="L179" s="84" t="s">
        <v>33</v>
      </c>
      <c r="M179" s="83"/>
      <c r="N179" s="83"/>
      <c r="O179" s="83"/>
      <c r="P179" s="83"/>
      <c r="Q179" s="129" t="s">
        <v>56</v>
      </c>
      <c r="R179" s="130"/>
      <c r="S179" s="103"/>
      <c r="T179" s="104"/>
      <c r="U179" s="131"/>
    </row>
    <row r="180" ht="17.65" customHeight="1" spans="1:21">
      <c r="A180" s="71">
        <v>175</v>
      </c>
      <c r="B180" s="78" t="s">
        <v>637</v>
      </c>
      <c r="C180" s="78" t="s">
        <v>638</v>
      </c>
      <c r="D180" s="78" t="s">
        <v>639</v>
      </c>
      <c r="E180" s="74" t="s">
        <v>59</v>
      </c>
      <c r="F180" s="144" t="str">
        <f>VLOOKUP(B180,[17]全部报警!$A$2:$D$85,2,FALSE)</f>
        <v>2019-07-09 23:24:03</v>
      </c>
      <c r="G180" s="155" t="str">
        <f>VLOOKUP(B180,[18]行驶报表统计数据!$A$2:$B$64,2,FALSE)</f>
        <v>56.75</v>
      </c>
      <c r="H180" s="76" t="str">
        <f>VLOOKUP(B180,[17]全部报警!$A$2:$D$85,4,FALSE)</f>
        <v>云南省玉溪市通海县秀山街道秀山西路10秀山西路途腾小吃东北66米</v>
      </c>
      <c r="I180" s="76"/>
      <c r="J180" s="128"/>
      <c r="K180" s="83"/>
      <c r="L180" s="84" t="s">
        <v>33</v>
      </c>
      <c r="M180" s="83"/>
      <c r="N180" s="83"/>
      <c r="O180" s="83"/>
      <c r="P180" s="83"/>
      <c r="Q180" s="129" t="s">
        <v>56</v>
      </c>
      <c r="R180" s="130"/>
      <c r="S180" s="103"/>
      <c r="T180" s="104"/>
      <c r="U180" s="131"/>
    </row>
    <row r="181" ht="17.65" customHeight="1" spans="1:21">
      <c r="A181" s="71">
        <v>176</v>
      </c>
      <c r="B181" s="78" t="s">
        <v>640</v>
      </c>
      <c r="C181" s="78" t="s">
        <v>641</v>
      </c>
      <c r="D181" s="78" t="s">
        <v>642</v>
      </c>
      <c r="E181" s="74" t="s">
        <v>59</v>
      </c>
      <c r="F181" s="144" t="str">
        <f>VLOOKUP(B181,[17]全部报警!$A$2:$D$85,2,FALSE)</f>
        <v>2019-07-09 14:02:22</v>
      </c>
      <c r="G181" s="155">
        <v>0</v>
      </c>
      <c r="H181" s="76" t="str">
        <f>VLOOKUP(B181,[17]全部报警!$A$2:$D$85,4,FALSE)</f>
        <v>云南省红河哈尼族彝族自治州个旧市锡城镇水箐段水箐小学东141米</v>
      </c>
      <c r="I181" s="76"/>
      <c r="J181" s="128"/>
      <c r="K181" s="83"/>
      <c r="L181" s="84" t="s">
        <v>33</v>
      </c>
      <c r="M181" s="83"/>
      <c r="N181" s="83"/>
      <c r="O181" s="83"/>
      <c r="P181" s="83"/>
      <c r="Q181" s="129" t="s">
        <v>56</v>
      </c>
      <c r="R181" s="130"/>
      <c r="S181" s="103"/>
      <c r="T181" s="104"/>
      <c r="U181" s="131"/>
    </row>
    <row r="182" ht="17.65" customHeight="1" spans="1:21">
      <c r="A182" s="71">
        <v>177</v>
      </c>
      <c r="B182" s="78" t="s">
        <v>643</v>
      </c>
      <c r="C182" s="78" t="s">
        <v>644</v>
      </c>
      <c r="D182" s="78" t="s">
        <v>645</v>
      </c>
      <c r="E182" s="74" t="s">
        <v>59</v>
      </c>
      <c r="F182" s="144"/>
      <c r="G182" s="155">
        <v>0</v>
      </c>
      <c r="H182" s="76"/>
      <c r="I182" s="83" t="s">
        <v>62</v>
      </c>
      <c r="J182" s="128"/>
      <c r="K182" s="83"/>
      <c r="L182" s="84" t="s">
        <v>33</v>
      </c>
      <c r="M182" s="83"/>
      <c r="N182" s="83"/>
      <c r="O182" s="83"/>
      <c r="P182" s="83"/>
      <c r="Q182" s="129" t="s">
        <v>29</v>
      </c>
      <c r="R182" s="130"/>
      <c r="S182" s="103">
        <v>43655</v>
      </c>
      <c r="T182" s="104" t="s">
        <v>170</v>
      </c>
      <c r="U182" s="131"/>
    </row>
    <row r="183" ht="17.65" customHeight="1" spans="1:21">
      <c r="A183" s="71">
        <v>178</v>
      </c>
      <c r="B183" s="78" t="s">
        <v>648</v>
      </c>
      <c r="C183" s="78" t="s">
        <v>649</v>
      </c>
      <c r="D183" s="78" t="s">
        <v>650</v>
      </c>
      <c r="E183" s="74" t="s">
        <v>59</v>
      </c>
      <c r="F183" s="144" t="str">
        <f>VLOOKUP(B183,[17]全部报警!$A$2:$D$85,2,FALSE)</f>
        <v>2019-07-09 12:11:27</v>
      </c>
      <c r="G183" s="155" t="str">
        <f>VLOOKUP(B183,[18]行驶报表统计数据!$A$2:$B$64,2,FALSE)</f>
        <v>11.11</v>
      </c>
      <c r="H183" s="76" t="str">
        <f>VLOOKUP(B183,[17]全部报警!$A$2:$D$85,4,FALSE)</f>
        <v>云南省红河哈尼族彝族自治州金平苗族瑶族傣族自治县金河镇金平汽车客运北站东161米</v>
      </c>
      <c r="I183" s="76"/>
      <c r="J183" s="128"/>
      <c r="K183" s="83"/>
      <c r="L183" s="84" t="s">
        <v>33</v>
      </c>
      <c r="M183" s="83"/>
      <c r="N183" s="83"/>
      <c r="O183" s="83"/>
      <c r="P183" s="83"/>
      <c r="Q183" s="129" t="s">
        <v>56</v>
      </c>
      <c r="R183" s="130"/>
      <c r="S183" s="103"/>
      <c r="T183" s="104"/>
      <c r="U183" s="131"/>
    </row>
    <row r="184" ht="17.65" customHeight="1" spans="1:21">
      <c r="A184" s="71">
        <v>179</v>
      </c>
      <c r="B184" s="78" t="s">
        <v>653</v>
      </c>
      <c r="C184" s="122" t="s">
        <v>654</v>
      </c>
      <c r="D184" s="122" t="s">
        <v>655</v>
      </c>
      <c r="E184" s="74" t="s">
        <v>59</v>
      </c>
      <c r="F184" s="144" t="str">
        <f>VLOOKUP(B184,[17]全部报警!$A$2:$D$85,2,FALSE)</f>
        <v>2019-07-09 23:57:24</v>
      </c>
      <c r="G184" s="155" t="str">
        <f>VLOOKUP(B184,[18]行驶报表统计数据!$A$2:$B$64,2,FALSE)</f>
        <v>7.61</v>
      </c>
      <c r="H184" s="76" t="str">
        <f>VLOOKUP(B184,[17]全部报警!$A$2:$D$85,4,FALSE)</f>
        <v>云南省红河哈尼族彝族自治州元阳县上新城乡元蔓高速芒铁东南477米</v>
      </c>
      <c r="I184" s="76"/>
      <c r="J184" s="128"/>
      <c r="K184" s="83"/>
      <c r="L184" s="84" t="s">
        <v>33</v>
      </c>
      <c r="M184" s="83"/>
      <c r="N184" s="83"/>
      <c r="O184" s="83"/>
      <c r="P184" s="83"/>
      <c r="Q184" s="129" t="s">
        <v>56</v>
      </c>
      <c r="R184" s="130"/>
      <c r="S184" s="103"/>
      <c r="T184" s="104"/>
      <c r="U184" s="131"/>
    </row>
    <row r="185" ht="17.65" customHeight="1" spans="1:21">
      <c r="A185" s="71">
        <v>180</v>
      </c>
      <c r="B185" s="78" t="s">
        <v>656</v>
      </c>
      <c r="C185" s="78" t="s">
        <v>657</v>
      </c>
      <c r="D185" s="78" t="s">
        <v>658</v>
      </c>
      <c r="E185" s="74" t="s">
        <v>59</v>
      </c>
      <c r="F185" s="144" t="s">
        <v>2184</v>
      </c>
      <c r="G185" s="155" t="e">
        <f>VLOOKUP(B185,[18]行驶报表统计数据!$A$2:$B$64,2,FALSE)</f>
        <v>#N/A</v>
      </c>
      <c r="H185" s="154" t="s">
        <v>2185</v>
      </c>
      <c r="I185" s="76"/>
      <c r="J185" s="128"/>
      <c r="K185" s="83"/>
      <c r="L185" s="84" t="s">
        <v>33</v>
      </c>
      <c r="M185" s="83"/>
      <c r="N185" s="83"/>
      <c r="O185" s="83"/>
      <c r="P185" s="83"/>
      <c r="Q185" s="129" t="s">
        <v>56</v>
      </c>
      <c r="R185" s="130"/>
      <c r="S185" s="103"/>
      <c r="T185" s="104"/>
      <c r="U185" s="131"/>
    </row>
    <row r="186" ht="17.65" customHeight="1" spans="1:21">
      <c r="A186" s="71">
        <v>181</v>
      </c>
      <c r="B186" s="78" t="s">
        <v>661</v>
      </c>
      <c r="C186" s="78" t="s">
        <v>662</v>
      </c>
      <c r="D186" s="78" t="s">
        <v>663</v>
      </c>
      <c r="E186" s="74" t="s">
        <v>59</v>
      </c>
      <c r="F186" s="144" t="str">
        <f>VLOOKUP(B186,[17]全部报警!$A$2:$D$85,2,FALSE)</f>
        <v>2019-07-09 18:58:31</v>
      </c>
      <c r="G186" s="155" t="str">
        <f>VLOOKUP(B186,[18]行驶报表统计数据!$A$2:$B$64,2,FALSE)</f>
        <v>10.39</v>
      </c>
      <c r="H186" s="76" t="str">
        <f>VLOOKUP(B186,[17]全部报警!$A$2:$D$85,4,FALSE)</f>
        <v>云南省红河哈尼族彝族自治州河口瑶族自治县南溪镇209省道河口南溪杰速汽车修理厂东南65米</v>
      </c>
      <c r="I186" s="76"/>
      <c r="J186" s="128"/>
      <c r="K186" s="83"/>
      <c r="L186" s="84" t="s">
        <v>33</v>
      </c>
      <c r="M186" s="83"/>
      <c r="N186" s="83"/>
      <c r="O186" s="83"/>
      <c r="P186" s="83"/>
      <c r="Q186" s="129" t="s">
        <v>56</v>
      </c>
      <c r="R186" s="130"/>
      <c r="S186" s="103"/>
      <c r="T186" s="104"/>
      <c r="U186" s="131"/>
    </row>
    <row r="187" ht="17.65" customHeight="1" spans="1:21">
      <c r="A187" s="71">
        <v>182</v>
      </c>
      <c r="B187" s="78" t="s">
        <v>664</v>
      </c>
      <c r="C187" s="78" t="s">
        <v>665</v>
      </c>
      <c r="D187" s="78" t="s">
        <v>666</v>
      </c>
      <c r="E187" s="74" t="s">
        <v>59</v>
      </c>
      <c r="F187" s="144" t="str">
        <f>VLOOKUP(B187,[17]全部报警!$A$2:$D$85,2,FALSE)</f>
        <v>2019-07-09 23:09:56</v>
      </c>
      <c r="G187" s="155">
        <v>0</v>
      </c>
      <c r="H187" s="76" t="str">
        <f>VLOOKUP(B187,[17]全部报警!$A$2:$D$85,4,FALSE)</f>
        <v>云南省红河哈尼族彝族自治州建水县临安镇大哨头南91米</v>
      </c>
      <c r="I187" s="76"/>
      <c r="J187" s="128"/>
      <c r="K187" s="83"/>
      <c r="L187" s="84" t="s">
        <v>33</v>
      </c>
      <c r="M187" s="83"/>
      <c r="N187" s="83"/>
      <c r="O187" s="83"/>
      <c r="P187" s="83"/>
      <c r="Q187" s="129" t="s">
        <v>56</v>
      </c>
      <c r="R187" s="130"/>
      <c r="S187" s="103"/>
      <c r="T187" s="104"/>
      <c r="U187" s="131"/>
    </row>
    <row r="188" ht="17.65" customHeight="1" spans="1:21">
      <c r="A188" s="71">
        <v>183</v>
      </c>
      <c r="B188" s="124" t="s">
        <v>669</v>
      </c>
      <c r="C188" s="125" t="s">
        <v>670</v>
      </c>
      <c r="D188" s="125">
        <v>15987348242</v>
      </c>
      <c r="E188" s="74" t="s">
        <v>59</v>
      </c>
      <c r="F188" s="144" t="s">
        <v>2186</v>
      </c>
      <c r="G188" s="155">
        <v>0</v>
      </c>
      <c r="H188" s="154" t="s">
        <v>2187</v>
      </c>
      <c r="I188" s="76"/>
      <c r="J188" s="128"/>
      <c r="K188" s="83"/>
      <c r="L188" s="84" t="s">
        <v>33</v>
      </c>
      <c r="M188" s="83"/>
      <c r="N188" s="83"/>
      <c r="O188" s="83"/>
      <c r="P188" s="83"/>
      <c r="Q188" s="129" t="s">
        <v>56</v>
      </c>
      <c r="R188" s="130"/>
      <c r="S188" s="103"/>
      <c r="T188" s="104"/>
      <c r="U188" s="131"/>
    </row>
    <row r="189" ht="17.65" customHeight="1" spans="1:21">
      <c r="A189" s="71">
        <v>184</v>
      </c>
      <c r="B189" s="124" t="s">
        <v>671</v>
      </c>
      <c r="C189" s="125" t="s">
        <v>672</v>
      </c>
      <c r="D189" s="125">
        <v>15154987321</v>
      </c>
      <c r="E189" s="74" t="s">
        <v>59</v>
      </c>
      <c r="F189" s="144" t="s">
        <v>2182</v>
      </c>
      <c r="G189" s="155">
        <v>0</v>
      </c>
      <c r="H189" s="154" t="s">
        <v>2188</v>
      </c>
      <c r="I189" s="76"/>
      <c r="J189" s="128"/>
      <c r="K189" s="83"/>
      <c r="L189" s="84" t="s">
        <v>33</v>
      </c>
      <c r="M189" s="83"/>
      <c r="N189" s="83"/>
      <c r="O189" s="83"/>
      <c r="P189" s="83"/>
      <c r="Q189" s="129" t="s">
        <v>56</v>
      </c>
      <c r="R189" s="130"/>
      <c r="S189" s="103"/>
      <c r="T189" s="104"/>
      <c r="U189" s="131"/>
    </row>
    <row r="190" ht="17.65" customHeight="1" spans="1:21">
      <c r="A190" s="71">
        <v>185</v>
      </c>
      <c r="B190" s="124" t="s">
        <v>675</v>
      </c>
      <c r="C190" s="125" t="s">
        <v>676</v>
      </c>
      <c r="D190" s="125">
        <v>13769425218</v>
      </c>
      <c r="E190" s="74" t="s">
        <v>59</v>
      </c>
      <c r="F190" s="144" t="str">
        <f>VLOOKUP(B190,[17]全部报警!$A$2:$D$85,2,FALSE)</f>
        <v>2019-07-09 23:58:13</v>
      </c>
      <c r="G190" s="155" t="str">
        <f>VLOOKUP(B190,[18]行驶报表统计数据!$A$2:$B$64,2,FALSE)</f>
        <v>19.78</v>
      </c>
      <c r="H190" s="76" t="str">
        <f>VLOOKUP(B190,[17]全部报警!$A$2:$D$85,4,FALSE)</f>
        <v>云南省文山壮族苗族自治州文山市卧龙街道344县道云南三鑫工业区东180米</v>
      </c>
      <c r="I190" s="76"/>
      <c r="J190" s="128"/>
      <c r="K190" s="83"/>
      <c r="L190" s="84" t="s">
        <v>33</v>
      </c>
      <c r="M190" s="83"/>
      <c r="N190" s="83"/>
      <c r="O190" s="83"/>
      <c r="P190" s="83"/>
      <c r="Q190" s="129" t="s">
        <v>56</v>
      </c>
      <c r="R190" s="130"/>
      <c r="S190" s="103"/>
      <c r="T190" s="104"/>
      <c r="U190" s="131"/>
    </row>
    <row r="191" ht="17.65" customHeight="1" spans="1:21">
      <c r="A191" s="71">
        <v>186</v>
      </c>
      <c r="B191" s="124" t="s">
        <v>677</v>
      </c>
      <c r="C191" s="125" t="s">
        <v>678</v>
      </c>
      <c r="D191" s="125">
        <v>13769414321</v>
      </c>
      <c r="E191" s="74" t="s">
        <v>59</v>
      </c>
      <c r="F191" s="144" t="str">
        <f>VLOOKUP(B191,[17]全部报警!$A$2:$D$85,2,FALSE)</f>
        <v>2019-07-09 21:01:33</v>
      </c>
      <c r="G191" s="155">
        <v>0</v>
      </c>
      <c r="H191" s="76" t="str">
        <f>VLOOKUP(B191,[17]全部报警!$A$2:$D$85,4,FALSE)</f>
        <v>云南省玉溪市红塔区研和街道欣裕路142乡135乡道馨裕大院西北221米</v>
      </c>
      <c r="I191" s="76"/>
      <c r="J191" s="128"/>
      <c r="K191" s="83"/>
      <c r="L191" s="84" t="s">
        <v>33</v>
      </c>
      <c r="M191" s="83"/>
      <c r="N191" s="83"/>
      <c r="O191" s="83"/>
      <c r="P191" s="83"/>
      <c r="Q191" s="129" t="s">
        <v>56</v>
      </c>
      <c r="R191" s="130"/>
      <c r="S191" s="103"/>
      <c r="T191" s="104"/>
      <c r="U191" s="131"/>
    </row>
    <row r="192" ht="17.65" customHeight="1" spans="1:21">
      <c r="A192" s="71">
        <v>187</v>
      </c>
      <c r="B192" s="169" t="s">
        <v>2189</v>
      </c>
      <c r="C192" s="115" t="s">
        <v>2190</v>
      </c>
      <c r="D192" s="127">
        <v>18287335847</v>
      </c>
      <c r="E192" s="74" t="s">
        <v>59</v>
      </c>
      <c r="F192" s="144" t="str">
        <f>VLOOKUP(B192,[17]全部报警!$A$2:$D$85,2,FALSE)</f>
        <v>2019-07-09 10:15:18</v>
      </c>
      <c r="G192" s="155" t="str">
        <f>VLOOKUP(B192,[18]行驶报表统计数据!$A$2:$B$64,2,FALSE)</f>
        <v>24.20</v>
      </c>
      <c r="H192" s="76" t="str">
        <f>VLOOKUP(B192,[17]全部报警!$A$2:$D$85,4,FALSE)</f>
        <v>云南省红河哈尼族彝族自治州红河县迤萨镇莲花路77V41县道红河县妇幼保健院南819米</v>
      </c>
      <c r="I192" s="76"/>
      <c r="J192" s="128"/>
      <c r="K192" s="83"/>
      <c r="L192" s="84" t="s">
        <v>33</v>
      </c>
      <c r="M192" s="83"/>
      <c r="N192" s="83"/>
      <c r="O192" s="83"/>
      <c r="P192" s="83"/>
      <c r="Q192" s="129" t="s">
        <v>56</v>
      </c>
      <c r="R192" s="130"/>
      <c r="S192" s="103"/>
      <c r="T192" s="104"/>
      <c r="U192" s="131"/>
    </row>
    <row r="193" ht="17.65" customHeight="1" spans="1:21">
      <c r="A193" s="71">
        <v>188</v>
      </c>
      <c r="B193" s="170" t="s">
        <v>2191</v>
      </c>
      <c r="C193" s="125" t="s">
        <v>2192</v>
      </c>
      <c r="D193" s="134">
        <v>15987324605</v>
      </c>
      <c r="E193" s="74" t="s">
        <v>59</v>
      </c>
      <c r="F193" s="144" t="str">
        <f>VLOOKUP(B193,[17]全部报警!$A$2:$D$85,2,FALSE)</f>
        <v>2019-07-09 23:39:53</v>
      </c>
      <c r="G193" s="155" t="str">
        <f>VLOOKUP(B193,[18]行驶报表统计数据!$A$2:$B$64,2,FALSE)</f>
        <v>32.11</v>
      </c>
      <c r="H193" s="76" t="str">
        <f>VLOOKUP(B193,[17]全部报警!$A$2:$D$85,4,FALSE)</f>
        <v>云南省红河哈尼族彝族自治州建水县曲江镇太钟段钟营西537米</v>
      </c>
      <c r="I193" s="76"/>
      <c r="J193" s="128"/>
      <c r="K193" s="83"/>
      <c r="L193" s="84" t="s">
        <v>33</v>
      </c>
      <c r="M193" s="83"/>
      <c r="N193" s="83"/>
      <c r="O193" s="83"/>
      <c r="P193" s="83"/>
      <c r="Q193" s="129" t="s">
        <v>56</v>
      </c>
      <c r="R193" s="130"/>
      <c r="S193" s="103"/>
      <c r="T193" s="104"/>
      <c r="U193" s="131"/>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9 I69 I82 I95 I135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82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6:P193">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3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6:R193">
      <formula1>$W$2:$W$7</formula1>
    </dataValidation>
  </dataValidation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5"/>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7.25" style="44" customWidth="1"/>
    <col min="9" max="9" width="4.875" style="44" customWidth="1"/>
    <col min="10" max="10" width="5.125" style="44" customWidth="1"/>
    <col min="11" max="11" width="4.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7.2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2193</v>
      </c>
      <c r="B2" s="49"/>
      <c r="C2" s="49"/>
      <c r="D2" s="49"/>
      <c r="E2" s="49"/>
      <c r="F2" s="50"/>
      <c r="G2" s="51" t="s">
        <v>26</v>
      </c>
      <c r="H2" s="52"/>
      <c r="I2" s="52"/>
      <c r="J2" s="52"/>
      <c r="K2" s="52"/>
      <c r="L2" s="52"/>
      <c r="M2" s="52"/>
      <c r="N2" s="52"/>
      <c r="O2" s="52"/>
      <c r="P2" s="52"/>
      <c r="Q2" s="87" t="s">
        <v>2194</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57" t="s">
        <v>2195</v>
      </c>
      <c r="G6" s="155">
        <v>0</v>
      </c>
      <c r="H6" s="154" t="s">
        <v>2196</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57" t="s">
        <v>2197</v>
      </c>
      <c r="G7" s="155">
        <v>0</v>
      </c>
      <c r="H7" s="154" t="s">
        <v>2198</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57" t="s">
        <v>2199</v>
      </c>
      <c r="G8" s="155">
        <v>0</v>
      </c>
      <c r="H8" s="154" t="s">
        <v>2200</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57" t="str">
        <f>VLOOKUP(B9,[19]全部报警!$A$2:$D$67,2,FALSE)</f>
        <v>2019-07-10 15:15:33</v>
      </c>
      <c r="G9" s="155">
        <v>0</v>
      </c>
      <c r="H9" s="76" t="str">
        <f>VLOOKUP(B9,[19]全部报警!$A$2:$D$67,4,FALSE)</f>
        <v>云南省红河哈尼族彝族自治州建水县临安镇迎晖路350云昌宾馆西92米</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57" t="s">
        <v>2201</v>
      </c>
      <c r="G10" s="155">
        <v>0</v>
      </c>
      <c r="H10" s="154" t="s">
        <v>2202</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57" t="s">
        <v>2203</v>
      </c>
      <c r="G11" s="155">
        <v>0</v>
      </c>
      <c r="H11" s="154" t="s">
        <v>2204</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57" t="s">
        <v>2205</v>
      </c>
      <c r="G12" s="155">
        <v>0</v>
      </c>
      <c r="H12" s="154" t="s">
        <v>2206</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57" t="str">
        <f>VLOOKUP(B13,[19]全部报警!$A$2:$D$67,2,FALSE)</f>
        <v>2019-07-10 18:16:58</v>
      </c>
      <c r="G13" s="155" t="str">
        <f>VLOOKUP(B13,[20]行驶报表统计数据!$A$2:$B$42,2,FALSE)</f>
        <v>24.19</v>
      </c>
      <c r="H13" s="76" t="str">
        <f>VLOOKUP(B13,[19]全部报警!$A$2:$D$67,4,FALSE)</f>
        <v>云南省红河哈尼族彝族自治州建水县曲江镇东山坝线通建东山立交桥东南193米</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57" t="s">
        <v>2207</v>
      </c>
      <c r="G14" s="155">
        <v>0</v>
      </c>
      <c r="H14" s="76" t="s">
        <v>2208</v>
      </c>
      <c r="I14" s="76"/>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57" t="str">
        <f>VLOOKUP(B15,[19]全部报警!$A$2:$D$67,2,FALSE)</f>
        <v>2019-07-10 17:53:25</v>
      </c>
      <c r="G15" s="155" t="str">
        <f>VLOOKUP(B15,[20]行驶报表统计数据!$A$2:$B$42,2,FALSE)</f>
        <v>21.87</v>
      </c>
      <c r="H15" s="76" t="str">
        <f>VLOOKUP(B15,[19]全部报警!$A$2:$D$67,4,FALSE)</f>
        <v>云南省红河哈尼族彝族自治州建水县临安镇汇源小吃北152米</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57" t="s">
        <v>2209</v>
      </c>
      <c r="G16" s="155">
        <v>0</v>
      </c>
      <c r="H16" s="76" t="s">
        <v>2210</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57" t="s">
        <v>2211</v>
      </c>
      <c r="G17" s="155">
        <v>0</v>
      </c>
      <c r="H17" s="76" t="s">
        <v>2212</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57" t="s">
        <v>2213</v>
      </c>
      <c r="G18" s="155">
        <v>0</v>
      </c>
      <c r="H18" s="76" t="s">
        <v>2214</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57" t="s">
        <v>2215</v>
      </c>
      <c r="G19" s="155">
        <v>39.8</v>
      </c>
      <c r="H19" s="76" t="s">
        <v>2216</v>
      </c>
      <c r="I19" s="76"/>
      <c r="J19" s="85"/>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157" t="str">
        <f>VLOOKUP(B20,[19]全部报警!$A$2:$D$67,2,FALSE)</f>
        <v>2019-07-10 23:50:56</v>
      </c>
      <c r="G20" s="155">
        <v>0</v>
      </c>
      <c r="H20" s="76" t="str">
        <f>VLOOKUP(B20,[19]全部报警!$A$2:$D$67,4,FALSE)</f>
        <v>云南省曲靖市陆良县板桥镇001乡道洪武学校西南1388米</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57" t="s">
        <v>2217</v>
      </c>
      <c r="G21" s="155">
        <v>0</v>
      </c>
      <c r="H21" s="154" t="s">
        <v>2169</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57" t="s">
        <v>2218</v>
      </c>
      <c r="G22" s="155">
        <v>0</v>
      </c>
      <c r="H22" s="154" t="s">
        <v>2219</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57" t="s">
        <v>2220</v>
      </c>
      <c r="G23" s="155">
        <v>0</v>
      </c>
      <c r="H23" s="154" t="s">
        <v>2221</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57" t="s">
        <v>2222</v>
      </c>
      <c r="G24" s="155">
        <v>39.8</v>
      </c>
      <c r="H24" s="154" t="s">
        <v>2223</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57" t="s">
        <v>2224</v>
      </c>
      <c r="G25" s="155">
        <v>0</v>
      </c>
      <c r="H25" s="154" t="s">
        <v>2225</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57" t="s">
        <v>2226</v>
      </c>
      <c r="G26" s="155">
        <v>0</v>
      </c>
      <c r="H26" s="154" t="s">
        <v>2123</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57" t="s">
        <v>2227</v>
      </c>
      <c r="G27" s="155">
        <v>0</v>
      </c>
      <c r="H27" s="154" t="s">
        <v>2228</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57" t="s">
        <v>2229</v>
      </c>
      <c r="G28" s="155">
        <v>43.6</v>
      </c>
      <c r="H28" s="154" t="s">
        <v>2230</v>
      </c>
      <c r="I28" s="76"/>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57" t="s">
        <v>2231</v>
      </c>
      <c r="G29" s="155">
        <v>0</v>
      </c>
      <c r="H29" s="154" t="s">
        <v>2232</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57" t="s">
        <v>2233</v>
      </c>
      <c r="G30" s="155">
        <v>0</v>
      </c>
      <c r="H30" s="154" t="s">
        <v>2234</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57" t="s">
        <v>2235</v>
      </c>
      <c r="G31" s="155">
        <v>0</v>
      </c>
      <c r="H31" s="154" t="s">
        <v>2236</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57" t="s">
        <v>2237</v>
      </c>
      <c r="G32" s="155">
        <v>0</v>
      </c>
      <c r="H32" s="76" t="s">
        <v>2238</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57" t="s">
        <v>2239</v>
      </c>
      <c r="G33" s="155">
        <v>0</v>
      </c>
      <c r="H33" s="76" t="str">
        <f>VLOOKUP(B33,[21]全部报警!$B$4:$E$92,4,FALSE)</f>
        <v>云南省红河哈尼族彝族自治州弥勒市新哨镇石新汽专明以则南807米</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57" t="s">
        <v>2240</v>
      </c>
      <c r="G34" s="155">
        <v>0</v>
      </c>
      <c r="H34" s="76" t="s">
        <v>2241</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57" t="str">
        <f>VLOOKUP(B35,[19]全部报警!$A$2:$D$67,2,FALSE)</f>
        <v>2019-07-10 17:37:34</v>
      </c>
      <c r="G35" s="155" t="str">
        <f>VLOOKUP(B35,[20]行驶报表统计数据!$A$2:$B$42,2,FALSE)</f>
        <v>8.91</v>
      </c>
      <c r="H35" s="76" t="str">
        <f>VLOOKUP(B35,[19]全部报警!$A$2:$D$67,4,FALSE)</f>
        <v>云南省红河哈尼族彝族自治州元阳县南沙镇人民路150号人民路安安医院住院部南185米</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57" t="str">
        <f>VLOOKUP(B36,[19]全部报警!$A$2:$D$67,2,FALSE)</f>
        <v>2019-07-10 02:22:32</v>
      </c>
      <c r="G36" s="155">
        <v>0</v>
      </c>
      <c r="H36" s="76" t="str">
        <f>VLOOKUP(B36,[19]全部报警!$A$2:$D$67,4,FALSE)</f>
        <v>云南省红河哈尼族彝族自治州建水县南庄镇214省道建水县南庄镇水管站东南34米</v>
      </c>
      <c r="I36" s="76"/>
      <c r="J36" s="85"/>
      <c r="K36" s="85"/>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151" t="s">
        <v>2242</v>
      </c>
      <c r="G37" s="155">
        <v>0</v>
      </c>
      <c r="H37" s="76" t="str">
        <f>VLOOKUP(B37,[21]全部报警!$B$4:$E$92,4,FALSE)</f>
        <v>云南省玉溪市江川区大街街道127乡道通达汽配汽修西南174米</v>
      </c>
      <c r="I37" s="76"/>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157" t="str">
        <f>VLOOKUP(B38,[19]全部报警!$A$2:$D$67,2,FALSE)</f>
        <v>2019-07-10 16:01:09</v>
      </c>
      <c r="G38" s="155" t="str">
        <f>VLOOKUP(B38,[20]行驶报表统计数据!$A$2:$B$42,2,FALSE)</f>
        <v>28.95</v>
      </c>
      <c r="H38" s="76" t="str">
        <f>VLOOKUP(B38,[19]全部报警!$A$2:$D$67,4,FALSE)</f>
        <v>云南省红河哈尼族彝族自治州开远市羊街乡326国道上海工行希望小学南1492米</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51" t="s">
        <v>2243</v>
      </c>
      <c r="G39" s="155">
        <v>0</v>
      </c>
      <c r="H39" s="76" t="s">
        <v>2244</v>
      </c>
      <c r="I39" s="76"/>
      <c r="J39" s="85"/>
      <c r="K39" s="85"/>
      <c r="L39" s="84" t="s">
        <v>33</v>
      </c>
      <c r="M39" s="83"/>
      <c r="N39" s="83"/>
      <c r="O39" s="83"/>
      <c r="P39" s="83"/>
      <c r="Q39" s="101" t="s">
        <v>56</v>
      </c>
      <c r="R39" s="102"/>
      <c r="S39" s="103"/>
      <c r="T39" s="104"/>
      <c r="U39" s="105"/>
    </row>
    <row r="40" s="40" customFormat="1" ht="17.65" customHeight="1" spans="1:21">
      <c r="A40" s="71">
        <v>35</v>
      </c>
      <c r="B40" s="72" t="s">
        <v>181</v>
      </c>
      <c r="C40" s="73" t="s">
        <v>182</v>
      </c>
      <c r="D40" s="73">
        <v>13618739599</v>
      </c>
      <c r="E40" s="74" t="s">
        <v>59</v>
      </c>
      <c r="F40" s="157" t="str">
        <f>VLOOKUP(B40,[19]全部报警!$A$2:$D$67,2,FALSE)</f>
        <v>2019-07-10 08:14:01</v>
      </c>
      <c r="G40" s="155" t="str">
        <f>VLOOKUP(B40,[20]行驶报表统计数据!$A$2:$B$42,2,FALSE)</f>
        <v>39.08</v>
      </c>
      <c r="H40" s="76" t="str">
        <f>VLOOKUP(B40,[19]全部报警!$A$2:$D$67,4,FALSE)</f>
        <v>云南省昆明市安宁市金方街道安海路恒稼独一创鱼火锅西南97米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57" t="s">
        <v>2245</v>
      </c>
      <c r="G41" s="155">
        <v>0</v>
      </c>
      <c r="H41" s="76" t="s">
        <v>2246</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157" t="str">
        <f>VLOOKUP(B42,[19]全部报警!$A$2:$D$67,2,FALSE)</f>
        <v>2019-07-10 17:54:02</v>
      </c>
      <c r="G42" s="155" t="str">
        <f>VLOOKUP(B42,[20]行驶报表统计数据!$A$2:$B$42,2,FALSE)</f>
        <v>4.09</v>
      </c>
      <c r="H42" s="76" t="str">
        <f>VLOOKUP(B42,[19]全部报警!$A$2:$D$67,4,FALSE)</f>
        <v>滨河路口岸小学东441米</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51" t="s">
        <v>2247</v>
      </c>
      <c r="G43" s="155">
        <v>0</v>
      </c>
      <c r="H43" s="76" t="s">
        <v>2248</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51" t="s">
        <v>2249</v>
      </c>
      <c r="G44" s="155">
        <v>0</v>
      </c>
      <c r="H44" s="76" t="str">
        <f>VLOOKUP(B44,[21]全部报警!$B$4:$E$92,4,FALSE)</f>
        <v>云南省红河哈尼族彝族自治州泸西县中枢镇203省道丁合村西北1932米</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51" t="s">
        <v>2250</v>
      </c>
      <c r="G45" s="155">
        <v>0</v>
      </c>
      <c r="H45" s="76" t="s">
        <v>2251</v>
      </c>
      <c r="I45" s="76"/>
      <c r="J45" s="85"/>
      <c r="K45" s="85"/>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57" t="str">
        <f>VLOOKUP(B46,[19]全部报警!$A$2:$D$67,2,FALSE)</f>
        <v>2019-07-10 06:52:43</v>
      </c>
      <c r="G46" s="155">
        <v>0</v>
      </c>
      <c r="H46" s="76" t="str">
        <f>VLOOKUP(B46,[19]全部报警!$A$2:$D$67,4,FALSE)</f>
        <v>云南省昆明市呈贡区马金铺街道202省道四川饭店(马金铺街道办事处西)南86米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51" t="s">
        <v>2252</v>
      </c>
      <c r="G47" s="155">
        <v>0</v>
      </c>
      <c r="H47" s="76" t="s">
        <v>2253</v>
      </c>
      <c r="I47" s="76"/>
      <c r="J47" s="85"/>
      <c r="K47" s="85"/>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57" t="str">
        <f>VLOOKUP(B48,[19]全部报警!$A$2:$D$67,2,FALSE)</f>
        <v>2019-07-10 23:58:53</v>
      </c>
      <c r="G48" s="155">
        <v>0</v>
      </c>
      <c r="H48" s="76" t="str">
        <f>VLOOKUP(B48,[19]全部报警!$A$2:$D$67,4,FALSE)</f>
        <v>云南省红河哈尼族彝族自治州金平苗族瑶族傣族自治县沙依坡乡蛮金公路那拉博南944米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57" t="s">
        <v>2254</v>
      </c>
      <c r="G49" s="155">
        <v>0</v>
      </c>
      <c r="H49" s="76" t="s">
        <v>2255</v>
      </c>
      <c r="I49" s="76"/>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57" t="str">
        <f>VLOOKUP(B50,[19]全部报警!$A$2:$D$67,2,FALSE)</f>
        <v>2019-07-10 13:33:31</v>
      </c>
      <c r="G50" s="155">
        <v>0</v>
      </c>
      <c r="H50" s="76" t="str">
        <f>VLOOKUP(B50,[19]全部报警!$A$2:$D$67,4,FALSE)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57" t="s">
        <v>2256</v>
      </c>
      <c r="G51" s="155">
        <v>0</v>
      </c>
      <c r="H51" s="76" t="s">
        <v>2257</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57" t="s">
        <v>2258</v>
      </c>
      <c r="G52" s="155">
        <v>0</v>
      </c>
      <c r="H52" s="76" t="s">
        <v>2259</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57" t="s">
        <v>2260</v>
      </c>
      <c r="G53" s="155">
        <v>0</v>
      </c>
      <c r="H53" s="76" t="s">
        <v>2261</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157" t="s">
        <v>2262</v>
      </c>
      <c r="G54" s="155">
        <v>0</v>
      </c>
      <c r="H54" s="76" t="str">
        <f>VLOOKUP(B54,[21]全部报警!$B$4:$E$92,4,FALSE)</f>
        <v>云南省文山壮族苗族自治州砚山县平远镇210省道自家人饭店(平车段)西20米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57" t="str">
        <f>VLOOKUP(B55,[19]全部报警!$A$2:$D$67,2,FALSE)</f>
        <v>2019-07-10 15:17:30</v>
      </c>
      <c r="G55" s="155" t="str">
        <f>VLOOKUP(B55,[20]行驶报表统计数据!$A$2:$B$42,2,FALSE)</f>
        <v>17.88</v>
      </c>
      <c r="H55" s="76" t="str">
        <f>VLOOKUP(B55,[19]全部报警!$A$2:$D$67,4,FALSE)</f>
        <v>广东省佛山市禅城区南庄镇S82佛山一环高速杏利建陶厂西182米</v>
      </c>
      <c r="I55" s="76"/>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157" t="s">
        <v>2263</v>
      </c>
      <c r="G56" s="155">
        <v>0</v>
      </c>
      <c r="H56" s="154" t="s">
        <v>2264</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57" t="s">
        <v>2265</v>
      </c>
      <c r="G57" s="155">
        <v>0</v>
      </c>
      <c r="H57" s="154" t="s">
        <v>2266</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57" t="s">
        <v>2267</v>
      </c>
      <c r="G58" s="155">
        <v>0</v>
      </c>
      <c r="H58" s="154" t="s">
        <v>2268</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57" t="s">
        <v>2269</v>
      </c>
      <c r="G59" s="155">
        <v>0</v>
      </c>
      <c r="H59" s="154" t="s">
        <v>2270</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57" t="s">
        <v>2271</v>
      </c>
      <c r="G60" s="155">
        <v>0</v>
      </c>
      <c r="H60" s="154" t="s">
        <v>2272</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57" t="s">
        <v>2245</v>
      </c>
      <c r="G61" s="155">
        <v>0</v>
      </c>
      <c r="H61" s="154" t="s">
        <v>769</v>
      </c>
      <c r="I61" s="76"/>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57" t="s">
        <v>2273</v>
      </c>
      <c r="G62" s="155">
        <v>0</v>
      </c>
      <c r="H62" s="154" t="s">
        <v>2274</v>
      </c>
      <c r="I62" s="76"/>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57" t="s">
        <v>2275</v>
      </c>
      <c r="G63" s="155">
        <v>0</v>
      </c>
      <c r="H63" s="76" t="str">
        <f>VLOOKUP(B63,[21]全部报警!$B$4:$E$92,4,FALSE)</f>
        <v>云南省西双版纳傣族自治州勐海县勐宋乡勐海县众恒良种场茶厂(西南门)西68米</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57" t="s">
        <v>2276</v>
      </c>
      <c r="G64" s="155">
        <v>0</v>
      </c>
      <c r="H64" s="76" t="s">
        <v>2277</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57" t="s">
        <v>2278</v>
      </c>
      <c r="G65" s="155">
        <v>0</v>
      </c>
      <c r="H65" s="76" t="s">
        <v>2279</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57" t="s">
        <v>2280</v>
      </c>
      <c r="G66" s="155">
        <v>0</v>
      </c>
      <c r="H66" s="76" t="str">
        <f>VLOOKUP(B66,[21]全部报警!$B$4:$E$92,4,FALSE)</f>
        <v>云南省红河哈尼族彝族自治州弥勒市巡检司镇天天圆饭庄西144米</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157" t="str">
        <f>VLOOKUP(B67,[19]全部报警!$A$2:$D$67,2,FALSE)</f>
        <v>2019-07-10 09:57:15</v>
      </c>
      <c r="G67" s="155">
        <v>0</v>
      </c>
      <c r="H67" s="76" t="str">
        <f>VLOOKUP(B67,[19]全部报警!$A$2:$D$67,4,FALSE)</f>
        <v>云南省怒江傈僳族自治州泸水市称杆乡228省道腊门嘎东南188米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57" t="str">
        <f>VLOOKUP(B68,[19]全部报警!$A$2:$D$67,2,FALSE)</f>
        <v>2019-07-10 21:28:33</v>
      </c>
      <c r="G68" s="155" t="str">
        <f>VLOOKUP(B68,[20]行驶报表统计数据!$A$2:$B$42,2,FALSE)</f>
        <v>19.83</v>
      </c>
      <c r="H68" s="76" t="str">
        <f>VLOOKUP(B68,[19]全部报警!$A$2:$D$67,4,FALSE)</f>
        <v>云南省西双版纳傣族自治州勐海县勐宋乡勐海县众恒良种场茶厂(西南门)东273米</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57" t="s">
        <v>2281</v>
      </c>
      <c r="G69" s="155">
        <v>0</v>
      </c>
      <c r="H69" s="76" t="str">
        <f>VLOOKUP(B69,[21]全部报警!$B$4:$E$92,4,FALSE)</f>
        <v>云南省红河哈尼族彝族自治州建水县临安镇214省道永固货箱焊修厂南62米</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57" t="s">
        <v>2282</v>
      </c>
      <c r="G70" s="155">
        <v>0</v>
      </c>
      <c r="H70" s="76" t="s">
        <v>2283</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157" t="str">
        <f>VLOOKUP(B71,[19]全部报警!$A$2:$D$67,2,FALSE)</f>
        <v>2019-07-10 10:24:29</v>
      </c>
      <c r="G71" s="155">
        <v>0</v>
      </c>
      <c r="H71" s="76" t="str">
        <f>VLOOKUP(B71,[19]全部报警!$A$2:$D$67,4,FALSE)</f>
        <v>云南省西双版纳傣族自治州勐海县勐宋乡勐海县众恒良种场茶厂(西南门)东181米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157" t="str">
        <f>VLOOKUP(B72,[19]全部报警!$A$2:$D$67,2,FALSE)</f>
        <v>2019-07-10 20:59:53</v>
      </c>
      <c r="G72" s="155" t="str">
        <f>VLOOKUP(B72,[20]行驶报表统计数据!$A$2:$B$42,2,FALSE)</f>
        <v>69.61</v>
      </c>
      <c r="H72" s="76" t="str">
        <f>VLOOKUP(B72,[19]全部报警!$A$2:$D$67,4,FALSE)</f>
        <v>云南省文山壮族苗族自治州广南县八宝镇G80广昆高速八宝服务区南82米</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57" t="s">
        <v>2284</v>
      </c>
      <c r="G73" s="155">
        <v>0</v>
      </c>
      <c r="H73" s="76" t="s">
        <v>2285</v>
      </c>
      <c r="I73" s="76"/>
      <c r="J73" s="85"/>
      <c r="K73" s="85"/>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57" t="s">
        <v>2254</v>
      </c>
      <c r="G74" s="155">
        <v>0</v>
      </c>
      <c r="H74" s="76" t="str">
        <f>VLOOKUP(B74,[21]全部报警!$B$4:$E$92,4,FALSE)</f>
        <v>云南省红河哈尼族彝族自治州弥勒市弥阳镇王炽路45号友信教育培训学校东北100米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157" t="str">
        <f>VLOOKUP(B75,[19]全部报警!$A$2:$D$67,2,FALSE)</f>
        <v>2019-07-10 23:19:48</v>
      </c>
      <c r="G75" s="155" t="str">
        <f>VLOOKUP(B75,[20]行驶报表统计数据!$A$2:$B$42,2,FALSE)</f>
        <v>46.05</v>
      </c>
      <c r="H75" s="76" t="str">
        <f>VLOOKUP(B75,[19]全部报警!$A$2:$D$67,4,FALSE)</f>
        <v>广西壮族自治区崇左市江州区新和镇213省道四坝西北522米</v>
      </c>
      <c r="I75" s="76"/>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157" t="str">
        <f>VLOOKUP(B76,[19]全部报警!$A$2:$D$67,2,FALSE)</f>
        <v>2019-07-10 23:23:24</v>
      </c>
      <c r="G76" s="155" t="str">
        <f>VLOOKUP(B76,[20]行驶报表统计数据!$A$2:$B$42,2,FALSE)</f>
        <v>9.32</v>
      </c>
      <c r="H76" s="76" t="str">
        <f>VLOOKUP(B76,[19]全部报警!$A$2:$D$67,4,FALSE)</f>
        <v>云南省红河哈尼族彝族自治州个旧市贾沙乡芦柴冲西444米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51" t="s">
        <v>2286</v>
      </c>
      <c r="G77" s="155">
        <v>0</v>
      </c>
      <c r="H77" s="76" t="s">
        <v>2287</v>
      </c>
      <c r="I77" s="76"/>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157" t="str">
        <f>VLOOKUP(B78,[19]全部报警!$A$2:$D$67,2,FALSE)</f>
        <v>2019-07-10 09:26:34</v>
      </c>
      <c r="G78" s="155">
        <v>0</v>
      </c>
      <c r="H78" s="76" t="str">
        <f>VLOOKUP(B78,[19]全部报警!$A$2:$D$67,4,FALSE)</f>
        <v>云南省大理白族自治州大理市下关镇大理十畝南麓一期(建设中)东307米</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57" t="s">
        <v>2288</v>
      </c>
      <c r="G79" s="155">
        <v>0</v>
      </c>
      <c r="H79" s="76" t="s">
        <v>2289</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57" t="s">
        <v>2290</v>
      </c>
      <c r="G80" s="155">
        <v>0</v>
      </c>
      <c r="H80" s="76" t="s">
        <v>2291</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57"/>
      <c r="G81" s="155"/>
      <c r="H81" s="76" t="str">
        <f>VLOOKUP(B81,[19]全部报警!$A$2:$D$67,4,FALSE)</f>
        <v/>
      </c>
      <c r="I81" s="83" t="s">
        <v>62</v>
      </c>
      <c r="J81" s="85"/>
      <c r="K81" s="85"/>
      <c r="L81" s="84" t="s">
        <v>33</v>
      </c>
      <c r="M81" s="83"/>
      <c r="N81" s="83"/>
      <c r="O81" s="83"/>
      <c r="P81" s="83"/>
      <c r="Q81" s="101" t="s">
        <v>29</v>
      </c>
      <c r="R81" s="102"/>
      <c r="S81" s="103">
        <v>43656</v>
      </c>
      <c r="T81" s="104"/>
      <c r="U81" s="105"/>
    </row>
    <row r="82" s="40" customFormat="1" ht="17.65" customHeight="1" spans="1:21">
      <c r="A82" s="71">
        <v>77</v>
      </c>
      <c r="B82" s="72" t="s">
        <v>305</v>
      </c>
      <c r="C82" s="77" t="s">
        <v>306</v>
      </c>
      <c r="D82" s="77">
        <v>15987326716</v>
      </c>
      <c r="E82" s="74" t="s">
        <v>59</v>
      </c>
      <c r="F82" s="157" t="s">
        <v>2292</v>
      </c>
      <c r="G82" s="155">
        <v>0</v>
      </c>
      <c r="H82" s="76" t="s">
        <v>2293</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57" t="str">
        <f>VLOOKUP(B83,[19]全部报警!$A$2:$D$67,2,FALSE)</f>
        <v>2019-07-10 21:19:21</v>
      </c>
      <c r="G83" s="155" t="str">
        <f>VLOOKUP(B83,[20]行驶报表统计数据!$A$2:$B$42,2,FALSE)</f>
        <v>10.45</v>
      </c>
      <c r="H83" s="76" t="str">
        <f>VLOOKUP(B83,[19]全部报警!$A$2:$D$67,4,FALSE)</f>
        <v>云南省昭通市绥江县中城镇田坝村东南405米</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57" t="s">
        <v>2294</v>
      </c>
      <c r="G84" s="155">
        <v>0</v>
      </c>
      <c r="H84" s="76" t="s">
        <v>2295</v>
      </c>
      <c r="I84" s="76"/>
      <c r="J84" s="85"/>
      <c r="K84" s="85"/>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157" t="str">
        <f>VLOOKUP(B85,[19]全部报警!$A$2:$D$67,2,FALSE)</f>
        <v>2019-07-10 19:34:46</v>
      </c>
      <c r="G85" s="155" t="str">
        <f>VLOOKUP(B85,[20]行驶报表统计数据!$A$2:$B$42,2,FALSE)</f>
        <v>6.59</v>
      </c>
      <c r="H85" s="76" t="str">
        <f>VLOOKUP(B85,[19]全部报警!$A$2:$D$67,4,FALSE)</f>
        <v>云南省昭通市镇雄县坪上镇背牛段湾子东南158米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57" t="str">
        <f>VLOOKUP(B86,[19]全部报警!$A$2:$D$67,2,FALSE)</f>
        <v>2019-07-10 22:21:45</v>
      </c>
      <c r="G86" s="155" t="str">
        <f>VLOOKUP(B86,[20]行驶报表统计数据!$A$2:$B$42,2,FALSE)</f>
        <v>23.11</v>
      </c>
      <c r="H86" s="76" t="str">
        <f>VLOOKUP(B86,[19]全部报警!$A$2:$D$67,4,FALSE)</f>
        <v>云南省红河哈尼族彝族自治州建水县临安镇214省道中国石化加油站(培德段)西73米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157" t="s">
        <v>2296</v>
      </c>
      <c r="G87" s="155">
        <v>0</v>
      </c>
      <c r="H87" s="76" t="str">
        <f>VLOOKUP(B87,[21]全部报警!$B$4:$E$92,4,FALSE)</f>
        <v>云南省红河哈尼族彝族自治州元阳县南沙镇慢腊公路102县102县道桃园村卫生所东1160米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157" t="s">
        <v>2297</v>
      </c>
      <c r="G88" s="155">
        <v>0</v>
      </c>
      <c r="H88" s="76" t="s">
        <v>2298</v>
      </c>
      <c r="I88" s="76"/>
      <c r="J88" s="85"/>
      <c r="K88" s="85"/>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157" t="str">
        <f>VLOOKUP(B89,[19]全部报警!$A$2:$D$67,2,FALSE)</f>
        <v>2019-07-10 17:19:42</v>
      </c>
      <c r="G89" s="155">
        <v>0</v>
      </c>
      <c r="H89" s="76" t="str">
        <f>VLOOKUP(B89,[19]全部报警!$A$2:$D$67,4,FALSE)</f>
        <v>云南省红河哈尼族彝族自治州河口瑶族自治县河口镇中国石化(北山停车区加油站)南95米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157" t="str">
        <f>VLOOKUP(B90,[19]全部报警!$A$2:$D$67,2,FALSE)</f>
        <v>2019-07-10 12:54:07</v>
      </c>
      <c r="G90" s="155">
        <v>0</v>
      </c>
      <c r="H90" s="76" t="str">
        <f>VLOOKUP(B90,[19]全部报警!$A$2:$D$67,4,FALSE)</f>
        <v>云南省红河哈尼族彝族自治州建水县临安镇214省道中国石化加油站(培德段)西31米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157" t="str">
        <f>VLOOKUP(B91,[19]全部报警!$A$2:$D$67,2,FALSE)</f>
        <v>2019-07-10 23:58:34</v>
      </c>
      <c r="G91" s="155">
        <v>0</v>
      </c>
      <c r="H91" s="76" t="str">
        <f>VLOOKUP(B91,[19]全部报警!$A$2:$D$67,4,FALSE)</f>
        <v>云南省红河哈尼族彝族自治州蒙自市冷泉镇蒙蛮线山嘴东159米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57" t="s">
        <v>2299</v>
      </c>
      <c r="G92" s="155">
        <v>0</v>
      </c>
      <c r="H92" s="76" t="str">
        <f>VLOOKUP(B92,[21]全部报警!$B$4:$E$92,4,FALSE)</f>
        <v>云南省红河哈尼族彝族自治州弥勒市新哨镇304省道虹溪镇卫生院啥咩村卫生所东北1983米</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57" t="s">
        <v>2300</v>
      </c>
      <c r="G93" s="155">
        <v>0</v>
      </c>
      <c r="H93" s="76" t="s">
        <v>2301</v>
      </c>
      <c r="I93" s="76"/>
      <c r="J93" s="85"/>
      <c r="K93" s="85"/>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57" t="s">
        <v>2302</v>
      </c>
      <c r="G94" s="155">
        <v>0</v>
      </c>
      <c r="H94" s="76" t="str">
        <f>VLOOKUP(B94,[21]全部报警!$B$4:$E$92,4,FALSE)</f>
        <v>云南省红河哈尼族彝族自治州建水县坡头乡214省道坡头民族小学西北574米</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57" t="s">
        <v>2303</v>
      </c>
      <c r="G95" s="155">
        <v>0</v>
      </c>
      <c r="H95" s="76" t="str">
        <f>VLOOKUP(B95,[21]全部报警!$B$4:$E$92,4,FALSE)</f>
        <v>云南省红河哈尼族彝族自治州元阳县黄茅岭乡和平段106县214省道老勐客运站西1234米</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157" t="str">
        <f>VLOOKUP(B96,[19]全部报警!$A$2:$D$67,2,FALSE)</f>
        <v>2019-07-10 22:22:12</v>
      </c>
      <c r="G96" s="155" t="str">
        <f>VLOOKUP(B96,[20]行驶报表统计数据!$A$2:$B$42,2,FALSE)</f>
        <v>22.96</v>
      </c>
      <c r="H96" s="76" t="str">
        <f>VLOOKUP(B96,[19]全部报警!$A$2:$D$67,4,FALSE)</f>
        <v>云南省红河哈尼族彝族自治州河口瑶族自治县河口镇重庆路中国石化(北山停车区加油站)东南221米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157" t="str">
        <f>VLOOKUP(B97,[19]全部报警!$A$2:$D$67,2,FALSE)</f>
        <v>2019-07-10 21:12:09</v>
      </c>
      <c r="G97" s="155" t="str">
        <f>VLOOKUP(B97,[20]行驶报表统计数据!$A$2:$B$42,2,FALSE)</f>
        <v>44.71</v>
      </c>
      <c r="H97" s="76" t="str">
        <f>VLOOKUP(B97,[19]全部报警!$A$2:$D$67,4,FALSE)</f>
        <v>云南省西双版纳傣族自治州景洪市勐龙镇允大公路勐龙中心卫生院东南299米</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57" t="s">
        <v>2299</v>
      </c>
      <c r="G98" s="155">
        <v>0</v>
      </c>
      <c r="H98" s="76" t="s">
        <v>2304</v>
      </c>
      <c r="I98" s="76"/>
      <c r="J98" s="85"/>
      <c r="K98" s="85"/>
      <c r="L98" s="84" t="s">
        <v>33</v>
      </c>
      <c r="M98" s="83"/>
      <c r="N98" s="83"/>
      <c r="O98" s="83"/>
      <c r="P98" s="83"/>
      <c r="Q98" s="101" t="s">
        <v>56</v>
      </c>
      <c r="R98" s="102"/>
      <c r="S98" s="103"/>
      <c r="T98" s="104"/>
      <c r="U98" s="105"/>
    </row>
    <row r="99" s="41" customFormat="1" ht="17.65" customHeight="1" spans="1:21">
      <c r="A99" s="71">
        <v>94</v>
      </c>
      <c r="B99" s="72" t="s">
        <v>350</v>
      </c>
      <c r="C99" s="73" t="s">
        <v>351</v>
      </c>
      <c r="D99" s="73">
        <v>13887376301</v>
      </c>
      <c r="E99" s="74" t="s">
        <v>59</v>
      </c>
      <c r="F99" s="157" t="str">
        <f>VLOOKUP(B99,[19]全部报警!$A$2:$D$67,2,FALSE)</f>
        <v>2019-07-10 15:33:03</v>
      </c>
      <c r="G99" s="155">
        <v>0</v>
      </c>
      <c r="H99" s="76" t="str">
        <f>VLOOKUP(B99,[19]全部报警!$A$2:$D$67,4,FALSE)</f>
        <v>云南省红河哈尼族彝族自治州建水县临安镇214省道鸿达驾校西南270米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157" t="s">
        <v>2305</v>
      </c>
      <c r="G100" s="155">
        <v>0</v>
      </c>
      <c r="H100" s="76" t="str">
        <f>VLOOKUP(B100,[21]全部报警!$B$4:$E$92,4,FALSE)</f>
        <v>云南省红河哈尼族彝族自治州个旧市锡城镇个金公路金盆家园西北157米</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157" t="s">
        <v>2306</v>
      </c>
      <c r="G101" s="155">
        <v>0</v>
      </c>
      <c r="H101" s="76" t="str">
        <f>VLOOKUP(B101,[21]全部报警!$B$4:$E$92,4,FALSE)</f>
        <v>云南省文山壮族苗族自治州砚山县平远镇商贸大街国宏大酒店西南86米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157" t="s">
        <v>2307</v>
      </c>
      <c r="G102" s="155">
        <v>0</v>
      </c>
      <c r="H102" s="76" t="str">
        <f>VLOOKUP(B102,[21]全部报警!$B$4:$E$92,4,FALSE)</f>
        <v>云南省红河哈尼族彝族自治州个旧市贾沙乡102县道红河元阳刘大头农家乐东北370米</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157" t="str">
        <f>VLOOKUP(B103,[19]全部报警!$A$2:$D$67,2,FALSE)</f>
        <v>2019-07-10 23:05:30</v>
      </c>
      <c r="G103" s="155">
        <v>0</v>
      </c>
      <c r="H103" s="76" t="str">
        <f>VLOOKUP(B103,[19]全部报警!$A$2:$D$67,4,FALSE)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51" t="s">
        <v>2308</v>
      </c>
      <c r="G104" s="155">
        <v>0</v>
      </c>
      <c r="H104" s="76" t="str">
        <f>VLOOKUP(B104,[21]全部报警!$B$4:$E$92,4,FALSE)</f>
        <v>云南省普洱市思茅区南屏镇309省道南屏镇整碗村卫生室东299米</v>
      </c>
      <c r="I104" s="76"/>
      <c r="J104" s="85"/>
      <c r="K104" s="85"/>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51" t="s">
        <v>2309</v>
      </c>
      <c r="G105" s="155">
        <v>0</v>
      </c>
      <c r="H105" s="76" t="str">
        <f>VLOOKUP(B105,[21]全部报警!$B$4:$E$92,4,FALSE)</f>
        <v>云南省红河哈尼族彝族自治州建水县面甸镇G5615天猴高速五里冲站北1819米</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157" t="str">
        <f>VLOOKUP(B106,[19]全部报警!$A$2:$D$67,2,FALSE)</f>
        <v>2019-07-10 22:09:47</v>
      </c>
      <c r="G106" s="155" t="str">
        <f>VLOOKUP(B106,[20]行驶报表统计数据!$A$2:$B$42,2,FALSE)</f>
        <v>59.19</v>
      </c>
      <c r="H106" s="76" t="str">
        <f>VLOOKUP(B106,[19]全部报警!$A$2:$D$67,4,FALSE)</f>
        <v>云南省红河哈尼族彝族自治州蒙自市新安所镇326国道沙坝东116米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51" t="s">
        <v>2310</v>
      </c>
      <c r="G107" s="155">
        <v>0</v>
      </c>
      <c r="H107" s="76" t="s">
        <v>2311</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51" t="s">
        <v>2312</v>
      </c>
      <c r="G108" s="155">
        <v>0</v>
      </c>
      <c r="H108" s="76" t="s">
        <v>2313</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57" t="s">
        <v>2314</v>
      </c>
      <c r="G109" s="155">
        <v>0</v>
      </c>
      <c r="H109" s="154" t="s">
        <v>2315</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395</v>
      </c>
      <c r="F110" s="157" t="s">
        <v>2316</v>
      </c>
      <c r="G110" s="155">
        <v>0</v>
      </c>
      <c r="H110" s="154" t="s">
        <v>2317</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395</v>
      </c>
      <c r="F111" s="157" t="s">
        <v>2318</v>
      </c>
      <c r="G111" s="155">
        <v>0</v>
      </c>
      <c r="H111" s="154" t="s">
        <v>2319</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157" t="s">
        <v>2294</v>
      </c>
      <c r="G112" s="155">
        <v>0</v>
      </c>
      <c r="H112" s="154" t="s">
        <v>2320</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57" t="s">
        <v>2321</v>
      </c>
      <c r="G113" s="155">
        <v>0</v>
      </c>
      <c r="H113" s="154" t="s">
        <v>2322</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57" t="s">
        <v>2323</v>
      </c>
      <c r="G114" s="155">
        <v>0</v>
      </c>
      <c r="H114" s="154" t="s">
        <v>2324</v>
      </c>
      <c r="I114" s="76"/>
      <c r="J114" s="85"/>
      <c r="K114" s="85"/>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157" t="s">
        <v>2325</v>
      </c>
      <c r="G115" s="155">
        <v>0</v>
      </c>
      <c r="H115" s="154" t="s">
        <v>576</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57" t="s">
        <v>2326</v>
      </c>
      <c r="G116" s="155">
        <v>0</v>
      </c>
      <c r="H116" s="154" t="s">
        <v>2327</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57" t="s">
        <v>2328</v>
      </c>
      <c r="G117" s="155">
        <v>0</v>
      </c>
      <c r="H117" s="154" t="s">
        <v>2329</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57" t="str">
        <f>VLOOKUP(B118,[19]全部报警!$A$2:$D$67,2,FALSE)</f>
        <v>2019-07-10 13:32:19</v>
      </c>
      <c r="G118" s="155" t="str">
        <f>VLOOKUP(B118,[20]行驶报表统计数据!$A$2:$B$42,2,FALSE)</f>
        <v>57.74</v>
      </c>
      <c r="H118" s="76" t="str">
        <f>VLOOKUP(B118,[19]全部报警!$A$2:$D$67,4,FALSE)</f>
        <v>云南省红河哈尼族彝族自治州建水县曲江镇东山坝线加油站(东山坝派出所东)北53米</v>
      </c>
      <c r="I118" s="76"/>
      <c r="J118" s="85"/>
      <c r="K118" s="85"/>
      <c r="L118" s="84" t="s">
        <v>33</v>
      </c>
      <c r="M118" s="83"/>
      <c r="N118" s="83"/>
      <c r="O118" s="83"/>
      <c r="P118" s="83"/>
      <c r="Q118" s="101" t="s">
        <v>56</v>
      </c>
      <c r="R118" s="102"/>
      <c r="S118" s="103"/>
      <c r="T118" s="104"/>
      <c r="U118" s="105"/>
    </row>
    <row r="119" ht="17.65" customHeight="1" spans="1:21">
      <c r="A119" s="71">
        <v>114</v>
      </c>
      <c r="B119" s="112" t="s">
        <v>431</v>
      </c>
      <c r="C119" s="113" t="s">
        <v>432</v>
      </c>
      <c r="D119" s="113" t="s">
        <v>433</v>
      </c>
      <c r="E119" s="74" t="s">
        <v>59</v>
      </c>
      <c r="F119" s="157" t="s">
        <v>2330</v>
      </c>
      <c r="G119" s="155">
        <v>0</v>
      </c>
      <c r="H119" s="76" t="s">
        <v>2331</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57" t="s">
        <v>2332</v>
      </c>
      <c r="G120" s="155">
        <v>0</v>
      </c>
      <c r="H120" s="76" t="s">
        <v>2333</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57" t="s">
        <v>2334</v>
      </c>
      <c r="G121" s="155">
        <v>0</v>
      </c>
      <c r="H121" s="76" t="s">
        <v>2335</v>
      </c>
      <c r="I121" s="76"/>
      <c r="J121" s="85"/>
      <c r="K121" s="85"/>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157" t="str">
        <f>VLOOKUP(B122,[19]全部报警!$A$2:$D$67,2,FALSE)</f>
        <v>2019-07-10 20:53:18</v>
      </c>
      <c r="G122" s="155" t="str">
        <f>VLOOKUP(B122,[20]行驶报表统计数据!$A$2:$B$42,2,FALSE)</f>
        <v>25.07</v>
      </c>
      <c r="H122" s="76" t="str">
        <f>VLOOKUP(B122,[19]全部报警!$A$2:$D$67,4,FALSE)</f>
        <v>云南省玉溪市通海县河西镇319省道云南雨燕教育设备有限公司(东北门)东南83米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157" t="s">
        <v>2336</v>
      </c>
      <c r="G123" s="155">
        <v>0</v>
      </c>
      <c r="H123" s="76" t="str">
        <f>VLOOKUP(B123,[21]全部报警!$B$4:$E$92,4,FALSE)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57" t="s">
        <v>2337</v>
      </c>
      <c r="G124" s="155">
        <v>0</v>
      </c>
      <c r="H124" s="76" t="s">
        <v>2338</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57" t="s">
        <v>2339</v>
      </c>
      <c r="G125" s="155">
        <v>0</v>
      </c>
      <c r="H125" s="76" t="str">
        <f>VLOOKUP(B125,[21]全部报警!$B$4:$E$92,4,FALSE)</f>
        <v>云南省玉溪市元江哈尼族彝族傣族自治县澧江街道澧江路21澧江路元江哈尼族彝族傣族自治县地方公路管理段生活区东北51米</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57" t="s">
        <v>2340</v>
      </c>
      <c r="G126" s="155">
        <v>0</v>
      </c>
      <c r="H126" s="76" t="s">
        <v>2341</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57" t="s">
        <v>2342</v>
      </c>
      <c r="G127" s="155">
        <v>0</v>
      </c>
      <c r="H127" s="76" t="s">
        <v>2343</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157" t="str">
        <f>VLOOKUP(B128,[19]全部报警!$A$2:$D$67,2,FALSE)</f>
        <v>2019-07-10 23:41:58</v>
      </c>
      <c r="G128" s="155">
        <v>0</v>
      </c>
      <c r="H128" s="76" t="str">
        <f>VLOOKUP(B128,[19]全部报警!$A$2:$D$67,4,FALSE)</f>
        <v>云南省红河哈尼族彝族自治州个旧市大屯镇个大段小屯西121米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57"/>
      <c r="G129" s="155">
        <v>0</v>
      </c>
      <c r="H129" s="76"/>
      <c r="I129" s="83" t="s">
        <v>62</v>
      </c>
      <c r="J129" s="85"/>
      <c r="K129" s="85"/>
      <c r="L129" s="84" t="s">
        <v>33</v>
      </c>
      <c r="M129" s="83"/>
      <c r="N129" s="83"/>
      <c r="O129" s="83"/>
      <c r="P129" s="83"/>
      <c r="Q129" s="101" t="s">
        <v>29</v>
      </c>
      <c r="R129" s="102"/>
      <c r="S129" s="103">
        <v>43656</v>
      </c>
      <c r="T129" s="104"/>
      <c r="U129" s="105"/>
    </row>
    <row r="130" ht="17.65" customHeight="1" spans="1:21">
      <c r="A130" s="71">
        <v>125</v>
      </c>
      <c r="B130" s="114" t="s">
        <v>469</v>
      </c>
      <c r="C130" s="115" t="s">
        <v>470</v>
      </c>
      <c r="D130" s="115">
        <v>13529664805</v>
      </c>
      <c r="E130" s="74" t="s">
        <v>59</v>
      </c>
      <c r="F130" s="157" t="str">
        <f>VLOOKUP(B130,[19]全部报警!$A$2:$D$67,2,FALSE)</f>
        <v>2019-07-10 21:23:21</v>
      </c>
      <c r="G130" s="155">
        <v>0</v>
      </c>
      <c r="H130" s="76" t="str">
        <f>VLOOKUP(B130,[19]全部报警!$A$2:$D$67,4,FALSE)</f>
        <v>云南省红河哈尼族彝族自治州个旧市蔓耗镇102县道蛮板大桥东北319米</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157" t="str">
        <f>VLOOKUP(B131,[19]全部报警!$A$2:$D$67,2,FALSE)</f>
        <v>2019-07-10 17:39:14</v>
      </c>
      <c r="G131" s="155" t="str">
        <f>VLOOKUP(B131,[20]行驶报表统计数据!$A$2:$B$42,2,FALSE)</f>
        <v>19.81</v>
      </c>
      <c r="H131" s="76" t="str">
        <f>VLOOKUP(B131,[19]全部报警!$A$2:$D$67,4,FALSE)</f>
        <v>云南省红河哈尼族彝族自治州开远市小龙潭镇二城段安桶寨西296米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151" t="s">
        <v>2344</v>
      </c>
      <c r="G132" s="155">
        <v>0</v>
      </c>
      <c r="H132" s="76" t="s">
        <v>2345</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57" t="s">
        <v>2346</v>
      </c>
      <c r="G133" s="155">
        <v>0</v>
      </c>
      <c r="H133" s="154" t="s">
        <v>2347</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57" t="s">
        <v>2348</v>
      </c>
      <c r="G134" s="155">
        <v>0</v>
      </c>
      <c r="H134" s="154" t="s">
        <v>2349</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51" t="s">
        <v>2350</v>
      </c>
      <c r="G135" s="155">
        <v>0</v>
      </c>
      <c r="H135" s="76" t="s">
        <v>2351</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157" t="str">
        <f>VLOOKUP(B136,[19]全部报警!$A$2:$D$67,2,FALSE)</f>
        <v>2019-07-10 20:31:27</v>
      </c>
      <c r="G136" s="155" t="str">
        <f>VLOOKUP(B136,[20]行驶报表统计数据!$A$2:$B$42,2,FALSE)</f>
        <v>47.47</v>
      </c>
      <c r="H136" s="76" t="str">
        <f>VLOOKUP(B136,[19]全部报警!$A$2:$D$67,4,FALSE)</f>
        <v>云南省红河哈尼族彝族自治州开远市羊街乡羊街集镇段g8011开河王丫段宽寨小学东651米</v>
      </c>
      <c r="I136" s="76"/>
      <c r="J136" s="85"/>
      <c r="K136" s="85"/>
      <c r="L136" s="84" t="s">
        <v>33</v>
      </c>
      <c r="M136" s="83"/>
      <c r="N136" s="83"/>
      <c r="O136" s="83"/>
      <c r="P136" s="83"/>
      <c r="Q136" s="101" t="s">
        <v>56</v>
      </c>
      <c r="R136" s="102"/>
      <c r="S136" s="103"/>
      <c r="T136" s="104"/>
      <c r="U136" s="105"/>
    </row>
    <row r="137" ht="17.65" customHeight="1" spans="1:21">
      <c r="A137" s="71">
        <v>132</v>
      </c>
      <c r="B137" s="73" t="s">
        <v>492</v>
      </c>
      <c r="C137" s="117" t="s">
        <v>285</v>
      </c>
      <c r="D137" s="117">
        <v>15974736050</v>
      </c>
      <c r="E137" s="74" t="s">
        <v>59</v>
      </c>
      <c r="F137" s="157" t="str">
        <f>VLOOKUP(B137,[19]全部报警!$A$2:$D$67,2,FALSE)</f>
        <v>2019-07-10 07:39:06</v>
      </c>
      <c r="G137" s="155" t="str">
        <f>VLOOKUP(B137,[20]行驶报表统计数据!$A$2:$B$42,2,FALSE)</f>
        <v>9.27</v>
      </c>
      <c r="H137" s="76" t="str">
        <f>VLOOKUP(B137,[19]全部报警!$A$2:$D$67,4,FALSE)</f>
        <v>云南省红河哈尼族彝族自治州建水县坡头乡130县道贾沙乡科技希望小学南902米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157" t="str">
        <f>VLOOKUP(B138,[19]全部报警!$A$2:$D$67,2,FALSE)</f>
        <v>2019-07-10 23:50:32</v>
      </c>
      <c r="G138" s="155">
        <v>80</v>
      </c>
      <c r="H138" s="76" t="str">
        <f>VLOOKUP(B138,[19]全部报警!$A$2:$D$67,4,FALSE)</f>
        <v>云南省楚雄彝族自治州楚雄市苍岭镇G56杭瑞高速李家完小西南280米</v>
      </c>
      <c r="I138" s="76"/>
      <c r="J138" s="85"/>
      <c r="K138" s="85"/>
      <c r="L138" s="84" t="s">
        <v>28</v>
      </c>
      <c r="M138" s="83" t="s">
        <v>62</v>
      </c>
      <c r="N138" s="83"/>
      <c r="O138" s="83"/>
      <c r="P138" s="83"/>
      <c r="Q138" s="101" t="s">
        <v>34</v>
      </c>
      <c r="R138" s="102"/>
      <c r="S138" s="103">
        <v>43656</v>
      </c>
      <c r="T138" s="104"/>
      <c r="U138" s="105"/>
    </row>
    <row r="139" ht="17.65" customHeight="1" spans="1:21">
      <c r="A139" s="71">
        <v>134</v>
      </c>
      <c r="B139" s="73" t="s">
        <v>495</v>
      </c>
      <c r="C139" s="117" t="s">
        <v>496</v>
      </c>
      <c r="D139" s="117">
        <v>15912820531</v>
      </c>
      <c r="E139" s="74" t="s">
        <v>59</v>
      </c>
      <c r="F139" s="157" t="str">
        <f>VLOOKUP(B139,[19]全部报警!$A$2:$D$67,2,FALSE)</f>
        <v>2019-07-10 20:58:35</v>
      </c>
      <c r="G139" s="155" t="str">
        <f>VLOOKUP(B139,[20]行驶报表统计数据!$A$2:$B$42,2,FALSE)</f>
        <v>23.60</v>
      </c>
      <c r="H139" s="76" t="str">
        <f>VLOOKUP(B139,[19]全部报警!$A$2:$D$67,4,FALSE)</f>
        <v>云南省红河哈尼族彝族自治州建水县曲江镇曲王段36号214省道曲江骨科医院东南55米</v>
      </c>
      <c r="I139" s="76"/>
      <c r="J139" s="85"/>
      <c r="K139" s="85"/>
      <c r="L139" s="84" t="s">
        <v>33</v>
      </c>
      <c r="M139" s="83"/>
      <c r="N139" s="83"/>
      <c r="O139" s="83"/>
      <c r="P139" s="83"/>
      <c r="Q139" s="101" t="s">
        <v>56</v>
      </c>
      <c r="R139" s="102"/>
      <c r="S139" s="103"/>
      <c r="T139" s="104"/>
      <c r="U139" s="105"/>
    </row>
    <row r="140" s="42" customFormat="1" ht="17.65" customHeight="1" spans="1:22">
      <c r="A140" s="71">
        <v>135</v>
      </c>
      <c r="B140" s="73" t="s">
        <v>499</v>
      </c>
      <c r="C140" s="77" t="s">
        <v>500</v>
      </c>
      <c r="D140" s="77">
        <v>15825222243</v>
      </c>
      <c r="E140" s="74" t="s">
        <v>59</v>
      </c>
      <c r="F140" s="157" t="str">
        <f>VLOOKUP(B140,[19]全部报警!$A$2:$D$67,2,FALSE)</f>
        <v>2019-07-10 20:03:15</v>
      </c>
      <c r="G140" s="155" t="str">
        <f>VLOOKUP(B140,[20]行驶报表统计数据!$A$2:$B$42,2,FALSE)</f>
        <v>5.32</v>
      </c>
      <c r="H140" s="76" t="str">
        <f>VLOOKUP(B140,[19]全部报警!$A$2:$D$67,4,FALSE)</f>
        <v>云南省西双版纳傣族自治州景洪市允景洪街道澜沧江路6附2东181县道景洪市文化馆东北1335米</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57" t="str">
        <f>VLOOKUP(B141,[19]全部报警!$A$2:$D$67,2,FALSE)</f>
        <v>2019-07-10 21:10:03</v>
      </c>
      <c r="G141" s="155" t="str">
        <f>VLOOKUP(B141,[20]行驶报表统计数据!$A$2:$B$42,2,FALSE)</f>
        <v>40.18</v>
      </c>
      <c r="H141" s="76" t="str">
        <f>VLOOKUP(B141,[19]全部报警!$A$2:$D$67,4,FALSE)</f>
        <v>云南省红河哈尼族彝族自治州个旧市鸡街镇212省道西南有色地质勘查局三〇八队测试中心西南78米</v>
      </c>
      <c r="I141" s="76"/>
      <c r="J141" s="128"/>
      <c r="K141" s="128"/>
      <c r="L141" s="84" t="s">
        <v>33</v>
      </c>
      <c r="M141" s="83"/>
      <c r="N141" s="83"/>
      <c r="O141" s="83"/>
      <c r="P141" s="83"/>
      <c r="Q141" s="101" t="s">
        <v>56</v>
      </c>
      <c r="R141" s="102"/>
      <c r="S141" s="103"/>
      <c r="T141" s="104"/>
      <c r="U141" s="105"/>
      <c r="V141" s="132"/>
    </row>
    <row r="142" s="42" customFormat="1" ht="17.65" customHeight="1" spans="1:22">
      <c r="A142" s="71">
        <v>137</v>
      </c>
      <c r="B142" s="116" t="s">
        <v>504</v>
      </c>
      <c r="C142" s="117" t="s">
        <v>505</v>
      </c>
      <c r="D142" s="117">
        <v>15987379657</v>
      </c>
      <c r="E142" s="74" t="s">
        <v>59</v>
      </c>
      <c r="F142" s="157" t="str">
        <f>VLOOKUP(B142,[19]全部报警!$A$2:$D$67,2,FALSE)</f>
        <v>2019-07-10 17:24:05</v>
      </c>
      <c r="G142" s="155">
        <v>0</v>
      </c>
      <c r="H142" s="76" t="str">
        <f>VLOOKUP(B142,[19]全部报警!$A$2:$D$67,4,FALSE)</f>
        <v>云南省红河哈尼族彝族自治州建水县西庄镇芦子沟段麦粮地东216米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157" t="s">
        <v>2352</v>
      </c>
      <c r="G143" s="155">
        <v>0</v>
      </c>
      <c r="H143" s="76" t="s">
        <v>2353</v>
      </c>
      <c r="I143" s="76"/>
      <c r="J143" s="128"/>
      <c r="K143" s="128"/>
      <c r="L143" s="84" t="s">
        <v>33</v>
      </c>
      <c r="M143" s="83"/>
      <c r="N143" s="83"/>
      <c r="O143" s="83"/>
      <c r="P143" s="83"/>
      <c r="Q143" s="101" t="s">
        <v>56</v>
      </c>
      <c r="R143" s="102"/>
      <c r="S143" s="103"/>
      <c r="T143" s="104"/>
      <c r="U143" s="105"/>
    </row>
    <row r="144" ht="17.65" customHeight="1" spans="1:21">
      <c r="A144" s="71">
        <v>139</v>
      </c>
      <c r="B144" s="116" t="s">
        <v>508</v>
      </c>
      <c r="C144" s="77" t="s">
        <v>509</v>
      </c>
      <c r="D144" s="77">
        <v>13466255899</v>
      </c>
      <c r="E144" s="74" t="s">
        <v>59</v>
      </c>
      <c r="F144" s="157" t="s">
        <v>2354</v>
      </c>
      <c r="G144" s="155">
        <v>0</v>
      </c>
      <c r="H144" s="76" t="str">
        <f>VLOOKUP(B144,[21]全部报警!$B$4:$E$92,4,FALSE)</f>
        <v>云南省红河哈尼族彝族自治州建水县临安镇祥琦汽车销售有限公司西58米</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57" t="s">
        <v>2355</v>
      </c>
      <c r="G145" s="155">
        <v>0</v>
      </c>
      <c r="H145" s="76" t="s">
        <v>2356</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395</v>
      </c>
      <c r="F146" s="157" t="s">
        <v>2357</v>
      </c>
      <c r="G146" s="155">
        <v>0</v>
      </c>
      <c r="H146" s="76"/>
      <c r="I146" s="83" t="s">
        <v>62</v>
      </c>
      <c r="J146" s="128"/>
      <c r="K146" s="128"/>
      <c r="L146" s="84" t="s">
        <v>33</v>
      </c>
      <c r="M146" s="83"/>
      <c r="N146" s="83"/>
      <c r="O146" s="83"/>
      <c r="P146" s="83"/>
      <c r="Q146" s="101" t="s">
        <v>29</v>
      </c>
      <c r="R146" s="102"/>
      <c r="S146" s="103">
        <v>43656</v>
      </c>
      <c r="T146" s="104"/>
      <c r="U146" s="105"/>
    </row>
    <row r="147" ht="17.65" customHeight="1" spans="1:21">
      <c r="A147" s="71">
        <v>142</v>
      </c>
      <c r="B147" s="116" t="s">
        <v>521</v>
      </c>
      <c r="C147" s="78" t="s">
        <v>522</v>
      </c>
      <c r="D147" s="78" t="s">
        <v>523</v>
      </c>
      <c r="E147" s="74" t="s">
        <v>59</v>
      </c>
      <c r="F147" s="157" t="s">
        <v>2358</v>
      </c>
      <c r="G147" s="155">
        <v>0</v>
      </c>
      <c r="H147" s="76" t="s">
        <v>2359</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157" t="str">
        <f>VLOOKUP(B148,[19]全部报警!$A$2:$D$67,2,FALSE)</f>
        <v>2019-07-10 23:37:48</v>
      </c>
      <c r="G148" s="155" t="str">
        <f>VLOOKUP(B148,[20]行驶报表统计数据!$A$2:$B$42,2,FALSE)</f>
        <v>31.30</v>
      </c>
      <c r="H148" s="76" t="str">
        <f>VLOOKUP(B148,[19]全部报警!$A$2:$D$67,4,FALSE)</f>
        <v>云南省玉溪市元江哈尼族彝族傣族自治县曼来镇G8511昆磨高速水塘东580米</v>
      </c>
      <c r="I148" s="76"/>
      <c r="J148" s="128"/>
      <c r="K148" s="128"/>
      <c r="L148" s="84" t="s">
        <v>28</v>
      </c>
      <c r="M148" s="83"/>
      <c r="N148" s="83" t="s">
        <v>62</v>
      </c>
      <c r="O148" s="83"/>
      <c r="P148" s="83"/>
      <c r="Q148" s="101" t="s">
        <v>56</v>
      </c>
      <c r="R148" s="102"/>
      <c r="S148" s="103">
        <v>43656</v>
      </c>
      <c r="T148" s="104"/>
      <c r="U148" s="105"/>
    </row>
    <row r="149" ht="17.65" customHeight="1" spans="1:21">
      <c r="A149" s="71">
        <v>144</v>
      </c>
      <c r="B149" s="119" t="s">
        <v>526</v>
      </c>
      <c r="C149" s="77" t="s">
        <v>527</v>
      </c>
      <c r="D149" s="77">
        <v>13759499761</v>
      </c>
      <c r="E149" s="74" t="s">
        <v>59</v>
      </c>
      <c r="F149" s="157" t="s">
        <v>2340</v>
      </c>
      <c r="G149" s="155" t="e">
        <f>VLOOKUP(B149,[20]行驶报表统计数据!$A$2:$B$42,2,FALSE)</f>
        <v>#N/A</v>
      </c>
      <c r="H149" s="76" t="str">
        <f>VLOOKUP(B149,[21]全部报警!$B$4:$E$92,4,FALSE)</f>
        <v>云南省昆明市宜良县北古城镇G5601昆明绕城高速马鞍山北172米</v>
      </c>
      <c r="I149" s="76"/>
      <c r="J149" s="128"/>
      <c r="K149" s="128"/>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157" t="str">
        <f>VLOOKUP(B150,[19]全部报警!$A$2:$D$67,2,FALSE)</f>
        <v>2019-07-10 22:08:10</v>
      </c>
      <c r="G150" s="155" t="str">
        <f>VLOOKUP(B150,[20]行驶报表统计数据!$A$2:$B$42,2,FALSE)</f>
        <v>18.43</v>
      </c>
      <c r="H150" s="76" t="str">
        <f>VLOOKUP(B150,[19]全部报警!$A$2:$D$67,4,FALSE)</f>
        <v>云南省红河哈尼族彝族自治州红河县迤萨镇元红公路z006号元红公路蚝情烧烤西94米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57" t="s">
        <v>2360</v>
      </c>
      <c r="G151" s="155">
        <v>0</v>
      </c>
      <c r="H151" s="76" t="s">
        <v>2361</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57" t="s">
        <v>2362</v>
      </c>
      <c r="G152" s="155">
        <v>0</v>
      </c>
      <c r="H152" s="76" t="str">
        <f>VLOOKUP(B152,[21]全部报警!$B$4:$E$92,4,FALSE)</f>
        <v>云南省红河哈尼族彝族自治州建水县坡头乡214省道大箐小学东北73米</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157" t="s">
        <v>2363</v>
      </c>
      <c r="G153" s="155">
        <v>0</v>
      </c>
      <c r="H153" s="76" t="str">
        <f>VLOOKUP(B153,[21]全部报警!$B$4:$E$92,4,FALSE)</f>
        <v>云南省红河哈尼族彝族自治州开远市乐白道街道市西北路馆驿清真饭店东108米</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157" t="s">
        <v>2364</v>
      </c>
      <c r="G154" s="155">
        <v>0</v>
      </c>
      <c r="H154" s="76" t="str">
        <f>VLOOKUP(B154,[21]全部报警!$B$4:$E$92,4,FALSE)</f>
        <v>云南省玉溪市峨山彝族自治县双江街道213省道宝山忠和希望小学东1101米</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157" t="s">
        <v>2365</v>
      </c>
      <c r="G155" s="155">
        <v>0</v>
      </c>
      <c r="H155" s="76" t="s">
        <v>2366</v>
      </c>
      <c r="I155" s="76"/>
      <c r="J155" s="128"/>
      <c r="K155" s="128"/>
      <c r="L155" s="84" t="s">
        <v>33</v>
      </c>
      <c r="M155" s="83"/>
      <c r="N155" s="83"/>
      <c r="O155" s="83"/>
      <c r="P155" s="83"/>
      <c r="Q155" s="101" t="s">
        <v>56</v>
      </c>
      <c r="R155" s="102"/>
      <c r="S155" s="103"/>
      <c r="T155" s="104"/>
      <c r="U155" s="105"/>
    </row>
    <row r="156" ht="17.65" customHeight="1" spans="1:21">
      <c r="A156" s="71">
        <v>151</v>
      </c>
      <c r="B156" s="119" t="s">
        <v>546</v>
      </c>
      <c r="C156" s="120" t="s">
        <v>547</v>
      </c>
      <c r="D156" s="120">
        <v>13987361051</v>
      </c>
      <c r="E156" s="74" t="s">
        <v>59</v>
      </c>
      <c r="F156" s="157" t="str">
        <f>VLOOKUP(B156,[19]全部报警!$A$2:$D$67,2,FALSE)</f>
        <v>2019-07-10 18:41:34</v>
      </c>
      <c r="G156" s="155">
        <v>0</v>
      </c>
      <c r="H156" s="76" t="str">
        <f>VLOOKUP(B156,[19]全部报警!$A$2:$D$67,4,FALSE)</f>
        <v>云南省红河哈尼族彝族自治州元阳县马街乡102县道放羊寨西北1118米</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57" t="s">
        <v>2367</v>
      </c>
      <c r="G157" s="155">
        <v>0</v>
      </c>
      <c r="H157" s="76" t="str">
        <f>VLOOKUP(B157,[21]全部报警!$B$4:$E$92,4,FALSE)</f>
        <v>云南省昆明市西山区海口街道Z007中国银行(白塔支行)东南1930米</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57" t="s">
        <v>2368</v>
      </c>
      <c r="G158" s="155">
        <v>0</v>
      </c>
      <c r="H158" s="76" t="s">
        <v>2369</v>
      </c>
      <c r="I158" s="76"/>
      <c r="J158" s="128"/>
      <c r="K158" s="128"/>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157" t="str">
        <f>VLOOKUP(B159,[19]全部报警!$A$2:$D$67,2,FALSE)</f>
        <v>2019-07-10 12:03:02</v>
      </c>
      <c r="G159" s="155" t="str">
        <f>VLOOKUP(B159,[20]行驶报表统计数据!$A$2:$B$42,2,FALSE)</f>
        <v>27.58</v>
      </c>
      <c r="H159" s="76" t="str">
        <f>VLOOKUP(B159,[19]全部报警!$A$2:$D$67,4,FALSE)</f>
        <v>云南省红河哈尼族彝族自治州绿春县大兴镇元绿二级公路山里铺客栈西南98米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57" t="s">
        <v>2370</v>
      </c>
      <c r="G160" s="155">
        <v>0</v>
      </c>
      <c r="H160" s="76" t="s">
        <v>2371</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57" t="s">
        <v>2372</v>
      </c>
      <c r="G161" s="155">
        <v>0</v>
      </c>
      <c r="H161" s="76" t="s">
        <v>2373</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57" t="s">
        <v>2374</v>
      </c>
      <c r="G162" s="155">
        <v>0</v>
      </c>
      <c r="H162" s="76" t="str">
        <f>VLOOKUP(B162,[21]全部报警!$B$4:$E$92,4,FALSE)</f>
        <v>云南省红河哈尼族彝族自治州建水县临安镇迎晖路352鑫苑家常菜南157米</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157" t="str">
        <f>VLOOKUP(B163,[19]全部报警!$A$2:$D$67,2,FALSE)</f>
        <v>2019-07-10 17:04:00</v>
      </c>
      <c r="G163" s="155" t="str">
        <f>VLOOKUP(B163,[20]行驶报表统计数据!$A$2:$B$42,2,FALSE)</f>
        <v>21.05</v>
      </c>
      <c r="H163" s="76" t="str">
        <f>VLOOKUP(B163,[19]全部报警!$A$2:$D$67,4,FALSE)</f>
        <v>云南省玉溪市峨山彝族自治县小街街道306县道小街桥东北100米</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57" t="s">
        <v>2375</v>
      </c>
      <c r="G164" s="155">
        <v>0</v>
      </c>
      <c r="H164" s="76" t="s">
        <v>2376</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57" t="s">
        <v>2377</v>
      </c>
      <c r="G165" s="155">
        <v>0</v>
      </c>
      <c r="H165" s="76" t="s">
        <v>2378</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57" t="s">
        <v>2379</v>
      </c>
      <c r="G166" s="155">
        <v>0</v>
      </c>
      <c r="H166" s="76" t="str">
        <f>VLOOKUP(B166,[21]全部报警!$B$4:$E$92,4,FALSE)</f>
        <v>云南省红河哈尼族彝族自治州蒙自市文澜镇护国路22号护国路红建广场西91米</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57" t="str">
        <f>VLOOKUP(B167,[19]全部报警!$A$2:$D$67,2,FALSE)</f>
        <v>2019-07-10 15:15:54</v>
      </c>
      <c r="G167" s="155">
        <v>0</v>
      </c>
      <c r="H167" s="76" t="str">
        <f>VLOOKUP(B167,[19]全部报警!$A$2:$D$67,4,FALSE)</f>
        <v>云南省红河哈尼族彝族自治州个旧市沙甸镇323国道穆斯林餐厅西北98米</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57"/>
      <c r="G168" s="155">
        <v>0</v>
      </c>
      <c r="H168" s="76"/>
      <c r="I168" s="83" t="s">
        <v>62</v>
      </c>
      <c r="J168" s="128"/>
      <c r="K168" s="128"/>
      <c r="L168" s="84" t="s">
        <v>33</v>
      </c>
      <c r="M168" s="83"/>
      <c r="N168" s="83"/>
      <c r="O168" s="83"/>
      <c r="P168" s="83"/>
      <c r="Q168" s="101" t="s">
        <v>29</v>
      </c>
      <c r="R168" s="102"/>
      <c r="S168" s="103">
        <v>43656</v>
      </c>
      <c r="T168" s="104"/>
      <c r="U168" s="105"/>
    </row>
    <row r="169" ht="17.65" customHeight="1" spans="1:21">
      <c r="A169" s="71">
        <v>164</v>
      </c>
      <c r="B169" s="78" t="s">
        <v>600</v>
      </c>
      <c r="C169" s="78" t="s">
        <v>601</v>
      </c>
      <c r="D169" s="78" t="s">
        <v>602</v>
      </c>
      <c r="E169" s="74" t="s">
        <v>59</v>
      </c>
      <c r="F169" s="157" t="str">
        <f>VLOOKUP(B169,[19]全部报警!$A$2:$D$67,2,FALSE)</f>
        <v>2019-07-10 23:02:43</v>
      </c>
      <c r="G169" s="155">
        <v>0</v>
      </c>
      <c r="H169" s="76" t="str">
        <f>VLOOKUP(B169,[19]全部报警!$A$2:$D$67,4,FALSE)</f>
        <v>云南省文山壮族苗族自治州广南县莲城镇那忠东490米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51" t="s">
        <v>2380</v>
      </c>
      <c r="G170" s="155">
        <v>0</v>
      </c>
      <c r="H170" s="76" t="s">
        <v>2381</v>
      </c>
      <c r="I170" s="76"/>
      <c r="J170" s="128"/>
      <c r="K170" s="128"/>
      <c r="L170" s="84" t="s">
        <v>33</v>
      </c>
      <c r="M170" s="83"/>
      <c r="N170" s="83"/>
      <c r="O170" s="83"/>
      <c r="P170" s="83"/>
      <c r="Q170" s="101" t="s">
        <v>56</v>
      </c>
      <c r="R170" s="102"/>
      <c r="S170" s="103"/>
      <c r="T170" s="104"/>
      <c r="U170" s="105"/>
    </row>
    <row r="171" ht="17.65" customHeight="1" spans="1:21">
      <c r="A171" s="71">
        <v>166</v>
      </c>
      <c r="B171" s="78" t="s">
        <v>605</v>
      </c>
      <c r="C171" s="122" t="s">
        <v>147</v>
      </c>
      <c r="D171" s="122" t="s">
        <v>606</v>
      </c>
      <c r="E171" s="74" t="s">
        <v>59</v>
      </c>
      <c r="F171" s="157" t="str">
        <f>VLOOKUP(B171,[19]全部报警!$A$2:$D$67,2,FALSE)</f>
        <v>2019-07-10 19:50:17</v>
      </c>
      <c r="G171" s="155" t="str">
        <f>VLOOKUP(B171,[20]行驶报表统计数据!$A$2:$B$42,2,FALSE)</f>
        <v>7.37</v>
      </c>
      <c r="H171" s="76" t="str">
        <f>VLOOKUP(B171,[19]全部报警!$A$2:$D$67,4,FALSE)</f>
        <v>云南省红河哈尼族彝族自治州河口瑶族自治县河口镇中国石化(北山停车区加油站)南65米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157" t="str">
        <f>VLOOKUP(B172,[19]全部报警!$A$2:$D$67,2,FALSE)</f>
        <v>2019-07-10 23:29:25</v>
      </c>
      <c r="G172" s="155" t="str">
        <f>VLOOKUP(B172,[20]行驶报表统计数据!$A$2:$B$42,2,FALSE)</f>
        <v>9.85</v>
      </c>
      <c r="H172" s="76" t="str">
        <f>VLOOKUP(B172,[19]全部报警!$A$2:$D$67,4,FALSE)</f>
        <v>云南省红河哈尼族彝族自治州元阳县小新街乡元蔓高速石膏矿大桥西1895米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157" t="str">
        <f>VLOOKUP(B173,[19]全部报警!$A$2:$D$67,2,FALSE)</f>
        <v>2019-07-10 23:55:24</v>
      </c>
      <c r="G173" s="155" t="str">
        <f>VLOOKUP(B173,[20]行驶报表统计数据!$A$2:$B$42,2,FALSE)</f>
        <v>8.85</v>
      </c>
      <c r="H173" s="76" t="str">
        <f>VLOOKUP(B173,[19]全部报警!$A$2:$D$67,4,FALSE)</f>
        <v>云南省昭通市彝良县洛泽河镇侯毛段蚂蝗沟小学东1284米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51" t="s">
        <v>2382</v>
      </c>
      <c r="G174" s="155">
        <v>0</v>
      </c>
      <c r="H174" s="76" t="s">
        <v>2383</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151" t="s">
        <v>2384</v>
      </c>
      <c r="G175" s="155">
        <v>0</v>
      </c>
      <c r="H175" s="76" t="str">
        <f>VLOOKUP(B175,[21]全部报警!$B$4:$E$92,4,FALSE)</f>
        <v>云南省红河哈尼族彝族自治州建水县临安镇青他线建水文笔塔西南902米</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57" t="str">
        <f>VLOOKUP(B176,[19]全部报警!$A$2:$D$67,2,FALSE)</f>
        <v>2019-07-10 07:35:51</v>
      </c>
      <c r="G176" s="155" t="str">
        <f>VLOOKUP(B176,[20]行驶报表统计数据!$A$2:$B$42,2,FALSE)</f>
        <v>21.43</v>
      </c>
      <c r="H176" s="76" t="str">
        <f>VLOOKUP(B176,[19]全部报警!$A$2:$D$67,4,FALSE)</f>
        <v>云南省西双版纳傣族自治州景洪市勐养镇G8511昆磨高速百花山隧道南1636米</v>
      </c>
      <c r="I176" s="76"/>
      <c r="J176" s="128"/>
      <c r="K176" s="128"/>
      <c r="L176" s="84" t="s">
        <v>33</v>
      </c>
      <c r="M176" s="83"/>
      <c r="N176" s="83"/>
      <c r="O176" s="83"/>
      <c r="P176" s="83"/>
      <c r="Q176" s="101" t="s">
        <v>56</v>
      </c>
      <c r="R176" s="102"/>
      <c r="S176" s="103"/>
      <c r="T176" s="104"/>
      <c r="U176" s="105"/>
    </row>
    <row r="177" ht="17.65" customHeight="1" spans="1:21">
      <c r="A177" s="71">
        <v>172</v>
      </c>
      <c r="B177" s="78" t="s">
        <v>624</v>
      </c>
      <c r="C177" s="78" t="s">
        <v>625</v>
      </c>
      <c r="D177" s="78" t="s">
        <v>626</v>
      </c>
      <c r="E177" s="74" t="s">
        <v>59</v>
      </c>
      <c r="F177" s="151" t="s">
        <v>2385</v>
      </c>
      <c r="G177" s="155">
        <v>0</v>
      </c>
      <c r="H177" s="76" t="s">
        <v>2386</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57" t="str">
        <f>VLOOKUP(B178,[19]全部报警!$A$2:$D$67,2,FALSE)</f>
        <v>2019-07-10 23:40:31</v>
      </c>
      <c r="G178" s="155" t="str">
        <f>VLOOKUP(B178,[20]行驶报表统计数据!$A$2:$B$42,2,FALSE)</f>
        <v>24.88</v>
      </c>
      <c r="H178" s="76" t="str">
        <f>VLOOKUP(B178,[19]全部报警!$A$2:$D$67,4,FALSE)</f>
        <v>云南省昆明市安宁市金方街道珍泉路昆钢物流园北136米</v>
      </c>
      <c r="I178" s="76"/>
      <c r="J178" s="128"/>
      <c r="K178" s="128"/>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51" t="s">
        <v>2387</v>
      </c>
      <c r="G179" s="155">
        <v>0</v>
      </c>
      <c r="H179" s="76" t="s">
        <v>2388</v>
      </c>
      <c r="I179" s="76"/>
      <c r="J179" s="128"/>
      <c r="K179" s="128"/>
      <c r="L179" s="84" t="s">
        <v>33</v>
      </c>
      <c r="M179" s="83"/>
      <c r="N179" s="83"/>
      <c r="O179" s="83"/>
      <c r="P179" s="83"/>
      <c r="Q179" s="101" t="s">
        <v>56</v>
      </c>
      <c r="R179" s="102"/>
      <c r="S179" s="103"/>
      <c r="T179" s="104"/>
      <c r="U179" s="105"/>
    </row>
    <row r="180" ht="17.65" customHeight="1" spans="1:21">
      <c r="A180" s="71">
        <v>175</v>
      </c>
      <c r="B180" s="78" t="s">
        <v>637</v>
      </c>
      <c r="C180" s="78" t="s">
        <v>638</v>
      </c>
      <c r="D180" s="78" t="s">
        <v>639</v>
      </c>
      <c r="E180" s="74" t="s">
        <v>59</v>
      </c>
      <c r="F180" s="157" t="str">
        <f>VLOOKUP(B180,[19]全部报警!$A$2:$D$67,2,FALSE)</f>
        <v>2019-07-10 23:47:19</v>
      </c>
      <c r="G180" s="155" t="str">
        <f>VLOOKUP(B180,[20]行驶报表统计数据!$A$2:$B$42,2,FALSE)</f>
        <v>23.79</v>
      </c>
      <c r="H180" s="76" t="str">
        <f>VLOOKUP(B180,[19]全部报警!$A$2:$D$67,4,FALSE)</f>
        <v>云南省玉溪市华宁县华溪镇251乡道黄豆地西118米</v>
      </c>
      <c r="I180" s="76"/>
      <c r="J180" s="128"/>
      <c r="K180" s="128"/>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57" t="str">
        <f>VLOOKUP(B181,[19]全部报警!$A$2:$D$67,2,FALSE)</f>
        <v>2019-07-10 19:25:37</v>
      </c>
      <c r="G181" s="155">
        <v>0</v>
      </c>
      <c r="H181" s="76" t="s">
        <v>2389</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57" t="s">
        <v>2390</v>
      </c>
      <c r="G182" s="155">
        <v>0</v>
      </c>
      <c r="H182" s="76" t="s">
        <v>2391</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57" t="s">
        <v>2392</v>
      </c>
      <c r="G183" s="155">
        <v>0</v>
      </c>
      <c r="H183" s="76" t="s">
        <v>2393</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157" t="str">
        <f>VLOOKUP(B184,[19]全部报警!$A$2:$D$67,2,FALSE)</f>
        <v>2019-07-10 23:57:23</v>
      </c>
      <c r="G184" s="155">
        <v>0</v>
      </c>
      <c r="H184" s="76" t="str">
        <f>VLOOKUP(B184,[19]全部报警!$A$2:$D$67,4,FALSE)</f>
        <v>云南省红河哈尼族彝族自治州元阳县上新城乡元蔓高速芒铁东南477米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151" t="s">
        <v>2394</v>
      </c>
      <c r="G185" s="155">
        <v>0</v>
      </c>
      <c r="H185" s="76" t="s">
        <v>2395</v>
      </c>
      <c r="I185" s="76"/>
      <c r="J185" s="128"/>
      <c r="K185" s="128"/>
      <c r="L185" s="84" t="s">
        <v>33</v>
      </c>
      <c r="M185" s="83"/>
      <c r="N185" s="83"/>
      <c r="O185" s="83"/>
      <c r="P185" s="83"/>
      <c r="Q185" s="101" t="s">
        <v>56</v>
      </c>
      <c r="R185" s="102"/>
      <c r="S185" s="103"/>
      <c r="T185" s="104"/>
      <c r="U185" s="105"/>
    </row>
    <row r="186" ht="17.65" customHeight="1" spans="1:21">
      <c r="A186" s="71">
        <v>181</v>
      </c>
      <c r="B186" s="78" t="s">
        <v>661</v>
      </c>
      <c r="C186" s="78" t="s">
        <v>662</v>
      </c>
      <c r="D186" s="78" t="s">
        <v>663</v>
      </c>
      <c r="E186" s="74" t="s">
        <v>59</v>
      </c>
      <c r="F186" s="157" t="str">
        <f>VLOOKUP(B186,[19]全部报警!$A$2:$D$67,2,FALSE)</f>
        <v>2019-07-10 16:03:45</v>
      </c>
      <c r="G186" s="155" t="str">
        <f>VLOOKUP(B186,[20]行驶报表统计数据!$A$2:$B$42,2,FALSE)</f>
        <v>24.39</v>
      </c>
      <c r="H186" s="76" t="str">
        <f>VLOOKUP(B186,[19]全部报警!$A$2:$D$67,4,FALSE)</f>
        <v>云南省文山壮族苗族自治州文山市平坝镇344县道顺达通信(平坝医院市场分院南)北66米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157" t="str">
        <f>VLOOKUP(B187,[19]全部报警!$A$2:$D$67,2,FALSE)</f>
        <v>2019-07-10 10:09:57</v>
      </c>
      <c r="G187" s="155">
        <v>0</v>
      </c>
      <c r="H187" s="76" t="str">
        <f>VLOOKUP(B187,[19]全部报警!$A$2:$D$67,4,FALSE)</f>
        <v>云南省红河哈尼族彝族自治州建水县临安镇大哨头南91米</v>
      </c>
      <c r="I187" s="76"/>
      <c r="J187" s="128"/>
      <c r="K187" s="128"/>
      <c r="L187" s="84" t="s">
        <v>33</v>
      </c>
      <c r="M187" s="83"/>
      <c r="N187" s="83"/>
      <c r="O187" s="83"/>
      <c r="P187" s="83"/>
      <c r="Q187" s="101" t="s">
        <v>56</v>
      </c>
      <c r="R187" s="102"/>
      <c r="S187" s="103"/>
      <c r="T187" s="104"/>
      <c r="U187" s="105"/>
    </row>
    <row r="188" ht="17.65" customHeight="1" spans="1:21">
      <c r="A188" s="71">
        <v>183</v>
      </c>
      <c r="B188" s="124" t="s">
        <v>669</v>
      </c>
      <c r="C188" s="125" t="s">
        <v>670</v>
      </c>
      <c r="D188" s="125">
        <v>15987348242</v>
      </c>
      <c r="E188" s="74" t="s">
        <v>59</v>
      </c>
      <c r="F188" s="157" t="s">
        <v>2396</v>
      </c>
      <c r="G188" s="155">
        <v>0</v>
      </c>
      <c r="H188" s="76" t="s">
        <v>2397</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57" t="s">
        <v>2398</v>
      </c>
      <c r="G189" s="155">
        <v>0</v>
      </c>
      <c r="H189" s="76" t="s">
        <v>2399</v>
      </c>
      <c r="I189" s="76"/>
      <c r="J189" s="128"/>
      <c r="K189" s="128"/>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157" t="str">
        <f>VLOOKUP(B190,[19]全部报警!$A$2:$D$67,2,FALSE)</f>
        <v>2019-07-10 23:03:44</v>
      </c>
      <c r="G190" s="155" t="str">
        <f>VLOOKUP(B190,[20]行驶报表统计数据!$A$2:$B$42,2,FALSE)</f>
        <v>28.17</v>
      </c>
      <c r="H190" s="76" t="str">
        <f>VLOOKUP(B190,[19]全部报警!$A$2:$D$67,4,FALSE)</f>
        <v>云南省红河哈尼族彝族自治州河口瑶族自治县河口镇中国石化(北山停车区加油站)东南186米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157" t="str">
        <f>VLOOKUP(B191,[19]全部报警!$A$2:$D$67,2,FALSE)</f>
        <v>2019-07-10 23:56:41</v>
      </c>
      <c r="G191" s="155">
        <v>0</v>
      </c>
      <c r="H191" s="76" t="str">
        <f>VLOOKUP(B191,[19]全部报警!$A$2:$D$67,4,FALSE)</f>
        <v>云南省玉溪市红塔区研和街道135乡道馨裕大院西北168米</v>
      </c>
      <c r="I191" s="76"/>
      <c r="J191" s="128"/>
      <c r="K191" s="128"/>
      <c r="L191" s="84" t="s">
        <v>33</v>
      </c>
      <c r="M191" s="83"/>
      <c r="N191" s="83"/>
      <c r="O191" s="83"/>
      <c r="P191" s="83"/>
      <c r="Q191" s="101" t="s">
        <v>56</v>
      </c>
      <c r="R191" s="102"/>
      <c r="S191" s="103"/>
      <c r="T191" s="104"/>
      <c r="U191" s="105"/>
    </row>
    <row r="192" ht="17.65" customHeight="1" spans="1:21">
      <c r="A192" s="71">
        <v>187</v>
      </c>
      <c r="B192" s="126" t="s">
        <v>2189</v>
      </c>
      <c r="C192" s="115" t="s">
        <v>2190</v>
      </c>
      <c r="D192" s="127">
        <v>18287335847</v>
      </c>
      <c r="E192" s="74" t="s">
        <v>59</v>
      </c>
      <c r="F192" s="157" t="str">
        <f>VLOOKUP(B192,[19]全部报警!$A$2:$D$67,2,FALSE)</f>
        <v>2019-07-10 21:58:22</v>
      </c>
      <c r="G192" s="155" t="str">
        <f>VLOOKUP(B192,[20]行驶报表统计数据!$A$2:$B$42,2,FALSE)</f>
        <v>21.47</v>
      </c>
      <c r="H192" s="76" t="str">
        <f>VLOOKUP(B192,[19]全部报警!$A$2:$D$67,4,FALSE)</f>
        <v>云南省红河哈尼族彝族自治州红河县迤萨镇元蔓高速土台村委会西北1271米</v>
      </c>
      <c r="I192" s="76"/>
      <c r="J192" s="128"/>
      <c r="K192" s="159"/>
      <c r="L192" s="160" t="s">
        <v>33</v>
      </c>
      <c r="M192" s="161"/>
      <c r="N192" s="161"/>
      <c r="O192" s="161"/>
      <c r="P192" s="161"/>
      <c r="Q192" s="162" t="s">
        <v>56</v>
      </c>
      <c r="R192" s="163"/>
      <c r="S192" s="103"/>
      <c r="T192" s="104"/>
      <c r="U192" s="105"/>
    </row>
    <row r="193" ht="17.65" customHeight="1" spans="1:21">
      <c r="A193" s="71">
        <v>188</v>
      </c>
      <c r="B193" s="133" t="s">
        <v>2191</v>
      </c>
      <c r="C193" s="125" t="s">
        <v>2192</v>
      </c>
      <c r="D193" s="134">
        <v>15987324605</v>
      </c>
      <c r="E193" s="74" t="s">
        <v>59</v>
      </c>
      <c r="F193" s="157" t="str">
        <f>VLOOKUP(B193,[19]全部报警!$A$2:$D$67,2,FALSE)</f>
        <v>2019-07-10 22:33:19</v>
      </c>
      <c r="G193" s="155" t="str">
        <f>VLOOKUP(B193,[20]行驶报表统计数据!$A$2:$B$42,2,FALSE)</f>
        <v>31.03</v>
      </c>
      <c r="H193" s="76" t="str">
        <f>VLOOKUP(B193,[19]全部报警!$A$2:$D$67,4,FALSE)</f>
        <v>云南省红河哈尼族彝族自治州建水县临安镇214省道万达修理厂东南79米</v>
      </c>
      <c r="I193" s="76"/>
      <c r="J193" s="128"/>
      <c r="K193" s="128"/>
      <c r="L193" s="164" t="s">
        <v>33</v>
      </c>
      <c r="M193" s="85"/>
      <c r="N193" s="85"/>
      <c r="O193" s="85"/>
      <c r="P193" s="85"/>
      <c r="Q193" s="85" t="s">
        <v>56</v>
      </c>
      <c r="R193" s="85"/>
      <c r="S193" s="103"/>
      <c r="T193" s="104"/>
      <c r="U193" s="105"/>
    </row>
    <row r="194" spans="11:18">
      <c r="K194" s="165"/>
      <c r="L194" s="166"/>
      <c r="M194" s="167"/>
      <c r="N194" s="167"/>
      <c r="O194" s="167"/>
      <c r="P194" s="167"/>
      <c r="Q194" s="168"/>
      <c r="R194" s="35"/>
    </row>
    <row r="195" spans="11:18">
      <c r="K195" s="165"/>
      <c r="L195" s="166"/>
      <c r="M195" s="167"/>
      <c r="N195" s="167"/>
      <c r="O195" s="167"/>
      <c r="P195" s="167"/>
      <c r="Q195" s="168"/>
      <c r="R195" s="35"/>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81 I129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6 I168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6:P195">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5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6:R193">
      <formula1>$W$2:$W$7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1.87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41.62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2400</v>
      </c>
      <c r="B2" s="49"/>
      <c r="C2" s="49"/>
      <c r="D2" s="49"/>
      <c r="E2" s="49"/>
      <c r="F2" s="50"/>
      <c r="G2" s="51" t="s">
        <v>26</v>
      </c>
      <c r="H2" s="52"/>
      <c r="I2" s="52"/>
      <c r="J2" s="52"/>
      <c r="K2" s="52"/>
      <c r="L2" s="52"/>
      <c r="M2" s="52"/>
      <c r="N2" s="52"/>
      <c r="O2" s="52"/>
      <c r="P2" s="52"/>
      <c r="Q2" s="87" t="s">
        <v>2401</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57" t="s">
        <v>2402</v>
      </c>
      <c r="G6" s="155">
        <v>0</v>
      </c>
      <c r="H6" s="154" t="s">
        <v>2403</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57" t="s">
        <v>2404</v>
      </c>
      <c r="G7" s="155">
        <v>0</v>
      </c>
      <c r="H7" s="154" t="s">
        <v>2405</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57" t="s">
        <v>2406</v>
      </c>
      <c r="G8" s="155">
        <v>0</v>
      </c>
      <c r="H8" s="154" t="s">
        <v>2407</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57" t="str">
        <f>VLOOKUP(B9,[22]全部报警!$A$2:$D$82,2,FALSE)</f>
        <v>2019-07-11 10:07:32</v>
      </c>
      <c r="G9" s="155">
        <v>0</v>
      </c>
      <c r="H9" s="76" t="str">
        <f>VLOOKUP(B9,[22]全部报警!$A$2:$D$82,4,FALSE)</f>
        <v>云南省红河哈尼族彝族自治州建水县临安镇迎晖路350云昌宾馆西92米</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58" t="s">
        <v>2408</v>
      </c>
      <c r="G10" s="155">
        <v>0</v>
      </c>
      <c r="H10" s="151" t="s">
        <v>2409</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58" t="s">
        <v>2410</v>
      </c>
      <c r="G11" s="155">
        <v>0</v>
      </c>
      <c r="H11" s="151" t="s">
        <v>2411</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58" t="s">
        <v>2412</v>
      </c>
      <c r="G12" s="155">
        <v>0</v>
      </c>
      <c r="H12" s="151" t="s">
        <v>2413</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57" t="str">
        <f>VLOOKUP(B13,[22]全部报警!$A$2:$D$82,2,FALSE)</f>
        <v>2019-07-11 12:26:09</v>
      </c>
      <c r="G13" s="155">
        <v>0</v>
      </c>
      <c r="H13" s="76" t="str">
        <f>VLOOKUP(B13,[22]全部报警!$A$2:$D$82,4,FALSE)</f>
        <v>云南省红河哈尼族彝族自治州建水县曲江镇东山坝线建水县农村信用社(东山坝信用社)西北205米</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57" t="s">
        <v>2414</v>
      </c>
      <c r="G14" s="155">
        <v>0</v>
      </c>
      <c r="H14" s="76" t="s">
        <v>2415</v>
      </c>
      <c r="I14" s="76"/>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57" t="str">
        <f>VLOOKUP(B15,[22]全部报警!$A$2:$D$82,2,FALSE)</f>
        <v>2019-07-11 15:39:10</v>
      </c>
      <c r="G15" s="155" t="str">
        <f>VLOOKUP(B15,[23]行驶报表统计数据!$B$4:$I$46,8,FALSE)</f>
        <v>19.84</v>
      </c>
      <c r="H15" s="76" t="str">
        <f>VLOOKUP(B15,[22]全部报警!$A$2:$D$82,4,FALSE)</f>
        <v>云南省玉溪市通海县秀山街道秀山西路113号秀山西路国家税务总局通海县税务局秀山税务分局东北184米</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58" t="s">
        <v>2416</v>
      </c>
      <c r="G16" s="155">
        <v>0</v>
      </c>
      <c r="H16" s="151" t="s">
        <v>2417</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58" t="s">
        <v>2418</v>
      </c>
      <c r="G17" s="155">
        <v>0</v>
      </c>
      <c r="H17" s="151" t="s">
        <v>2419</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58" t="s">
        <v>2420</v>
      </c>
      <c r="G18" s="155">
        <v>38.7</v>
      </c>
      <c r="H18" s="151" t="s">
        <v>2421</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58" t="s">
        <v>2422</v>
      </c>
      <c r="G19" s="155">
        <v>0</v>
      </c>
      <c r="H19" s="151" t="s">
        <v>2423</v>
      </c>
      <c r="I19" s="76"/>
      <c r="J19" s="85"/>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157" t="str">
        <f>VLOOKUP(B20,[22]全部报警!$A$2:$D$82,2,FALSE)</f>
        <v>2019-07-11 22:18:13</v>
      </c>
      <c r="G20" s="155">
        <v>0</v>
      </c>
      <c r="H20" s="76" t="str">
        <f>VLOOKUP(B20,[22]全部报警!$A$2:$D$82,4,FALSE)</f>
        <v>云南省曲靖市陆良县三岔河镇060乡道云南省农村信用社东51米</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58" t="s">
        <v>2424</v>
      </c>
      <c r="G21" s="155">
        <v>0</v>
      </c>
      <c r="H21" s="151" t="s">
        <v>2425</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58" t="s">
        <v>2426</v>
      </c>
      <c r="G22" s="155">
        <v>0</v>
      </c>
      <c r="H22" s="151" t="s">
        <v>2427</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58" t="s">
        <v>2428</v>
      </c>
      <c r="G23" s="155">
        <v>35.8</v>
      </c>
      <c r="H23" s="151" t="s">
        <v>2429</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58" t="s">
        <v>2430</v>
      </c>
      <c r="G24" s="155">
        <v>0</v>
      </c>
      <c r="H24" s="151" t="s">
        <v>2431</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58" t="s">
        <v>2432</v>
      </c>
      <c r="G25" s="155">
        <v>0</v>
      </c>
      <c r="H25" s="151" t="s">
        <v>2433</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58" t="s">
        <v>2434</v>
      </c>
      <c r="G26" s="155">
        <v>33.9</v>
      </c>
      <c r="H26" s="151" t="s">
        <v>2435</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57" t="str">
        <f>VLOOKUP(B27,[22]全部报警!$A$2:$D$82,2,FALSE)</f>
        <v>2019-07-11 10:07:35</v>
      </c>
      <c r="G27" s="155">
        <v>0</v>
      </c>
      <c r="H27" s="76" t="str">
        <f>VLOOKUP(B27,[22]全部报警!$A$2:$D$82,4,FALSE)</f>
        <v>云南省红河哈尼族彝族自治州建水县南庄镇214省道桥头北315米</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58" t="s">
        <v>2436</v>
      </c>
      <c r="G28" s="155">
        <v>0</v>
      </c>
      <c r="H28" s="151" t="s">
        <v>2437</v>
      </c>
      <c r="I28" s="76"/>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58" t="s">
        <v>2438</v>
      </c>
      <c r="G29" s="155">
        <v>0</v>
      </c>
      <c r="H29" s="151" t="s">
        <v>2439</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58" t="s">
        <v>2440</v>
      </c>
      <c r="G30" s="155">
        <v>42.7</v>
      </c>
      <c r="H30" s="151" t="s">
        <v>2441</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58" t="s">
        <v>2442</v>
      </c>
      <c r="G31" s="155">
        <v>0</v>
      </c>
      <c r="H31" s="151" t="s">
        <v>2443</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58" t="s">
        <v>2444</v>
      </c>
      <c r="G32" s="155">
        <v>0</v>
      </c>
      <c r="H32" s="151" t="s">
        <v>2445</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58" t="s">
        <v>2446</v>
      </c>
      <c r="G33" s="155">
        <v>0</v>
      </c>
      <c r="H33" s="151" t="s">
        <v>2447</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58" t="s">
        <v>2448</v>
      </c>
      <c r="G34" s="155">
        <v>0</v>
      </c>
      <c r="H34" s="151" t="s">
        <v>2449</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57" t="str">
        <f>VLOOKUP(B35,[22]全部报警!$A$2:$D$82,2,FALSE)</f>
        <v>2019-07-11 15:04:25</v>
      </c>
      <c r="G35" s="155" t="str">
        <f>VLOOKUP(B35,[23]行驶报表统计数据!$B$4:$I$46,8,FALSE)</f>
        <v>13.61</v>
      </c>
      <c r="H35" s="76" t="str">
        <f>VLOOKUP(B35,[22]全部报警!$A$2:$D$82,4,FALSE)</f>
        <v>云南省红河哈尼族彝族自治州建水县坡头乡214省道红河大桥东南182米</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57" t="str">
        <f>VLOOKUP(B36,[22]全部报警!$A$2:$D$82,2,FALSE)</f>
        <v>2019-07-11 10:07:58</v>
      </c>
      <c r="G36" s="155">
        <v>0</v>
      </c>
      <c r="H36" s="76" t="str">
        <f>VLOOKUP(B36,[22]全部报警!$A$2:$D$82,4,FALSE)</f>
        <v>云南省红河哈尼族彝族自治州建水县南庄镇南庄大道建水县南庄镇水管站东60米</v>
      </c>
      <c r="I36" s="76"/>
      <c r="J36" s="85"/>
      <c r="K36" s="85"/>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157" t="str">
        <f>VLOOKUP(B37,[22]全部报警!$A$2:$D$82,2,FALSE)</f>
        <v>2019-07-11 10:07:32</v>
      </c>
      <c r="G37" s="155">
        <v>0</v>
      </c>
      <c r="H37" s="76" t="str">
        <f>VLOOKUP(B37,[22]全部报警!$A$2:$D$82,4,FALSE)</f>
        <v>云南省玉溪市江川区大街街道127乡道通达汽配汽修西131米</v>
      </c>
      <c r="I37" s="76"/>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157" t="str">
        <f>VLOOKUP(B38,[22]全部报警!$A$2:$D$82,2,FALSE)</f>
        <v>2019-07-11 10:07:30</v>
      </c>
      <c r="G38" s="155">
        <v>0</v>
      </c>
      <c r="H38" s="76" t="str">
        <f>VLOOKUP(B38,[22]全部报警!$A$2:$D$82,4,FALSE)</f>
        <v>云南省红河哈尼族彝族自治州开远市乐白道街道326国道木栖黑东237米</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57" t="s">
        <v>2450</v>
      </c>
      <c r="G39" s="155">
        <v>0</v>
      </c>
      <c r="H39" s="76" t="s">
        <v>2451</v>
      </c>
      <c r="I39" s="76"/>
      <c r="J39" s="85"/>
      <c r="K39" s="85"/>
      <c r="L39" s="84" t="s">
        <v>33</v>
      </c>
      <c r="M39" s="83"/>
      <c r="N39" s="83"/>
      <c r="O39" s="83"/>
      <c r="P39" s="83"/>
      <c r="Q39" s="101" t="s">
        <v>56</v>
      </c>
      <c r="R39" s="102"/>
      <c r="S39" s="103"/>
      <c r="T39" s="104"/>
      <c r="U39" s="105"/>
    </row>
    <row r="40" s="40" customFormat="1" ht="17.65" customHeight="1" spans="1:21">
      <c r="A40" s="71">
        <v>35</v>
      </c>
      <c r="B40" s="72" t="s">
        <v>181</v>
      </c>
      <c r="C40" s="73" t="s">
        <v>182</v>
      </c>
      <c r="D40" s="73">
        <v>13618739599</v>
      </c>
      <c r="E40" s="74" t="s">
        <v>59</v>
      </c>
      <c r="F40" s="157" t="str">
        <f>VLOOKUP(B40,[22]全部报警!$A$2:$D$82,2,FALSE)</f>
        <v>2019-07-11 23:28:01</v>
      </c>
      <c r="G40" s="155" t="str">
        <f>VLOOKUP(B40,[23]行驶报表统计数据!$B$4:$I$46,8,FALSE)</f>
        <v>32.71</v>
      </c>
      <c r="H40" s="76" t="str">
        <f>VLOOKUP(B40,[24]全部报警!$B$4:$E$102,4,FALSE)</f>
        <v>云南省红河哈尼族彝族自治州建水县南庄镇安康路南庄客运站西南30米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57" t="s">
        <v>2452</v>
      </c>
      <c r="G41" s="155">
        <v>0</v>
      </c>
      <c r="H41" s="154" t="s">
        <v>2453</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157" t="str">
        <f>VLOOKUP(B42,[22]全部报警!$A$2:$D$82,2,FALSE)</f>
        <v>2019-07-11 17:36:15</v>
      </c>
      <c r="G42" s="155">
        <v>0</v>
      </c>
      <c r="H42" s="76" t="str">
        <f>VLOOKUP(B42,[22]全部报警!$A$2:$D$82,4,FALSE)</f>
        <v>滨河路金水河乡劳动保障局东312米</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58" t="s">
        <v>2454</v>
      </c>
      <c r="G43" s="155">
        <v>0</v>
      </c>
      <c r="H43" s="76" t="s">
        <v>2455</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58" t="s">
        <v>2456</v>
      </c>
      <c r="G44" s="155">
        <v>39.6</v>
      </c>
      <c r="H44" s="76" t="str">
        <f>VLOOKUP(B44,[24]全部报警!$B$4:$E$102,4,FALSE)</f>
        <v>云南省红河哈尼族彝族自治州泸西县中枢镇203省道丁合村西北1917米</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58" t="s">
        <v>2457</v>
      </c>
      <c r="G45" s="155">
        <v>0</v>
      </c>
      <c r="H45" s="76" t="s">
        <v>2458</v>
      </c>
      <c r="I45" s="76"/>
      <c r="J45" s="85"/>
      <c r="K45" s="85"/>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58" t="s">
        <v>2459</v>
      </c>
      <c r="G46" s="155">
        <v>0</v>
      </c>
      <c r="H46" s="76" t="str">
        <f>VLOOKUP(B46,[24]全部报警!$B$4:$E$102,4,FALSE)</f>
        <v>云南省昆明市呈贡区马金铺街道环湖东路866号G8511昆磨高速昆明市高新区小百合幼儿园西北953米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58" t="s">
        <v>2460</v>
      </c>
      <c r="G47" s="155">
        <v>0</v>
      </c>
      <c r="H47" s="76" t="s">
        <v>2461</v>
      </c>
      <c r="I47" s="76"/>
      <c r="J47" s="85"/>
      <c r="K47" s="85"/>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57" t="str">
        <f>VLOOKUP(B48,[22]全部报警!$A$2:$D$82,2,FALSE)</f>
        <v>2019-07-11 21:58:52</v>
      </c>
      <c r="G48" s="155">
        <v>53.7</v>
      </c>
      <c r="H48" s="76" t="str">
        <f>VLOOKUP(B48,[22]全部报警!$A$2:$D$82,4,FALSE)</f>
        <v>云南省红河哈尼族彝族自治州金平苗族瑶族傣族自治县沙依坡乡蛮金公路那拉博南944米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57" t="s">
        <v>2462</v>
      </c>
      <c r="G49" s="155">
        <v>0</v>
      </c>
      <c r="H49" s="154" t="s">
        <v>2463</v>
      </c>
      <c r="I49" s="76"/>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57" t="str">
        <f>VLOOKUP(B50,[22]全部报警!$A$2:$D$82,2,FALSE)</f>
        <v>2019-07-11 13:28:07</v>
      </c>
      <c r="G50" s="155">
        <v>0</v>
      </c>
      <c r="H50" s="76" t="str">
        <f>VLOOKUP(B50,[22]全部报警!$A$2:$D$82,4,FALSE)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58" t="s">
        <v>2464</v>
      </c>
      <c r="G51" s="155">
        <v>0</v>
      </c>
      <c r="H51" s="76" t="s">
        <v>2465</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58" t="s">
        <v>2466</v>
      </c>
      <c r="G52" s="155">
        <v>0</v>
      </c>
      <c r="H52" s="76" t="s">
        <v>2467</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58" t="s">
        <v>2468</v>
      </c>
      <c r="G53" s="155">
        <v>0</v>
      </c>
      <c r="H53" s="76" t="s">
        <v>2469</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158" t="s">
        <v>2470</v>
      </c>
      <c r="G54" s="155">
        <v>0</v>
      </c>
      <c r="H54" s="76" t="str">
        <f>VLOOKUP(B54,[24]全部报警!$B$4:$E$102,4,FALSE)</f>
        <v>云南省文山壮族苗族自治州丘北县腻脚彝族乡305省道腻脚烟草专卖监督管理所稽查中队北403米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57" t="str">
        <f>VLOOKUP(B55,[22]全部报警!$A$2:$D$82,2,FALSE)</f>
        <v>2019-07-11 14:38:43</v>
      </c>
      <c r="G55" s="155">
        <v>80</v>
      </c>
      <c r="H55" s="76" t="str">
        <f>VLOOKUP(B55,[22]全部报警!$A$2:$D$82,4,FALSE)</f>
        <v>云南省文山壮族苗族自治州富宁县剥隘镇G80广昆高速谷拉河大桥</v>
      </c>
      <c r="I55" s="76"/>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157" t="e">
        <f>VLOOKUP(B56,[22]全部报警!$A$2:$D$82,2,FALSE)</f>
        <v>#N/A</v>
      </c>
      <c r="G56" s="155">
        <v>0</v>
      </c>
      <c r="H56" s="76" t="str">
        <f>VLOOKUP(B56,[24]全部报警!$B$4:$E$102,4,FALSE)</f>
        <v>云南省临沧市沧源佤族自治县勐董镇小沧线艺洪红木家具南91米</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57" t="str">
        <f>VLOOKUP(B57,[22]全部报警!$A$2:$D$82,2,FALSE)</f>
        <v>2019-07-11 14:54:09</v>
      </c>
      <c r="G57" s="155">
        <v>0</v>
      </c>
      <c r="H57" s="76" t="str">
        <f>VLOOKUP(B57,[22]全部报警!$A$2:$D$82,4,FALSE)</f>
        <v>云南省红河哈尼族彝族自治州蒙自市文澜镇护国路22号护国路红建佳苑东南66米</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57" t="s">
        <v>2471</v>
      </c>
      <c r="G58" s="155">
        <v>0</v>
      </c>
      <c r="H58" s="154" t="s">
        <v>2472</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57" t="s">
        <v>2473</v>
      </c>
      <c r="G59" s="155">
        <v>0</v>
      </c>
      <c r="H59" s="154" t="s">
        <v>2202</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57" t="str">
        <f>VLOOKUP(B60,[22]全部报警!$A$2:$D$82,2,FALSE)</f>
        <v>2019-07-11 10:07:52</v>
      </c>
      <c r="G60" s="155">
        <v>0</v>
      </c>
      <c r="H60" s="76" t="str">
        <f>VLOOKUP(B60,[22]全部报警!$A$2:$D$82,4,FALSE)</f>
        <v>云南省红河哈尼族彝族自治州建水县南庄镇仁和药店(南庄卫生院西南)东南128米</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58" t="s">
        <v>2474</v>
      </c>
      <c r="G61" s="155">
        <v>42.8</v>
      </c>
      <c r="H61" s="76" t="str">
        <f>VLOOKUP(B61,[24]全部报警!$B$4:$E$102,4,FALSE)</f>
        <v>云南省玉溪市通海县里山乡214省道里山汽车站东北63米</v>
      </c>
      <c r="I61" s="76"/>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58" t="s">
        <v>2475</v>
      </c>
      <c r="G62" s="155">
        <v>0</v>
      </c>
      <c r="H62" s="76" t="str">
        <f>VLOOKUP(B62,[24]全部报警!$B$4:$E$102,4,FALSE)</f>
        <v>云南省昆明市晋宁区上蒜镇观矿段小平坝西北1098米</v>
      </c>
      <c r="I62" s="76"/>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58" t="s">
        <v>2476</v>
      </c>
      <c r="G63" s="155">
        <v>0</v>
      </c>
      <c r="H63" s="76" t="str">
        <f>VLOOKUP(B63,[24]全部报警!$B$4:$E$102,4,FALSE)</f>
        <v>云南省西双版纳傣族自治州勐海县勐宋乡勐海县众恒良种场茶厂(西南门)西79米</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58" t="s">
        <v>2477</v>
      </c>
      <c r="G64" s="155">
        <v>0</v>
      </c>
      <c r="H64" s="76" t="s">
        <v>2478</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58" t="s">
        <v>2479</v>
      </c>
      <c r="G65" s="155">
        <v>0</v>
      </c>
      <c r="H65" s="76" t="s">
        <v>2480</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58" t="s">
        <v>2481</v>
      </c>
      <c r="G66" s="155">
        <v>0</v>
      </c>
      <c r="H66" s="76" t="str">
        <f>VLOOKUP(B66,[24]全部报警!$B$4:$E$102,4,FALSE)</f>
        <v>云南省红河哈尼族彝族自治州弥勒市巡检司镇巡小路巡检客运站北103米</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158" t="s">
        <v>2482</v>
      </c>
      <c r="G67" s="155">
        <v>37.6</v>
      </c>
      <c r="H67" s="76" t="str">
        <f>VLOOKUP(B67,[24]全部报警!$B$4:$E$102,4,FALSE)</f>
        <v>云南省怒江傈僳族自治州泸水市称杆乡228省道腊门嘎东南221米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57" t="str">
        <f>VLOOKUP(B68,[22]全部报警!$A$2:$D$82,2,FALSE)</f>
        <v>2019-07-11 10:08:57</v>
      </c>
      <c r="G68" s="155">
        <v>0</v>
      </c>
      <c r="H68" s="76" t="str">
        <f>VLOOKUP(B68,[22]全部报警!$A$2:$D$82,4,FALSE)</f>
        <v>云南省西双版纳傣族自治州勐海县勐宋乡勐海县众恒良种场茶厂(西南门)东255米</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57" t="e">
        <f>VLOOKUP(B69,[22]全部报警!$A$2:$D$82,2,FALSE)</f>
        <v>#N/A</v>
      </c>
      <c r="G69" s="155">
        <v>0</v>
      </c>
      <c r="H69" s="76" t="str">
        <f>VLOOKUP(B69,[24]全部报警!$B$4:$E$102,4,FALSE)</f>
        <v>云南省红河哈尼族彝族自治州建水县临安镇323国道宏缘饭庄南166米</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57" t="str">
        <f>VLOOKUP(B70,[22]全部报警!$A$2:$D$82,2,FALSE)</f>
        <v>2019-07-11 15:11:34</v>
      </c>
      <c r="G70" s="155">
        <v>0</v>
      </c>
      <c r="H70" s="76" t="str">
        <f>VLOOKUP(B70,[22]全部报警!$A$2:$D$82,4,FALSE)</f>
        <v>云南省红河哈尼族彝族自治州建水县临安镇214省道建水县华腾钢化玻璃有限公司东南63米</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157" t="str">
        <f>VLOOKUP(B71,[22]全部报警!$A$2:$D$82,2,FALSE)</f>
        <v>2019-07-11 10:57:12</v>
      </c>
      <c r="G71" s="155">
        <v>0</v>
      </c>
      <c r="H71" s="76" t="str">
        <f>VLOOKUP(B71,[22]全部报警!$A$2:$D$82,4,FALSE)</f>
        <v>云南省西双版纳傣族自治州勐海县勐宋乡勐海县众恒良种场茶厂(西南门)东181米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157" t="str">
        <f>VLOOKUP(B72,[22]全部报警!$A$2:$D$82,2,FALSE)</f>
        <v>2019-07-11 15:15:32</v>
      </c>
      <c r="G72" s="155" t="str">
        <f>VLOOKUP(B72,[23]行驶报表统计数据!$B$4:$I$46,8,FALSE)</f>
        <v>54.71</v>
      </c>
      <c r="H72" s="76" t="str">
        <f>VLOOKUP(B72,[22]全部报警!$A$2:$D$82,4,FALSE)</f>
        <v>云南省昆明市富民县永定街道克林路开鑫苑农家乐东北101米</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57" t="s">
        <v>2483</v>
      </c>
      <c r="G73" s="155">
        <v>0</v>
      </c>
      <c r="H73" s="76" t="s">
        <v>2484</v>
      </c>
      <c r="I73" s="76"/>
      <c r="J73" s="85"/>
      <c r="K73" s="85"/>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57" t="str">
        <f>VLOOKUP(B74,[22]全部报警!$A$2:$D$82,2,FALSE)</f>
        <v>2019-07-11 10:07:34</v>
      </c>
      <c r="G74" s="155">
        <v>0</v>
      </c>
      <c r="H74" s="76" t="str">
        <f>VLOOKUP(B74,[22]全部报警!$A$2:$D$82,4,FALSE)</f>
        <v>云南省红河哈尼族彝族自治州弥勒市弥阳镇王炽路45号友信教育培训学校东北94米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157" t="str">
        <f>VLOOKUP(B75,[22]全部报警!$A$2:$D$82,2,FALSE)</f>
        <v>2019-07-11 20:51:27</v>
      </c>
      <c r="G75" s="155" t="str">
        <f>VLOOKUP(B75,[23]行驶报表统计数据!$B$4:$I$46,8,FALSE)</f>
        <v>30.13</v>
      </c>
      <c r="H75" s="76" t="str">
        <f>VLOOKUP(B75,[22]全部报警!$A$2:$D$82,4,FALSE)</f>
        <v>云南省文山壮族苗族自治州砚山县平远镇323国道滨海饭店西北164米</v>
      </c>
      <c r="I75" s="76"/>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157" t="str">
        <f>VLOOKUP(B76,[22]全部报警!$A$2:$D$82,2,FALSE)</f>
        <v>2019-07-11 23:50:51</v>
      </c>
      <c r="G76" s="155" t="str">
        <f>VLOOKUP(B76,[23]行驶报表统计数据!$B$4:$I$46,8,FALSE)</f>
        <v>11.48</v>
      </c>
      <c r="H76" s="76" t="str">
        <f>VLOOKUP(B76,[22]全部报警!$A$2:$D$82,4,FALSE)</f>
        <v>云南省红河哈尼族彝族自治州个旧市贾沙乡芦柴冲西449米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57" t="s">
        <v>2485</v>
      </c>
      <c r="G77" s="155">
        <v>0</v>
      </c>
      <c r="H77" s="76" t="s">
        <v>2486</v>
      </c>
      <c r="I77" s="76"/>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157" t="str">
        <f>VLOOKUP(B78,[22]全部报警!$A$2:$D$82,2,FALSE)</f>
        <v>2019-07-11 10:07:44</v>
      </c>
      <c r="G78" s="155">
        <v>0</v>
      </c>
      <c r="H78" s="76" t="str">
        <f>VLOOKUP(B78,[22]全部报警!$A$2:$D$82,4,FALSE)</f>
        <v>云南省大理白族自治州大理市下关镇大理十畝南麓一期(建设中)东315米</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58" t="s">
        <v>2487</v>
      </c>
      <c r="G79" s="155">
        <v>0</v>
      </c>
      <c r="H79" s="76" t="s">
        <v>2488</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58" t="s">
        <v>2489</v>
      </c>
      <c r="G80" s="155">
        <v>0</v>
      </c>
      <c r="H80" s="76" t="s">
        <v>2490</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57" t="str">
        <f>VLOOKUP(B81,[22]全部报警!$A$2:$D$82,2,FALSE)</f>
        <v>2019-07-11 21:07:43</v>
      </c>
      <c r="G81" s="155" t="str">
        <f>VLOOKUP(B81,[23]行驶报表统计数据!$B$4:$I$46,8,FALSE)</f>
        <v>7.72</v>
      </c>
      <c r="H81" s="76" t="s">
        <v>2491</v>
      </c>
      <c r="I81" s="76"/>
      <c r="J81" s="85"/>
      <c r="K81" s="85"/>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157" t="str">
        <f>VLOOKUP(B82,[22]全部报警!$A$2:$D$82,2,FALSE)</f>
        <v>2019-07-11 10:07:31</v>
      </c>
      <c r="G82" s="155">
        <v>0</v>
      </c>
      <c r="H82" s="76" t="str">
        <f>VLOOKUP(B82,[22]全部报警!$A$2:$D$82,4,FALSE)</f>
        <v>云南省红河哈尼族彝族自治州泸西县午街铺镇服务区南167米</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57" t="str">
        <f>VLOOKUP(B83,[22]全部报警!$A$2:$D$82,2,FALSE)</f>
        <v>2019-07-11 10:07:33</v>
      </c>
      <c r="G83" s="155">
        <v>0</v>
      </c>
      <c r="H83" s="76" t="str">
        <f>VLOOKUP(B83,[22]全部报警!$A$2:$D$82,4,FALSE)</f>
        <v>云南省昭通市绥江县中城镇田坝村东南409米</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57" t="str">
        <f>VLOOKUP(B84,[22]全部报警!$A$2:$D$82,2,FALSE)</f>
        <v>2019-07-11 10:07:30</v>
      </c>
      <c r="G84" s="155">
        <v>0</v>
      </c>
      <c r="H84" s="76" t="str">
        <f>VLOOKUP(B84,[22]全部报警!$A$2:$D$82,4,FALSE)</f>
        <v>云南省红河哈尼族彝族自治州建水县西庄镇金色维也纳(建设中)西南117米</v>
      </c>
      <c r="I84" s="76"/>
      <c r="J84" s="85"/>
      <c r="K84" s="85"/>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157" t="str">
        <f>VLOOKUP(B85,[22]全部报警!$A$2:$D$82,2,FALSE)</f>
        <v>2019-07-11 19:59:09</v>
      </c>
      <c r="G85" s="155" t="str">
        <f>VLOOKUP(B85,[23]行驶报表统计数据!$B$4:$I$46,8,FALSE)</f>
        <v>7.04</v>
      </c>
      <c r="H85" s="76" t="str">
        <f>VLOOKUP(B85,[22]全部报警!$A$2:$D$82,4,FALSE)</f>
        <v>云南省昭通市镇雄县坪上镇背牛段湾子东南156米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57" t="str">
        <f>VLOOKUP(B86,[22]全部报警!$A$2:$D$82,2,FALSE)</f>
        <v>2019-07-11 22:53:19</v>
      </c>
      <c r="G86" s="155" t="str">
        <f>VLOOKUP(B86,[23]行驶报表统计数据!$B$4:$I$46,8,FALSE)</f>
        <v>23.44</v>
      </c>
      <c r="H86" s="76" t="str">
        <f>VLOOKUP(B86,[22]全部报警!$A$2:$D$82,4,FALSE)</f>
        <v>云南省红河哈尼族彝族自治州建水县坡头乡214省道下白沙水东南851米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157" t="str">
        <f>VLOOKUP(B87,[22]全部报警!$A$2:$D$82,2,FALSE)</f>
        <v>2019-07-11 20:23:41</v>
      </c>
      <c r="G87" s="155" t="str">
        <f>VLOOKUP(B87,[23]行驶报表统计数据!$B$4:$I$46,8,FALSE)</f>
        <v>11.99</v>
      </c>
      <c r="H87" s="76" t="str">
        <f>VLOOKUP(B87,[22]全部报警!$A$2:$D$82,4,FALSE)</f>
        <v>云南省红河哈尼族彝族自治州元阳县南沙镇慢腊公路102县102县道桃园村卫生所东957米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157" t="str">
        <f>VLOOKUP(B88,[22]全部报警!$A$2:$D$82,2,FALSE)</f>
        <v>2019-07-11 10:07:41</v>
      </c>
      <c r="G88" s="155">
        <v>0</v>
      </c>
      <c r="H88" s="76" t="str">
        <f>VLOOKUP(B88,[22]全部报警!$A$2:$D$82,4,FALSE)</f>
        <v>云南省红河哈尼族彝族自治州建水县临安镇大哨头东南75米</v>
      </c>
      <c r="I88" s="76"/>
      <c r="J88" s="85"/>
      <c r="K88" s="85"/>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157" t="str">
        <f>VLOOKUP(B89,[22]全部报警!$A$2:$D$82,2,FALSE)</f>
        <v>2019-07-11 23:25:40</v>
      </c>
      <c r="G89" s="155" t="str">
        <f>VLOOKUP(B89,[23]行驶报表统计数据!$B$4:$I$46,8,FALSE)</f>
        <v>51.77</v>
      </c>
      <c r="H89" s="76" t="str">
        <f>VLOOKUP(B89,[22]全部报警!$A$2:$D$82,4,FALSE)</f>
        <v>云南省红河哈尼族彝族自治州蒙自市冷泉镇G8011开河高速加水检修站东35米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157" t="str">
        <f>VLOOKUP(B90,[22]全部报警!$A$2:$D$82,2,FALSE)</f>
        <v>2019-07-11 21:56:46</v>
      </c>
      <c r="G90" s="155">
        <v>0</v>
      </c>
      <c r="H90" s="76" t="str">
        <f>VLOOKUP(B90,[22]全部报警!$A$2:$D$82,4,FALSE)</f>
        <v>云南省红河哈尼族彝族自治州建水县临安镇214省道中国石化加油站(培德段)西31米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157" t="str">
        <f>VLOOKUP(B91,[22]全部报警!$A$2:$D$82,2,FALSE)</f>
        <v>2019-07-11 23:38:20</v>
      </c>
      <c r="G91" s="155" t="str">
        <f>VLOOKUP(B91,[23]行驶报表统计数据!$B$4:$I$46,8,FALSE)</f>
        <v>56.92</v>
      </c>
      <c r="H91" s="76" t="str">
        <f>VLOOKUP(B91,[22]全部报警!$A$2:$D$82,4,FALSE)</f>
        <v>云南省红河哈尼族彝族自治州建水县临安镇迎晖路331214省道元叶家具店北176米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57" t="str">
        <f>VLOOKUP(B92,[22]全部报警!$A$2:$D$82,2,FALSE)</f>
        <v>2019-07-11 10:13:48</v>
      </c>
      <c r="G92" s="155">
        <v>0</v>
      </c>
      <c r="H92" s="76" t="str">
        <f>VLOOKUP(B92,[22]全部报警!$A$2:$D$82,4,FALSE)</f>
        <v>云南省红河哈尼族彝族自治州开远市灵泉街道开培线中国邮政储蓄银行(小花桥营业所)北87米</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58" t="s">
        <v>2492</v>
      </c>
      <c r="G93" s="155">
        <v>0</v>
      </c>
      <c r="H93" s="76" t="s">
        <v>2493</v>
      </c>
      <c r="I93" s="76"/>
      <c r="J93" s="85"/>
      <c r="K93" s="85"/>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58" t="s">
        <v>2494</v>
      </c>
      <c r="G94" s="155">
        <v>0</v>
      </c>
      <c r="H94" s="76" t="str">
        <f>VLOOKUP(B94,[24]全部报警!$B$4:$E$102,4,FALSE)</f>
        <v>云南省红河哈尼族彝族自治州元阳县上新城乡南芒公路芒杏河西1643米</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58" t="s">
        <v>2495</v>
      </c>
      <c r="G95" s="155">
        <v>0</v>
      </c>
      <c r="H95" s="76" t="str">
        <f>VLOOKUP(B95,[24]全部报警!$B$4:$E$102,4,FALSE)</f>
        <v>云南省昆明市呈贡区洛羊街道跑马山21火建段云南云亚国际货运代理有限公司跑马山仓库东136米</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157" t="str">
        <f>VLOOKUP(B96,[22]全部报警!$A$2:$D$82,2,FALSE)</f>
        <v>2019-07-11 16:01:21</v>
      </c>
      <c r="G96" s="155" t="str">
        <f>VLOOKUP(B96,[23]行驶报表统计数据!$B$4:$I$46,8,FALSE)</f>
        <v>1.47</v>
      </c>
      <c r="H96" s="76" t="str">
        <f>VLOOKUP(B96,[22]全部报警!$A$2:$D$82,4,FALSE)</f>
        <v>滨河中路中国农业银行(滨河路分理处)西南448米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157" t="str">
        <f>VLOOKUP(B97,[22]全部报警!$A$2:$D$82,2,FALSE)</f>
        <v>2019-07-11 20:48:56</v>
      </c>
      <c r="G97" s="155" t="str">
        <f>VLOOKUP(B97,[23]行驶报表统计数据!$B$4:$I$46,8,FALSE)</f>
        <v>29.11</v>
      </c>
      <c r="H97" s="76" t="str">
        <f>VLOOKUP(B97,[22]全部报警!$A$2:$D$82,4,FALSE)</f>
        <v>云南省西双版纳傣族自治州景洪市大渡岗乡G8511昆磨高速大渡岗茶场一队南358米</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57"/>
      <c r="G98" s="155">
        <v>0</v>
      </c>
      <c r="H98" s="76"/>
      <c r="I98" s="83" t="s">
        <v>62</v>
      </c>
      <c r="J98" s="85"/>
      <c r="K98" s="85"/>
      <c r="L98" s="84" t="s">
        <v>33</v>
      </c>
      <c r="M98" s="83"/>
      <c r="N98" s="83"/>
      <c r="O98" s="83"/>
      <c r="P98" s="83"/>
      <c r="Q98" s="101" t="s">
        <v>29</v>
      </c>
      <c r="R98" s="102"/>
      <c r="S98" s="103"/>
      <c r="T98" s="104"/>
      <c r="U98" s="105"/>
    </row>
    <row r="99" s="41" customFormat="1" ht="17.65" customHeight="1" spans="1:21">
      <c r="A99" s="71">
        <v>94</v>
      </c>
      <c r="B99" s="72" t="s">
        <v>350</v>
      </c>
      <c r="C99" s="73" t="s">
        <v>351</v>
      </c>
      <c r="D99" s="73">
        <v>13887376301</v>
      </c>
      <c r="E99" s="74" t="s">
        <v>59</v>
      </c>
      <c r="F99" s="157" t="str">
        <f>VLOOKUP(B99,[22]全部报警!$A$2:$D$82,2,FALSE)</f>
        <v>2019-07-11 20:56:53</v>
      </c>
      <c r="G99" s="155">
        <v>0</v>
      </c>
      <c r="H99" s="76" t="str">
        <f>VLOOKUP(B99,[22]全部报警!$A$2:$D$82,4,FALSE)</f>
        <v>云南省红河哈尼族彝族自治州建水县临安镇214省道鸿达驾校西南270米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157" t="s">
        <v>2496</v>
      </c>
      <c r="G100" s="155">
        <v>0</v>
      </c>
      <c r="H100" s="76" t="str">
        <f>VLOOKUP(B100,[24]全部报警!$B$4:$E$102,4,FALSE)</f>
        <v>云南省红河哈尼族彝族自治州个旧市锡城镇个金公路滑嘴狗肉馆北58米</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157" t="str">
        <f>VLOOKUP(B101,[22]全部报警!$A$2:$D$82,2,FALSE)</f>
        <v>2019-07-11 19:54:03</v>
      </c>
      <c r="G101" s="155" t="str">
        <f>VLOOKUP(B101,[23]行驶报表统计数据!$B$4:$I$46,8,FALSE)</f>
        <v>24.63</v>
      </c>
      <c r="H101" s="76" t="str">
        <f>VLOOKUP(B101,[22]全部报警!$A$2:$D$82,4,FALSE)</f>
        <v>云南省文山壮族苗族自治州砚山县平远镇商贸大街五联农资商贸开发有限责任公司东69米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157" t="s">
        <v>2497</v>
      </c>
      <c r="G102" s="155">
        <v>0</v>
      </c>
      <c r="H102" s="76" t="str">
        <f>VLOOKUP(B102,[24]全部报警!$B$4:$E$102,4,FALSE)</f>
        <v>云南省红河哈尼族彝族自治州个旧市贾沙乡102县道红河元阳刘大头农家乐东北370米</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157" t="str">
        <f>VLOOKUP(B103,[22]全部报警!$A$2:$D$82,2,FALSE)</f>
        <v>2019-07-11 23:51:41</v>
      </c>
      <c r="G103" s="155">
        <v>0</v>
      </c>
      <c r="H103" s="76" t="str">
        <f>VLOOKUP(B103,[22]全部报警!$A$2:$D$82,4,FALSE)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57" t="s">
        <v>2498</v>
      </c>
      <c r="G104" s="155">
        <v>0</v>
      </c>
      <c r="H104" s="76" t="str">
        <f>VLOOKUP(B104,[24]全部报警!$B$4:$E$102,4,FALSE)</f>
        <v>云南省普洱市思茅区南屏镇309省道南屏镇整碗村卫生室东295米</v>
      </c>
      <c r="I104" s="76"/>
      <c r="J104" s="85"/>
      <c r="K104" s="85"/>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57" t="s">
        <v>2499</v>
      </c>
      <c r="G105" s="155">
        <v>0</v>
      </c>
      <c r="H105" s="76" t="str">
        <f>VLOOKUP(B105,[24]全部报警!$B$4:$E$102,4,FALSE)</f>
        <v>云南省红河哈尼族彝族自治州建水县曲江镇214省道建水曲江增福轮胎经营部东123米</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157" t="str">
        <f>VLOOKUP(B106,[22]全部报警!$A$2:$D$82,2,FALSE)</f>
        <v>2019-07-11 23:41:35</v>
      </c>
      <c r="G106" s="155" t="str">
        <f>VLOOKUP(B106,[23]行驶报表统计数据!$B$4:$I$46,8,FALSE)</f>
        <v>62.12</v>
      </c>
      <c r="H106" s="76" t="str">
        <f>VLOOKUP(B106,[22]全部报警!$A$2:$D$82,4,FALSE)</f>
        <v>云南省红河哈尼族彝族自治州开远市乐白道街道G8011开河高速南盘江桥东北1195米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58" t="s">
        <v>2500</v>
      </c>
      <c r="G107" s="155">
        <v>0</v>
      </c>
      <c r="H107" s="76" t="s">
        <v>2501</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58" t="s">
        <v>2502</v>
      </c>
      <c r="G108" s="155">
        <v>0</v>
      </c>
      <c r="H108" s="76" t="str">
        <f>VLOOKUP(B108,[24]全部报警!$B$4:$E$102,4,FALSE)</f>
        <v>云南省红河哈尼族彝族自治州建水县临安镇美的家具东46米</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58" t="s">
        <v>2503</v>
      </c>
      <c r="G109" s="155">
        <v>0</v>
      </c>
      <c r="H109" s="76" t="s">
        <v>2504</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395</v>
      </c>
      <c r="F110" s="158" t="s">
        <v>2505</v>
      </c>
      <c r="G110" s="155">
        <v>0</v>
      </c>
      <c r="H110" s="154" t="s">
        <v>1066</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395</v>
      </c>
      <c r="F111" s="158" t="s">
        <v>2506</v>
      </c>
      <c r="G111" s="155">
        <v>0</v>
      </c>
      <c r="H111" s="154" t="s">
        <v>2507</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158" t="s">
        <v>2508</v>
      </c>
      <c r="G112" s="155">
        <v>0</v>
      </c>
      <c r="H112" s="76" t="str">
        <f>VLOOKUP(B112,[24]全部报警!$B$4:$E$102,4,FALSE)</f>
        <v>云南省迪庆藏族自治州维西傈僳族自治县永春乡维通线草坝西南483米</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57" t="s">
        <v>2509</v>
      </c>
      <c r="G113" s="155">
        <v>0</v>
      </c>
      <c r="H113" s="76" t="s">
        <v>2510</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57" t="s">
        <v>2511</v>
      </c>
      <c r="G114" s="155">
        <v>0</v>
      </c>
      <c r="H114" s="76" t="s">
        <v>2512</v>
      </c>
      <c r="I114" s="76"/>
      <c r="J114" s="85"/>
      <c r="K114" s="85"/>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157" t="str">
        <f>VLOOKUP(B115,[22]全部报警!$A$2:$D$82,2,FALSE)</f>
        <v>2019-07-11 19:25:31</v>
      </c>
      <c r="G115" s="155" t="str">
        <f>VLOOKUP(B115,[23]行驶报表统计数据!$B$4:$I$46,8,FALSE)</f>
        <v>14.11</v>
      </c>
      <c r="H115" s="76" t="str">
        <f>VLOOKUP(B115,[22]全部报警!$A$2:$D$82,4,FALSE)</f>
        <v>云南省昆明市寻甸回族彝族自治县倘甸镇服务区南93米</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57" t="s">
        <v>2513</v>
      </c>
      <c r="G116" s="155">
        <v>0</v>
      </c>
      <c r="H116" s="76" t="s">
        <v>2514</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57" t="s">
        <v>2515</v>
      </c>
      <c r="G117" s="155">
        <v>0</v>
      </c>
      <c r="H117" s="76" t="s">
        <v>2516</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57" t="str">
        <f>VLOOKUP(B118,[22]全部报警!$A$2:$D$82,2,FALSE)</f>
        <v>2019-07-11 16:44:44</v>
      </c>
      <c r="G118" s="155">
        <v>0</v>
      </c>
      <c r="H118" s="76" t="str">
        <f>VLOOKUP(B118,[22]全部报警!$A$2:$D$82,4,FALSE)</f>
        <v>云南省红河哈尼族彝族自治州建水县曲江镇东山坝线加油站(东山坝派出所东)北57米</v>
      </c>
      <c r="I118" s="76"/>
      <c r="J118" s="85"/>
      <c r="K118" s="85"/>
      <c r="L118" s="84" t="s">
        <v>33</v>
      </c>
      <c r="M118" s="83"/>
      <c r="N118" s="83"/>
      <c r="O118" s="83"/>
      <c r="P118" s="83"/>
      <c r="Q118" s="101" t="s">
        <v>56</v>
      </c>
      <c r="R118" s="102"/>
      <c r="S118" s="103"/>
      <c r="T118" s="104"/>
      <c r="U118" s="105"/>
    </row>
    <row r="119" ht="17.65" customHeight="1" spans="1:21">
      <c r="A119" s="71">
        <v>114</v>
      </c>
      <c r="B119" s="112" t="s">
        <v>431</v>
      </c>
      <c r="C119" s="113" t="s">
        <v>432</v>
      </c>
      <c r="D119" s="113" t="s">
        <v>433</v>
      </c>
      <c r="E119" s="74" t="s">
        <v>59</v>
      </c>
      <c r="F119" s="158" t="s">
        <v>2517</v>
      </c>
      <c r="G119" s="155">
        <v>0</v>
      </c>
      <c r="H119" s="76" t="s">
        <v>2518</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58" t="s">
        <v>2519</v>
      </c>
      <c r="G120" s="155">
        <v>43.8</v>
      </c>
      <c r="H120" s="76" t="s">
        <v>2520</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58" t="s">
        <v>2521</v>
      </c>
      <c r="G121" s="155">
        <v>0</v>
      </c>
      <c r="H121" s="76" t="s">
        <v>2522</v>
      </c>
      <c r="I121" s="76"/>
      <c r="J121" s="85"/>
      <c r="K121" s="85"/>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157" t="str">
        <f>VLOOKUP(B122,[22]全部报警!$A$2:$D$82,2,FALSE)</f>
        <v>2019-07-11 10:11:15</v>
      </c>
      <c r="G122" s="155">
        <v>0</v>
      </c>
      <c r="H122" s="76" t="str">
        <f>VLOOKUP(B122,[22]全部报警!$A$2:$D$82,4,FALSE)</f>
        <v>云南省玉溪市通海县河西镇319省道云南雨燕教育设备有限公司(东北门)东南83米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157" t="s">
        <v>2523</v>
      </c>
      <c r="G123" s="155">
        <v>0</v>
      </c>
      <c r="H123" s="76" t="str">
        <f>VLOOKUP(B123,[24]全部报警!$B$4:$E$102,4,FALSE)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57" t="s">
        <v>2524</v>
      </c>
      <c r="G124" s="155">
        <v>0</v>
      </c>
      <c r="H124" s="76" t="s">
        <v>2525</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57" t="s">
        <v>2526</v>
      </c>
      <c r="G125" s="155">
        <v>0</v>
      </c>
      <c r="H125" s="76" t="str">
        <f>VLOOKUP(B125,[24]全部报警!$B$4:$E$102,4,FALSE)</f>
        <v>云南省玉溪市元江哈尼族彝族傣族自治县澧江街道元红路郁香园客栈南220米</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57" t="str">
        <f>VLOOKUP(B126,[22]全部报警!$A$2:$D$82,2,FALSE)</f>
        <v>2019-07-11 10:09:33</v>
      </c>
      <c r="G126" s="155">
        <v>0</v>
      </c>
      <c r="H126" s="76" t="str">
        <f>VLOOKUP(B126,[22]全部报警!$A$2:$D$82,4,FALSE)</f>
        <v>云南省红河哈尼族彝族自治州建水县临安镇214省道大厂东366米</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57" t="str">
        <f>VLOOKUP(B127,[22]全部报警!$A$2:$D$82,2,FALSE)</f>
        <v>2019-07-11 18:41:07</v>
      </c>
      <c r="G127" s="155" t="str">
        <f>VLOOKUP(B127,[23]行驶报表统计数据!$B$4:$I$46,8,FALSE)</f>
        <v>29.29</v>
      </c>
      <c r="H127" s="76" t="str">
        <f>VLOOKUP(B127,[22]全部报警!$A$2:$D$82,4,FALSE)</f>
        <v>云南省红河哈尼族彝族自治州个旧市城区街道个金公路绿海小区北146米</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157" t="str">
        <f>VLOOKUP(B128,[22]全部报警!$A$2:$D$82,2,FALSE)</f>
        <v>2019-07-11 23:47:07</v>
      </c>
      <c r="G128" s="155">
        <v>0</v>
      </c>
      <c r="H128" s="76" t="str">
        <f>VLOOKUP(B128,[22]全部报警!$A$2:$D$82,4,FALSE)</f>
        <v>云南省红河哈尼族彝族自治州个旧市大屯镇个大段小屯西北150米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57"/>
      <c r="G129" s="155">
        <v>0</v>
      </c>
      <c r="H129" s="76"/>
      <c r="I129" s="83" t="s">
        <v>62</v>
      </c>
      <c r="J129" s="85"/>
      <c r="K129" s="85"/>
      <c r="L129" s="84" t="s">
        <v>33</v>
      </c>
      <c r="M129" s="83"/>
      <c r="N129" s="83"/>
      <c r="O129" s="83"/>
      <c r="P129" s="83"/>
      <c r="Q129" s="101" t="s">
        <v>29</v>
      </c>
      <c r="R129" s="102"/>
      <c r="S129" s="103"/>
      <c r="T129" s="104"/>
      <c r="U129" s="105"/>
    </row>
    <row r="130" ht="17.65" customHeight="1" spans="1:21">
      <c r="A130" s="71">
        <v>125</v>
      </c>
      <c r="B130" s="114" t="s">
        <v>469</v>
      </c>
      <c r="C130" s="115" t="s">
        <v>470</v>
      </c>
      <c r="D130" s="115">
        <v>13529664805</v>
      </c>
      <c r="E130" s="74" t="s">
        <v>59</v>
      </c>
      <c r="F130" s="157" t="str">
        <f>VLOOKUP(B130,[22]全部报警!$A$2:$D$82,2,FALSE)</f>
        <v>2019-07-11 23:26:16</v>
      </c>
      <c r="G130" s="155">
        <v>0</v>
      </c>
      <c r="H130" s="76" t="str">
        <f>VLOOKUP(B130,[22]全部报警!$A$2:$D$82,4,FALSE)</f>
        <v>云南省红河哈尼族彝族自治州个旧市蔓耗镇102县道蛮板大桥东北319米</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157" t="str">
        <f>VLOOKUP(B131,[22]全部报警!$A$2:$D$82,2,FALSE)</f>
        <v>2019-07-11 16:31:57</v>
      </c>
      <c r="G131" s="155" t="str">
        <f>VLOOKUP(B131,[23]行驶报表统计数据!$B$4:$I$46,8,FALSE)</f>
        <v>18.36</v>
      </c>
      <c r="H131" s="76" t="str">
        <f>VLOOKUP(B131,[22]全部报警!$A$2:$D$82,4,FALSE)</f>
        <v>云南省红河哈尼族彝族自治州开远市小龙潭镇二城段安桶寨西266米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157" t="str">
        <f>VLOOKUP(B132,[22]全部报警!$A$2:$D$82,2,FALSE)</f>
        <v>2019-07-11 10:07:35</v>
      </c>
      <c r="G132" s="155">
        <v>0</v>
      </c>
      <c r="H132" s="76" t="str">
        <f>VLOOKUP(B132,[22]全部报警!$A$2:$D$82,4,FALSE)</f>
        <v>云南省红河哈尼族彝族自治州石屏县异龙镇216省道石屏县辣云红食品有限公司西南34米</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57" t="str">
        <f>VLOOKUP(B133,[22]全部报警!$A$2:$D$82,2,FALSE)</f>
        <v>2019-07-11 10:08:20</v>
      </c>
      <c r="G133" s="155">
        <v>0</v>
      </c>
      <c r="H133" s="76" t="str">
        <f>VLOOKUP(B133,[22]全部报警!$A$2:$D$82,4,FALSE)</f>
        <v>云南省红河哈尼族彝族自治州建水县临安镇钟灵路鑫源居南78米</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57" t="s">
        <v>2527</v>
      </c>
      <c r="G134" s="155">
        <v>0</v>
      </c>
      <c r="H134" s="76" t="str">
        <f>VLOOKUP(B134,[24]全部报警!$B$4:$E$102,4,FALSE)</f>
        <v>云南省红河哈尼族彝族自治州金平苗族瑶族傣族自治县金河镇河东南路267号河东南路金河镇人民政府西南162米</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57" t="s">
        <v>2528</v>
      </c>
      <c r="G135" s="155">
        <v>0</v>
      </c>
      <c r="H135" s="76" t="s">
        <v>2529</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157" t="str">
        <f>VLOOKUP(B136,[22]全部报警!$A$2:$D$82,2,FALSE)</f>
        <v>2019-07-11 21:39:26</v>
      </c>
      <c r="G136" s="155" t="str">
        <f>VLOOKUP(B136,[23]行驶报表统计数据!$B$4:$I$46,8,FALSE)</f>
        <v>51.99</v>
      </c>
      <c r="H136" s="76" t="str">
        <f>VLOOKUP(B136,[22]全部报警!$A$2:$D$82,4,FALSE)</f>
        <v>云南省红河哈尼族彝族自治州河口瑶族自治县河口镇中国石化(北山停车区加油站)东南174米</v>
      </c>
      <c r="I136" s="76"/>
      <c r="J136" s="85"/>
      <c r="K136" s="85"/>
      <c r="L136" s="84" t="s">
        <v>33</v>
      </c>
      <c r="M136" s="83"/>
      <c r="N136" s="83"/>
      <c r="O136" s="83"/>
      <c r="P136" s="83"/>
      <c r="Q136" s="101" t="s">
        <v>56</v>
      </c>
      <c r="R136" s="102"/>
      <c r="S136" s="103"/>
      <c r="T136" s="104"/>
      <c r="U136" s="105"/>
    </row>
    <row r="137" ht="17.65" customHeight="1" spans="1:21">
      <c r="A137" s="71">
        <v>132</v>
      </c>
      <c r="B137" s="73" t="s">
        <v>492</v>
      </c>
      <c r="C137" s="117" t="s">
        <v>285</v>
      </c>
      <c r="D137" s="117">
        <v>15974736050</v>
      </c>
      <c r="E137" s="74" t="s">
        <v>59</v>
      </c>
      <c r="F137" s="157" t="str">
        <f>VLOOKUP(B137,[22]全部报警!$A$2:$D$82,2,FALSE)</f>
        <v>2019-07-11 23:52:29</v>
      </c>
      <c r="G137" s="155" t="str">
        <f>VLOOKUP(B137,[23]行驶报表统计数据!$B$4:$I$46,8,FALSE)</f>
        <v>7.78</v>
      </c>
      <c r="H137" s="76" t="str">
        <f>VLOOKUP(B137,[22]全部报警!$A$2:$D$82,4,FALSE)</f>
        <v>云南省红河哈尼族彝族自治州个旧市贾沙乡芦柴冲西北414米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157" t="str">
        <f>VLOOKUP(B138,[22]全部报警!$A$2:$D$82,2,FALSE)</f>
        <v>2019-07-11 23:08:34</v>
      </c>
      <c r="G138" s="155">
        <v>80</v>
      </c>
      <c r="H138" s="76" t="str">
        <f>VLOOKUP(B138,[22]全部报警!$A$2:$D$82,4,FALSE)</f>
        <v>云南省大理白族自治州祥云县下庄镇G56杭瑞高速高家西北224米</v>
      </c>
      <c r="I138" s="76"/>
      <c r="J138" s="85"/>
      <c r="K138" s="85"/>
      <c r="L138" s="84" t="s">
        <v>28</v>
      </c>
      <c r="M138" s="83" t="s">
        <v>62</v>
      </c>
      <c r="N138" s="83"/>
      <c r="O138" s="83"/>
      <c r="P138" s="83"/>
      <c r="Q138" s="101" t="s">
        <v>34</v>
      </c>
      <c r="R138" s="102"/>
      <c r="S138" s="103"/>
      <c r="T138" s="104"/>
      <c r="U138" s="105"/>
    </row>
    <row r="139" ht="17.65" customHeight="1" spans="1:21">
      <c r="A139" s="71">
        <v>134</v>
      </c>
      <c r="B139" s="73" t="s">
        <v>495</v>
      </c>
      <c r="C139" s="117" t="s">
        <v>496</v>
      </c>
      <c r="D139" s="117">
        <v>15912820531</v>
      </c>
      <c r="E139" s="74" t="s">
        <v>59</v>
      </c>
      <c r="F139" s="157" t="str">
        <f>VLOOKUP(B139,[22]全部报警!$A$2:$D$82,2,FALSE)</f>
        <v>2019-07-11 17:28:44</v>
      </c>
      <c r="G139" s="155" t="str">
        <f>VLOOKUP(B139,[23]行驶报表统计数据!$B$4:$I$46,8,FALSE)</f>
        <v>15.58</v>
      </c>
      <c r="H139" s="76" t="str">
        <f>VLOOKUP(B139,[22]全部报警!$A$2:$D$82,4,FALSE)</f>
        <v>云南省红河哈尼族彝族自治州建水县曲江镇214省道清真鑫雅园南411米</v>
      </c>
      <c r="I139" s="76"/>
      <c r="J139" s="85"/>
      <c r="K139" s="85"/>
      <c r="L139" s="84" t="s">
        <v>33</v>
      </c>
      <c r="M139" s="83"/>
      <c r="N139" s="83"/>
      <c r="O139" s="83"/>
      <c r="P139" s="83"/>
      <c r="Q139" s="101" t="s">
        <v>56</v>
      </c>
      <c r="R139" s="102"/>
      <c r="S139" s="103"/>
      <c r="T139" s="104"/>
      <c r="U139" s="105"/>
    </row>
    <row r="140" s="42" customFormat="1" ht="17.65" customHeight="1" spans="1:22">
      <c r="A140" s="71">
        <v>135</v>
      </c>
      <c r="B140" s="73" t="s">
        <v>499</v>
      </c>
      <c r="C140" s="77" t="s">
        <v>500</v>
      </c>
      <c r="D140" s="77">
        <v>15825222243</v>
      </c>
      <c r="E140" s="74" t="s">
        <v>59</v>
      </c>
      <c r="F140" s="157" t="str">
        <f>VLOOKUP(B140,[22]全部报警!$A$2:$D$82,2,FALSE)</f>
        <v>2019-07-11 18:48:31</v>
      </c>
      <c r="G140" s="155" t="str">
        <f>VLOOKUP(B140,[23]行驶报表统计数据!$B$4:$I$46,8,FALSE)</f>
        <v>3.40</v>
      </c>
      <c r="H140" s="76" t="str">
        <f>VLOOKUP(B140,[22]全部报警!$A$2:$D$82,4,FALSE)</f>
        <v>云南省西双版纳傣族自治州景洪市允景洪街道澜沧江路7号澜沧江路兴豪门北508米</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57" t="str">
        <f>VLOOKUP(B141,[22]全部报警!$A$2:$D$82,2,FALSE)</f>
        <v>2019-07-11 10:14:11</v>
      </c>
      <c r="G141" s="155">
        <v>0</v>
      </c>
      <c r="H141" s="76" t="str">
        <f>VLOOKUP(B141,[22]全部报警!$A$2:$D$82,4,FALSE)</f>
        <v>云南省红河哈尼族彝族自治州个旧市鸡街镇212省道舘驿清真餐厅西北64米</v>
      </c>
      <c r="I141" s="76"/>
      <c r="J141" s="128"/>
      <c r="K141" s="128"/>
      <c r="L141" s="84" t="s">
        <v>33</v>
      </c>
      <c r="M141" s="83"/>
      <c r="N141" s="83"/>
      <c r="O141" s="83"/>
      <c r="P141" s="83"/>
      <c r="Q141" s="101" t="s">
        <v>56</v>
      </c>
      <c r="R141" s="102"/>
      <c r="S141" s="103"/>
      <c r="T141" s="104"/>
      <c r="U141" s="105"/>
      <c r="V141" s="132"/>
    </row>
    <row r="142" s="42" customFormat="1" ht="17.65" customHeight="1" spans="1:22">
      <c r="A142" s="71">
        <v>137</v>
      </c>
      <c r="B142" s="116" t="s">
        <v>504</v>
      </c>
      <c r="C142" s="117" t="s">
        <v>505</v>
      </c>
      <c r="D142" s="117">
        <v>15987379657</v>
      </c>
      <c r="E142" s="74" t="s">
        <v>59</v>
      </c>
      <c r="F142" s="157" t="s">
        <v>2530</v>
      </c>
      <c r="G142" s="155">
        <v>0</v>
      </c>
      <c r="H142" s="76" t="str">
        <f>VLOOKUP(B142,[24]全部报警!$B$4:$E$102,4,FALSE)</f>
        <v>云南省红河哈尼族彝族自治州建水县青龙镇青他线建水文笔塔南1714米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157" t="str">
        <f>VLOOKUP(B143,[22]全部报警!$A$2:$D$82,2,FALSE)</f>
        <v>2019-07-11 10:10:27</v>
      </c>
      <c r="G143" s="155">
        <v>0</v>
      </c>
      <c r="H143" s="76" t="str">
        <f>VLOOKUP(B143,[22]全部报警!$A$2:$D$82,4,FALSE)</f>
        <v>云南省红河哈尼族彝族自治州绿春县大兴镇老庙巷78号214省道中国农业银行(绿春县支行营业室)东北1443米</v>
      </c>
      <c r="I143" s="76"/>
      <c r="J143" s="128"/>
      <c r="K143" s="128"/>
      <c r="L143" s="84" t="s">
        <v>33</v>
      </c>
      <c r="M143" s="83"/>
      <c r="N143" s="83"/>
      <c r="O143" s="83"/>
      <c r="P143" s="83"/>
      <c r="Q143" s="101" t="s">
        <v>56</v>
      </c>
      <c r="R143" s="102"/>
      <c r="S143" s="103"/>
      <c r="T143" s="104"/>
      <c r="U143" s="105"/>
    </row>
    <row r="144" ht="17.65" customHeight="1" spans="1:21">
      <c r="A144" s="71">
        <v>139</v>
      </c>
      <c r="B144" s="116" t="s">
        <v>508</v>
      </c>
      <c r="C144" s="77" t="s">
        <v>509</v>
      </c>
      <c r="D144" s="77">
        <v>13466255899</v>
      </c>
      <c r="E144" s="74" t="s">
        <v>59</v>
      </c>
      <c r="F144" s="157" t="s">
        <v>2519</v>
      </c>
      <c r="G144" s="155">
        <v>0</v>
      </c>
      <c r="H144" s="154" t="s">
        <v>2531</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57" t="s">
        <v>2532</v>
      </c>
      <c r="G145" s="155">
        <v>0</v>
      </c>
      <c r="H145" s="154" t="s">
        <v>2185</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395</v>
      </c>
      <c r="F146" s="157" t="s">
        <v>2533</v>
      </c>
      <c r="G146" s="155">
        <v>0</v>
      </c>
      <c r="H146" s="154" t="s">
        <v>2534</v>
      </c>
      <c r="I146" s="76"/>
      <c r="J146" s="128"/>
      <c r="K146" s="128"/>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157" t="s">
        <v>2535</v>
      </c>
      <c r="G147" s="155">
        <v>0</v>
      </c>
      <c r="H147" s="154" t="s">
        <v>2536</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157" t="str">
        <f>VLOOKUP(B148,[22]全部报警!$A$2:$D$82,2,FALSE)</f>
        <v>2019-07-11 23:58:15</v>
      </c>
      <c r="G148" s="155" t="str">
        <f>VLOOKUP(B148,[23]行驶报表统计数据!$B$4:$I$46,8,FALSE)</f>
        <v>40.00</v>
      </c>
      <c r="H148" s="76" t="str">
        <f>VLOOKUP(B148,[22]全部报警!$A$2:$D$82,4,FALSE)</f>
        <v>云南省西双版纳傣族自治州勐海县勐遮镇024乡道曼庄东南193米</v>
      </c>
      <c r="I148" s="76"/>
      <c r="J148" s="128"/>
      <c r="K148" s="128"/>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157"/>
      <c r="G149" s="155">
        <v>0</v>
      </c>
      <c r="H149" s="76"/>
      <c r="I149" s="83" t="s">
        <v>62</v>
      </c>
      <c r="J149" s="128"/>
      <c r="K149" s="128"/>
      <c r="L149" s="84" t="s">
        <v>33</v>
      </c>
      <c r="M149" s="83"/>
      <c r="N149" s="83"/>
      <c r="O149" s="83"/>
      <c r="P149" s="83"/>
      <c r="Q149" s="101" t="s">
        <v>29</v>
      </c>
      <c r="R149" s="102"/>
      <c r="S149" s="103"/>
      <c r="T149" s="104"/>
      <c r="U149" s="105"/>
    </row>
    <row r="150" ht="17.65" customHeight="1" spans="1:21">
      <c r="A150" s="71">
        <v>145</v>
      </c>
      <c r="B150" s="119" t="s">
        <v>528</v>
      </c>
      <c r="C150" s="117" t="s">
        <v>529</v>
      </c>
      <c r="D150" s="117">
        <v>13312660049</v>
      </c>
      <c r="E150" s="74" t="s">
        <v>59</v>
      </c>
      <c r="F150" s="157" t="str">
        <f>VLOOKUP(B150,[22]全部报警!$A$2:$D$82,2,FALSE)</f>
        <v>2019-07-11 22:03:00</v>
      </c>
      <c r="G150" s="155" t="str">
        <f>VLOOKUP(B150,[23]行驶报表统计数据!$B$4:$I$46,8,FALSE)</f>
        <v>17.70</v>
      </c>
      <c r="H150" s="76" t="str">
        <f>VLOOKUP(B150,[22]全部报警!$A$2:$D$82,4,FALSE)</f>
        <v>云南省红河哈尼族彝族自治州红河县迤萨镇环城北路8号元红公路红河县二中东324米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57" t="s">
        <v>2537</v>
      </c>
      <c r="G151" s="155">
        <v>0</v>
      </c>
      <c r="H151" s="154" t="s">
        <v>2538</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57" t="s">
        <v>2539</v>
      </c>
      <c r="G152" s="155">
        <v>0</v>
      </c>
      <c r="H152" s="154" t="s">
        <v>2540</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157" t="s">
        <v>2541</v>
      </c>
      <c r="G153" s="155">
        <v>0</v>
      </c>
      <c r="H153" s="154" t="s">
        <v>2542</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157" t="s">
        <v>2543</v>
      </c>
      <c r="G154" s="155">
        <v>0</v>
      </c>
      <c r="H154" s="154" t="s">
        <v>2167</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157" t="str">
        <f>VLOOKUP(B155,[22]全部报警!$A$2:$D$82,2,FALSE)</f>
        <v>2019-07-11 21:24:05</v>
      </c>
      <c r="G155" s="155" t="str">
        <f>VLOOKUP(B155,[23]行驶报表统计数据!$B$4:$I$46,8,FALSE)</f>
        <v>1.68</v>
      </c>
      <c r="H155" s="76" t="str">
        <f>VLOOKUP(B155,[22]全部报警!$A$2:$D$82,4,FALSE)</f>
        <v>云南省红河哈尼族彝族自治州建水县坡头乡大石洞段大石洞小学西南1220米</v>
      </c>
      <c r="I155" s="76"/>
      <c r="J155" s="128"/>
      <c r="K155" s="128"/>
      <c r="L155" s="84" t="s">
        <v>33</v>
      </c>
      <c r="M155" s="83"/>
      <c r="N155" s="83"/>
      <c r="O155" s="83"/>
      <c r="P155" s="83"/>
      <c r="Q155" s="101" t="s">
        <v>56</v>
      </c>
      <c r="R155" s="102"/>
      <c r="S155" s="103"/>
      <c r="T155" s="104"/>
      <c r="U155" s="105"/>
    </row>
    <row r="156" ht="17.65" customHeight="1" spans="1:21">
      <c r="A156" s="71">
        <v>151</v>
      </c>
      <c r="B156" s="119" t="s">
        <v>546</v>
      </c>
      <c r="C156" s="120" t="s">
        <v>547</v>
      </c>
      <c r="D156" s="120">
        <v>13987361051</v>
      </c>
      <c r="E156" s="74" t="s">
        <v>59</v>
      </c>
      <c r="F156" s="157" t="str">
        <f>VLOOKUP(B156,[22]全部报警!$A$2:$D$82,2,FALSE)</f>
        <v>2019-07-11 17:37:56</v>
      </c>
      <c r="G156" s="155" t="str">
        <f>VLOOKUP(B156,[23]行驶报表统计数据!$B$4:$I$46,8,FALSE)</f>
        <v>9.67</v>
      </c>
      <c r="H156" s="76" t="str">
        <f>VLOOKUP(B156,[22]全部报警!$A$2:$D$82,4,FALSE)</f>
        <v>云南省红河哈尼族彝族自治州元阳县南沙镇慢腊公路102县102县道桃园村卫生所东960米</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57" t="s">
        <v>2544</v>
      </c>
      <c r="G157" s="155">
        <v>0</v>
      </c>
      <c r="H157" s="76" t="str">
        <f>VLOOKUP(B157,[24]全部报警!$B$4:$E$102,4,FALSE)</f>
        <v>云南省昆明市西山区海口街道Z007云南省农村信用社(西山中宝分社)东南1286米</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57" t="s">
        <v>2545</v>
      </c>
      <c r="G158" s="155">
        <v>0</v>
      </c>
      <c r="H158" s="76" t="s">
        <v>2546</v>
      </c>
      <c r="I158" s="76"/>
      <c r="J158" s="128"/>
      <c r="K158" s="128"/>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157" t="str">
        <f>VLOOKUP(B159,[22]全部报警!$A$2:$D$82,2,FALSE)</f>
        <v>2019-07-11 20:48:11</v>
      </c>
      <c r="G159" s="155" t="str">
        <f>VLOOKUP(B159,[23]行驶报表统计数据!$B$4:$I$46,8,FALSE)</f>
        <v>36.34</v>
      </c>
      <c r="H159" s="76" t="str">
        <f>VLOOKUP(B159,[22]全部报警!$A$2:$D$82,4,FALSE)</f>
        <v>云南省红河哈尼族彝族自治州元阳县南沙镇102县道红河谷食家庄西北127米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57" t="s">
        <v>2547</v>
      </c>
      <c r="G160" s="155">
        <v>0</v>
      </c>
      <c r="H160" s="76" t="s">
        <v>2548</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57" t="s">
        <v>2549</v>
      </c>
      <c r="G161" s="155">
        <v>0</v>
      </c>
      <c r="H161" s="76" t="s">
        <v>2550</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57" t="s">
        <v>2551</v>
      </c>
      <c r="G162" s="155">
        <v>0</v>
      </c>
      <c r="H162" s="76" t="str">
        <f>VLOOKUP(B162,[24]全部报警!$B$4:$E$102,4,FALSE)</f>
        <v>云南省红河哈尼族彝族自治州建水县临安镇迎晖路352鑫苑家常菜南157米</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157" t="str">
        <f>VLOOKUP(B163,[22]全部报警!$A$2:$D$82,2,FALSE)</f>
        <v>2019-07-11 20:47:55</v>
      </c>
      <c r="G163" s="155" t="str">
        <f>VLOOKUP(B163,[23]行驶报表统计数据!$B$4:$I$46,8,FALSE)</f>
        <v>14.82</v>
      </c>
      <c r="H163" s="76" t="str">
        <f>VLOOKUP(B163,[22]全部报警!$A$2:$D$82,4,FALSE)</f>
        <v>云南省玉溪市红塔区研和街道319省道食尚聚缘饭庄东南138米</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57" t="s">
        <v>2552</v>
      </c>
      <c r="G164" s="155">
        <v>0</v>
      </c>
      <c r="H164" s="76" t="s">
        <v>2553</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57" t="s">
        <v>2554</v>
      </c>
      <c r="G165" s="155">
        <v>0</v>
      </c>
      <c r="H165" s="76" t="s">
        <v>2555</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57" t="s">
        <v>2556</v>
      </c>
      <c r="G166" s="155">
        <v>0</v>
      </c>
      <c r="H166" s="76" t="s">
        <v>2557</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57" t="s">
        <v>2558</v>
      </c>
      <c r="G167" s="155">
        <v>0</v>
      </c>
      <c r="H167" s="76" t="str">
        <f>VLOOKUP(B167,[24]全部报警!$B$4:$E$102,4,FALSE)</f>
        <v>云南省红河哈尼族彝族自治州个旧市沙甸镇323国道穆斯林餐厅西北95米</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57" t="s">
        <v>2559</v>
      </c>
      <c r="G168" s="155">
        <v>0</v>
      </c>
      <c r="H168" s="76" t="s">
        <v>2560</v>
      </c>
      <c r="I168" s="76"/>
      <c r="J168" s="128"/>
      <c r="K168" s="128"/>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157" t="str">
        <f>VLOOKUP(B169,[22]全部报警!$A$2:$D$82,2,FALSE)</f>
        <v>2019-07-11 23:04:40</v>
      </c>
      <c r="G169" s="155">
        <v>0</v>
      </c>
      <c r="H169" s="76" t="str">
        <f>VLOOKUP(B169,[22]全部报警!$A$2:$D$82,4,FALSE)</f>
        <v>云南省文山壮族苗族自治州广南县莲城镇那忠东486米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57"/>
      <c r="G170" s="155">
        <v>0</v>
      </c>
      <c r="H170" s="76"/>
      <c r="I170" s="83" t="s">
        <v>62</v>
      </c>
      <c r="J170" s="128"/>
      <c r="K170" s="128"/>
      <c r="L170" s="84" t="s">
        <v>33</v>
      </c>
      <c r="M170" s="83"/>
      <c r="N170" s="83"/>
      <c r="O170" s="83"/>
      <c r="P170" s="83"/>
      <c r="Q170" s="101" t="s">
        <v>29</v>
      </c>
      <c r="R170" s="102"/>
      <c r="S170" s="103"/>
      <c r="T170" s="104"/>
      <c r="U170" s="105"/>
    </row>
    <row r="171" ht="17.65" customHeight="1" spans="1:21">
      <c r="A171" s="71">
        <v>166</v>
      </c>
      <c r="B171" s="78" t="s">
        <v>605</v>
      </c>
      <c r="C171" s="122" t="s">
        <v>147</v>
      </c>
      <c r="D171" s="122" t="s">
        <v>606</v>
      </c>
      <c r="E171" s="74" t="s">
        <v>59</v>
      </c>
      <c r="F171" s="157" t="str">
        <f>VLOOKUP(B171,[22]全部报警!$A$2:$D$82,2,FALSE)</f>
        <v>2019-07-11 19:26:25</v>
      </c>
      <c r="G171" s="155" t="str">
        <f>VLOOKUP(B171,[23]行驶报表统计数据!$B$4:$I$46,8,FALSE)</f>
        <v>4.20</v>
      </c>
      <c r="H171" s="76" t="str">
        <f>VLOOKUP(B171,[22]全部报警!$A$2:$D$82,4,FALSE)</f>
        <v>云南省红河哈尼族彝族自治州河口瑶族自治县河口镇中国石化(北山停车区加油站)南66米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157" t="str">
        <f>VLOOKUP(B172,[22]全部报警!$A$2:$D$82,2,FALSE)</f>
        <v>2019-07-11 23:48:08</v>
      </c>
      <c r="G172" s="155" t="str">
        <f>VLOOKUP(B172,[23]行驶报表统计数据!$B$4:$I$46,8,FALSE)</f>
        <v>7.93</v>
      </c>
      <c r="H172" s="76" t="str">
        <f>VLOOKUP(B172,[22]全部报警!$A$2:$D$82,4,FALSE)</f>
        <v>云南省红河哈尼族彝族自治州元阳县小新街乡元蔓高速石膏矿大桥西1946米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157" t="str">
        <f>VLOOKUP(B173,[22]全部报警!$A$2:$D$82,2,FALSE)</f>
        <v>2019-07-11 23:23:10</v>
      </c>
      <c r="G173" s="155" t="str">
        <f>VLOOKUP(B173,[23]行驶报表统计数据!$B$4:$I$46,8,FALSE)</f>
        <v>12.67</v>
      </c>
      <c r="H173" s="76" t="str">
        <f>VLOOKUP(B173,[22]全部报警!$A$2:$D$82,4,FALSE)</f>
        <v>云南省昭通市彝良县洛泽河镇201省道好又来蛋糕店西北60米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57" t="s">
        <v>2561</v>
      </c>
      <c r="G174" s="155">
        <v>0</v>
      </c>
      <c r="H174" s="76" t="s">
        <v>2562</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157" t="str">
        <f>VLOOKUP(B175,[22]全部报警!$A$2:$D$82,2,FALSE)</f>
        <v>2019-07-11 19:38:09</v>
      </c>
      <c r="G175" s="155" t="str">
        <f>VLOOKUP(B175,[23]行驶报表统计数据!$B$4:$I$46,8,FALSE)</f>
        <v>4.31</v>
      </c>
      <c r="H175" s="76" t="str">
        <f>VLOOKUP(B175,[22]全部报警!$A$2:$D$82,4,FALSE)</f>
        <v>云南省红河哈尼族彝族自治州建水县临安镇青他线建水文笔塔西南846米</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57" t="str">
        <f>VLOOKUP(B176,[22]全部报警!$A$2:$D$82,2,FALSE)</f>
        <v>2019-07-11 10:08:51</v>
      </c>
      <c r="G176" s="155">
        <v>0</v>
      </c>
      <c r="H176" s="76" t="str">
        <f>VLOOKUP(B176,[22]全部报警!$A$2:$D$82,4,FALSE)</f>
        <v>云南省西双版纳傣族自治州景洪市勐养镇G8511昆磨高速百花山隧道南1639米</v>
      </c>
      <c r="I176" s="76"/>
      <c r="J176" s="128"/>
      <c r="K176" s="128"/>
      <c r="L176" s="84" t="s">
        <v>33</v>
      </c>
      <c r="M176" s="83"/>
      <c r="N176" s="83"/>
      <c r="O176" s="83"/>
      <c r="P176" s="83"/>
      <c r="Q176" s="101" t="s">
        <v>56</v>
      </c>
      <c r="R176" s="102"/>
      <c r="S176" s="103"/>
      <c r="T176" s="104"/>
      <c r="U176" s="105"/>
    </row>
    <row r="177" ht="17.65" customHeight="1" spans="1:21">
      <c r="A177" s="71">
        <v>172</v>
      </c>
      <c r="B177" s="78" t="s">
        <v>624</v>
      </c>
      <c r="C177" s="78" t="s">
        <v>625</v>
      </c>
      <c r="D177" s="78" t="s">
        <v>626</v>
      </c>
      <c r="E177" s="74" t="s">
        <v>59</v>
      </c>
      <c r="F177" s="157" t="s">
        <v>2563</v>
      </c>
      <c r="G177" s="155">
        <v>0</v>
      </c>
      <c r="H177" s="76" t="s">
        <v>2564</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57" t="str">
        <f>VLOOKUP(B178,[22]全部报警!$A$2:$D$82,2,FALSE)</f>
        <v>2019-07-11 20:42:12</v>
      </c>
      <c r="G178" s="155" t="str">
        <f>VLOOKUP(B178,[23]行驶报表统计数据!$B$4:$I$46,8,FALSE)</f>
        <v>20.54</v>
      </c>
      <c r="H178" s="76" t="str">
        <f>VLOOKUP(B178,[22]全部报警!$A$2:$D$82,4,FALSE)</f>
        <v>云南省昆明市西山区碧鸡街道320国道强林石化加油站(长坡)东149米</v>
      </c>
      <c r="I178" s="76"/>
      <c r="J178" s="128"/>
      <c r="K178" s="128"/>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57" t="s">
        <v>2565</v>
      </c>
      <c r="G179" s="155">
        <v>0</v>
      </c>
      <c r="H179" s="76" t="s">
        <v>2566</v>
      </c>
      <c r="I179" s="76"/>
      <c r="J179" s="128"/>
      <c r="K179" s="128"/>
      <c r="L179" s="84" t="s">
        <v>33</v>
      </c>
      <c r="M179" s="83"/>
      <c r="N179" s="83"/>
      <c r="O179" s="83"/>
      <c r="P179" s="83"/>
      <c r="Q179" s="101" t="s">
        <v>56</v>
      </c>
      <c r="R179" s="102"/>
      <c r="S179" s="103"/>
      <c r="T179" s="104"/>
      <c r="U179" s="105"/>
    </row>
    <row r="180" ht="17.65" customHeight="1" spans="1:21">
      <c r="A180" s="71">
        <v>175</v>
      </c>
      <c r="B180" s="78" t="s">
        <v>637</v>
      </c>
      <c r="C180" s="78" t="s">
        <v>638</v>
      </c>
      <c r="D180" s="78" t="s">
        <v>639</v>
      </c>
      <c r="E180" s="74" t="s">
        <v>59</v>
      </c>
      <c r="F180" s="157" t="str">
        <f>VLOOKUP(B180,[22]全部报警!$A$2:$D$82,2,FALSE)</f>
        <v>2019-07-11 23:21:05</v>
      </c>
      <c r="G180" s="155" t="str">
        <f>VLOOKUP(B180,[23]行驶报表统计数据!$B$4:$I$46,8,FALSE)</f>
        <v>21.24</v>
      </c>
      <c r="H180" s="76" t="str">
        <f>VLOOKUP(B180,[22]全部报警!$A$2:$D$82,4,FALSE)</f>
        <v>云南省玉溪市华宁县华溪镇251乡道黄豆地西93米</v>
      </c>
      <c r="I180" s="76"/>
      <c r="J180" s="128"/>
      <c r="K180" s="128"/>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57" t="s">
        <v>2567</v>
      </c>
      <c r="G181" s="155">
        <v>0</v>
      </c>
      <c r="H181" s="76" t="str">
        <f>VLOOKUP(B181,[24]全部报警!$B$4:$E$102,4,FALSE)</f>
        <v>云南省红河哈尼族彝族自治州个旧市锡城镇个金公路个旧市仪创商贸有限公司东70米</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57" t="s">
        <v>2568</v>
      </c>
      <c r="G182" s="155">
        <v>0</v>
      </c>
      <c r="H182" s="76" t="s">
        <v>2569</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57" t="s">
        <v>2570</v>
      </c>
      <c r="G183" s="155">
        <v>0</v>
      </c>
      <c r="H183" s="76" t="str">
        <f>VLOOKUP(B183,[24]全部报警!$B$4:$E$102,4,FALSE)</f>
        <v>云南省红河哈尼族彝族自治州金平苗族瑶族傣族自治县金河镇蛮金公路金平和谐汽车修理有限公司东南47米</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157" t="str">
        <f>VLOOKUP(B184,[22]全部报警!$A$2:$D$82,2,FALSE)</f>
        <v>2019-07-11 23:57:18</v>
      </c>
      <c r="G184" s="155">
        <v>0</v>
      </c>
      <c r="H184" s="76" t="str">
        <f>VLOOKUP(B184,[22]全部报警!$A$2:$D$82,4,FALSE)</f>
        <v>云南省红河哈尼族彝族自治州元阳县上新城乡元蔓高速芒铁东南477米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157" t="s">
        <v>2571</v>
      </c>
      <c r="G185" s="155">
        <v>0</v>
      </c>
      <c r="H185" s="76" t="s">
        <v>2572</v>
      </c>
      <c r="I185" s="76"/>
      <c r="J185" s="128"/>
      <c r="K185" s="128"/>
      <c r="L185" s="84" t="s">
        <v>33</v>
      </c>
      <c r="M185" s="83"/>
      <c r="N185" s="83"/>
      <c r="O185" s="83"/>
      <c r="P185" s="83"/>
      <c r="Q185" s="101" t="s">
        <v>56</v>
      </c>
      <c r="R185" s="102"/>
      <c r="S185" s="103"/>
      <c r="T185" s="104"/>
      <c r="U185" s="105"/>
    </row>
    <row r="186" ht="17.65" customHeight="1" spans="1:21">
      <c r="A186" s="71">
        <v>181</v>
      </c>
      <c r="B186" s="78" t="s">
        <v>661</v>
      </c>
      <c r="C186" s="78" t="s">
        <v>662</v>
      </c>
      <c r="D186" s="78" t="s">
        <v>663</v>
      </c>
      <c r="E186" s="74" t="s">
        <v>59</v>
      </c>
      <c r="F186" s="157" t="str">
        <f>VLOOKUP(B186,[22]全部报警!$A$2:$D$82,2,FALSE)</f>
        <v>2019-07-11 21:15:24</v>
      </c>
      <c r="G186" s="155" t="str">
        <f>VLOOKUP(B186,[23]行驶报表统计数据!$B$4:$I$46,8,FALSE)</f>
        <v>30.60</v>
      </c>
      <c r="H186" s="76" t="str">
        <f>VLOOKUP(B186,[22]全部报警!$A$2:$D$82,4,FALSE)</f>
        <v>云南省红河哈尼族彝族自治州河口瑶族自治县河口镇中国石化(北山停车区加油站)东南173米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157" t="s">
        <v>2573</v>
      </c>
      <c r="G187" s="155">
        <v>0</v>
      </c>
      <c r="H187" s="76" t="str">
        <f>VLOOKUP(B187,[24]全部报警!$B$4:$E$102,4,FALSE)</f>
        <v>云南省红河哈尼族彝族自治州建水县临安镇大哨头东82米</v>
      </c>
      <c r="I187" s="76"/>
      <c r="J187" s="128"/>
      <c r="K187" s="128"/>
      <c r="L187" s="84" t="s">
        <v>33</v>
      </c>
      <c r="M187" s="83"/>
      <c r="N187" s="83"/>
      <c r="O187" s="83"/>
      <c r="P187" s="83"/>
      <c r="Q187" s="101" t="s">
        <v>56</v>
      </c>
      <c r="R187" s="102"/>
      <c r="S187" s="103"/>
      <c r="T187" s="104"/>
      <c r="U187" s="105"/>
    </row>
    <row r="188" ht="17.65" customHeight="1" spans="1:21">
      <c r="A188" s="71">
        <v>183</v>
      </c>
      <c r="B188" s="124" t="s">
        <v>669</v>
      </c>
      <c r="C188" s="125" t="s">
        <v>670</v>
      </c>
      <c r="D188" s="125">
        <v>15987348242</v>
      </c>
      <c r="E188" s="74" t="s">
        <v>59</v>
      </c>
      <c r="F188" s="157" t="str">
        <f>VLOOKUP(B188,[22]全部报警!$A$2:$D$82,2,FALSE)</f>
        <v>2019-07-11 10:09:14</v>
      </c>
      <c r="G188" s="155">
        <v>0</v>
      </c>
      <c r="H188" s="76" t="str">
        <f>VLOOKUP(B188,[22]全部报警!$A$2:$D$82,4,FALSE)</f>
        <v>云南省红河哈尼族彝族自治州河口瑶族自治县河口镇砚一段谷卒南302米</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57"/>
      <c r="G189" s="155">
        <v>0</v>
      </c>
      <c r="H189" s="76"/>
      <c r="I189" s="83" t="s">
        <v>62</v>
      </c>
      <c r="J189" s="128"/>
      <c r="K189" s="128"/>
      <c r="L189" s="84" t="s">
        <v>33</v>
      </c>
      <c r="M189" s="83"/>
      <c r="N189" s="83"/>
      <c r="O189" s="83"/>
      <c r="P189" s="83"/>
      <c r="Q189" s="101" t="s">
        <v>29</v>
      </c>
      <c r="R189" s="102"/>
      <c r="S189" s="103"/>
      <c r="T189" s="104"/>
      <c r="U189" s="105"/>
    </row>
    <row r="190" ht="17.65" customHeight="1" spans="1:21">
      <c r="A190" s="71">
        <v>185</v>
      </c>
      <c r="B190" s="124" t="s">
        <v>675</v>
      </c>
      <c r="C190" s="125" t="s">
        <v>676</v>
      </c>
      <c r="D190" s="125">
        <v>13769425218</v>
      </c>
      <c r="E190" s="74" t="s">
        <v>59</v>
      </c>
      <c r="F190" s="157" t="str">
        <f>VLOOKUP(B190,[22]全部报警!$A$2:$D$82,2,FALSE)</f>
        <v>2019-07-11 21:52:27</v>
      </c>
      <c r="G190" s="155" t="str">
        <f>VLOOKUP(B190,[23]行驶报表统计数据!$B$4:$I$46,8,FALSE)</f>
        <v>15.95</v>
      </c>
      <c r="H190" s="76" t="str">
        <f>VLOOKUP(B190,[22]全部报警!$A$2:$D$82,4,FALSE)</f>
        <v>云南省红河哈尼族彝族自治州河口瑶族自治县河口镇中国石化(北山停车区加油站)东北196米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157" t="str">
        <f>VLOOKUP(B191,[22]全部报警!$A$2:$D$82,2,FALSE)</f>
        <v>2019-07-11 22:32:49</v>
      </c>
      <c r="G191" s="155" t="str">
        <f>VLOOKUP(B191,[23]行驶报表统计数据!$B$4:$I$46,8,FALSE)</f>
        <v>29.39</v>
      </c>
      <c r="H191" s="76" t="str">
        <f>VLOOKUP(B191,[22]全部报警!$A$2:$D$82,4,FALSE)</f>
        <v>云南省玉溪市江川区江城镇澄川线山泉鱼庄北30米</v>
      </c>
      <c r="I191" s="76"/>
      <c r="J191" s="128"/>
      <c r="K191" s="128"/>
      <c r="L191" s="84" t="s">
        <v>33</v>
      </c>
      <c r="M191" s="83"/>
      <c r="N191" s="83"/>
      <c r="O191" s="83"/>
      <c r="P191" s="83"/>
      <c r="Q191" s="101" t="s">
        <v>56</v>
      </c>
      <c r="R191" s="102"/>
      <c r="S191" s="103"/>
      <c r="T191" s="104"/>
      <c r="U191" s="105"/>
    </row>
    <row r="192" ht="17.65" customHeight="1" spans="1:21">
      <c r="A192" s="71">
        <v>187</v>
      </c>
      <c r="B192" s="126" t="s">
        <v>2189</v>
      </c>
      <c r="C192" s="115" t="s">
        <v>2190</v>
      </c>
      <c r="D192" s="127">
        <v>18287335847</v>
      </c>
      <c r="E192" s="74" t="s">
        <v>59</v>
      </c>
      <c r="F192" s="157" t="str">
        <f>VLOOKUP(B192,[22]全部报警!$A$2:$D$82,2,FALSE)</f>
        <v>2019-07-11 23:27:10</v>
      </c>
      <c r="G192" s="155" t="str">
        <f>VLOOKUP(B192,[23]行驶报表统计数据!$B$4:$I$46,8,FALSE)</f>
        <v>30.73</v>
      </c>
      <c r="H192" s="76" t="str">
        <f>VLOOKUP(B192,[22]全部报警!$A$2:$D$82,4,FALSE)</f>
        <v>云南省昆明市呈贡区洛羊街道石龙线主线段15号润泽街金刚彩钢厂东北136米</v>
      </c>
      <c r="I192" s="76"/>
      <c r="J192" s="128"/>
      <c r="K192" s="128"/>
      <c r="L192" s="84" t="s">
        <v>33</v>
      </c>
      <c r="M192" s="83"/>
      <c r="N192" s="83"/>
      <c r="O192" s="83"/>
      <c r="P192" s="83"/>
      <c r="Q192" s="101" t="s">
        <v>56</v>
      </c>
      <c r="R192" s="102"/>
      <c r="S192" s="103"/>
      <c r="T192" s="104"/>
      <c r="U192" s="105"/>
    </row>
    <row r="193" ht="17.65" customHeight="1" spans="1:21">
      <c r="A193" s="71">
        <v>188</v>
      </c>
      <c r="B193" s="133" t="s">
        <v>2191</v>
      </c>
      <c r="C193" s="125" t="s">
        <v>2192</v>
      </c>
      <c r="D193" s="134">
        <v>15987324605</v>
      </c>
      <c r="E193" s="74" t="s">
        <v>59</v>
      </c>
      <c r="F193" s="157" t="str">
        <f>VLOOKUP(B193,[22]全部报警!$A$2:$D$82,2,FALSE)</f>
        <v>2019-07-11 23:10:38</v>
      </c>
      <c r="G193" s="155" t="str">
        <f>VLOOKUP(B193,[23]行驶报表统计数据!$B$4:$I$46,8,FALSE)</f>
        <v>35.29</v>
      </c>
      <c r="H193" s="76" t="str">
        <f>VLOOKUP(B193,[22]全部报警!$A$2:$D$82,4,FALSE)</f>
        <v>云南省红河哈尼族彝族自治州建水县曲江镇桥太段曲江中心幼儿园北421米</v>
      </c>
      <c r="I193" s="76"/>
      <c r="J193" s="128"/>
      <c r="K193" s="128"/>
      <c r="L193" s="84" t="s">
        <v>33</v>
      </c>
      <c r="M193" s="83"/>
      <c r="N193" s="83"/>
      <c r="O193" s="83"/>
      <c r="P193" s="83"/>
      <c r="Q193" s="101" t="s">
        <v>56</v>
      </c>
      <c r="R193" s="102"/>
      <c r="S193" s="103"/>
      <c r="T193" s="104"/>
      <c r="U193" s="105"/>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98 I129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9 I170 I189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6:P193">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3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6:R193">
      <formula1>$W$2:$W$7</formula1>
    </dataValidation>
  </dataValidation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E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4.25" style="44" customWidth="1"/>
    <col min="9" max="9" width="4.875" style="44" customWidth="1"/>
    <col min="10" max="10" width="5.125" style="44" customWidth="1"/>
    <col min="11" max="11" width="4"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7"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2574</v>
      </c>
      <c r="B2" s="49"/>
      <c r="C2" s="49"/>
      <c r="D2" s="49"/>
      <c r="E2" s="49"/>
      <c r="F2" s="50"/>
      <c r="G2" s="51" t="s">
        <v>26</v>
      </c>
      <c r="H2" s="52"/>
      <c r="I2" s="52"/>
      <c r="J2" s="52"/>
      <c r="K2" s="52"/>
      <c r="L2" s="52"/>
      <c r="M2" s="52"/>
      <c r="N2" s="52"/>
      <c r="O2" s="52"/>
      <c r="P2" s="52"/>
      <c r="Q2" s="87" t="s">
        <v>2575</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51" t="s">
        <v>2576</v>
      </c>
      <c r="G6" s="151">
        <v>36.5</v>
      </c>
      <c r="H6" s="151" t="s">
        <v>2577</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51" t="s">
        <v>2578</v>
      </c>
      <c r="G7" s="151">
        <v>0</v>
      </c>
      <c r="H7" s="151" t="s">
        <v>2579</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51" t="s">
        <v>2580</v>
      </c>
      <c r="G8" s="151">
        <v>0</v>
      </c>
      <c r="H8" s="151" t="s">
        <v>2581</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76" t="str">
        <f>VLOOKUP(B9,[25]全部报警!$A$2:$D$75,2,FALSE)</f>
        <v>2019-07-12 12:15:53</v>
      </c>
      <c r="G9" s="151">
        <v>0</v>
      </c>
      <c r="H9" s="76" t="str">
        <f>VLOOKUP(B9,[25]全部报警!$A$2:$D$75,4,FALSE)</f>
        <v>云南省红河哈尼族彝族自治州建水县临安镇迎晖路350信恒钢材南87米</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51" t="s">
        <v>2582</v>
      </c>
      <c r="G10" s="151">
        <v>0</v>
      </c>
      <c r="H10" s="151" t="s">
        <v>2583</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51" t="s">
        <v>2584</v>
      </c>
      <c r="G11" s="151">
        <v>29.8</v>
      </c>
      <c r="H11" s="151" t="s">
        <v>2585</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51" t="s">
        <v>2586</v>
      </c>
      <c r="G12" s="151">
        <v>0</v>
      </c>
      <c r="H12" s="151" t="s">
        <v>2587</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51" t="s">
        <v>2588</v>
      </c>
      <c r="G13" s="151">
        <v>0</v>
      </c>
      <c r="H13" s="151" t="s">
        <v>2589</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51" t="s">
        <v>2590</v>
      </c>
      <c r="G14" s="151">
        <v>0</v>
      </c>
      <c r="H14" s="151" t="s">
        <v>2591</v>
      </c>
      <c r="I14" s="76"/>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VLOOKUP(B15,[25]全部报警!$A$2:$D$75,2,FALSE)</f>
        <v>2019-07-12 14:18:04</v>
      </c>
      <c r="G15" s="151" t="str">
        <f>VLOOKUP(B15,[26]行驶报表统计数据!$B$4:$I$60,8,FALSE)</f>
        <v>48.37</v>
      </c>
      <c r="H15" s="76" t="str">
        <f>VLOOKUP(B15,[25]全部报警!$A$2:$D$75,4,FALSE)</f>
        <v>云南省红河哈尼族彝族自治州建水县临安镇G5615天猴高速中共建水公路分局建水所支部委员会西北80米</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51" t="s">
        <v>2592</v>
      </c>
      <c r="G16" s="151">
        <v>0</v>
      </c>
      <c r="H16" s="76" t="s">
        <v>2593</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51" t="s">
        <v>2594</v>
      </c>
      <c r="G17" s="151">
        <v>0</v>
      </c>
      <c r="H17" s="76" t="s">
        <v>2595</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51" t="s">
        <v>2596</v>
      </c>
      <c r="G18" s="151">
        <v>0</v>
      </c>
      <c r="H18" s="76" t="s">
        <v>2597</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51" t="s">
        <v>2598</v>
      </c>
      <c r="G19" s="151">
        <v>29.8</v>
      </c>
      <c r="H19" s="76" t="s">
        <v>2599</v>
      </c>
      <c r="I19" s="76"/>
      <c r="J19" s="85"/>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76" t="str">
        <f>VLOOKUP(B20,[25]全部报警!$A$2:$D$75,2,FALSE)</f>
        <v>2019-07-12 23:42:43</v>
      </c>
      <c r="G20" s="151">
        <v>0</v>
      </c>
      <c r="H20" s="76" t="str">
        <f>VLOOKUP(B20,[25]全部报警!$A$2:$D$75,4,FALSE)</f>
        <v>云南省曲靖市陆良县三岔河镇060乡道云南省农村信用社东63米</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51" t="s">
        <v>2600</v>
      </c>
      <c r="G21" s="151">
        <v>0</v>
      </c>
      <c r="H21" s="151" t="s">
        <v>2601</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51" t="s">
        <v>2602</v>
      </c>
      <c r="G22" s="151">
        <v>0</v>
      </c>
      <c r="H22" s="151" t="s">
        <v>2603</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51" t="s">
        <v>2604</v>
      </c>
      <c r="G23" s="151">
        <v>0</v>
      </c>
      <c r="H23" s="151" t="s">
        <v>2605</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51" t="s">
        <v>2606</v>
      </c>
      <c r="G24" s="151">
        <v>0</v>
      </c>
      <c r="H24" s="151" t="s">
        <v>2607</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51" t="s">
        <v>2608</v>
      </c>
      <c r="G25" s="151">
        <v>0</v>
      </c>
      <c r="H25" s="151" t="s">
        <v>2609</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51" t="s">
        <v>2610</v>
      </c>
      <c r="G26" s="151">
        <v>0</v>
      </c>
      <c r="H26" s="151" t="s">
        <v>2611</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51" t="s">
        <v>2612</v>
      </c>
      <c r="G27" s="151">
        <v>0</v>
      </c>
      <c r="H27" s="151" t="s">
        <v>2613</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51" t="s">
        <v>2614</v>
      </c>
      <c r="G28" s="151">
        <v>43.6</v>
      </c>
      <c r="H28" s="151" t="s">
        <v>2615</v>
      </c>
      <c r="I28" s="76"/>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VLOOKUP(B29,[25]全部报警!$A$2:$D$75,2,FALSE)</f>
        <v>2019-07-12 13:52:02</v>
      </c>
      <c r="G29" s="151">
        <v>0</v>
      </c>
      <c r="H29" s="76" t="str">
        <f>VLOOKUP(B29,[25]全部报警!$A$2:$D$75,4,FALSE)</f>
        <v>云南省红河哈尼族彝族自治州建水县临安镇214省道建水县汽车驾驶员城北99米</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51" t="s">
        <v>2616</v>
      </c>
      <c r="G30" s="151">
        <v>0</v>
      </c>
      <c r="H30" s="76" t="s">
        <v>2617</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51" t="s">
        <v>2618</v>
      </c>
      <c r="G31" s="151">
        <v>0</v>
      </c>
      <c r="H31" s="76" t="s">
        <v>2619</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51" t="s">
        <v>2620</v>
      </c>
      <c r="G32" s="151">
        <v>0</v>
      </c>
      <c r="H32" s="76" t="str">
        <f>VLOOKUP(B32,[27]全部报警!$B$4:$E$100,4,FALSE)</f>
        <v>云南省红河哈尼族彝族自治州蒙自市文澜镇护国路22号护国路红建佳苑南47米</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51" t="s">
        <v>2621</v>
      </c>
      <c r="G33" s="151">
        <v>53.7</v>
      </c>
      <c r="H33" s="76" t="str">
        <f>VLOOKUP(B33,[27]全部报警!$B$4:$E$100,4,FALSE)</f>
        <v>云南省红河哈尼族彝族自治州建水县南庄镇214省道桥头北160米</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51" t="s">
        <v>2622</v>
      </c>
      <c r="G34" s="151">
        <v>0</v>
      </c>
      <c r="H34" s="76" t="s">
        <v>2623</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51" t="s">
        <v>2624</v>
      </c>
      <c r="G35" s="151">
        <v>0</v>
      </c>
      <c r="H35" s="76" t="str">
        <f>VLOOKUP(B35,[27]全部报警!$B$4:$E$100,4,FALSE)</f>
        <v>云南省红河哈尼族彝族自治州元阳县马街乡马街乡政府段元阳县农村信用社(马街信用社)东23米</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51" t="s">
        <v>2625</v>
      </c>
      <c r="G36" s="151">
        <v>0</v>
      </c>
      <c r="H36" s="76" t="s">
        <v>2626</v>
      </c>
      <c r="I36" s="76"/>
      <c r="J36" s="85"/>
      <c r="K36" s="85"/>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76" t="str">
        <f>VLOOKUP(B37,[25]全部报警!$A$2:$D$75,2,FALSE)</f>
        <v>2019-07-12 20:44:31</v>
      </c>
      <c r="G37" s="151">
        <v>0</v>
      </c>
      <c r="H37" s="76" t="str">
        <f>VLOOKUP(B37,[25]全部报警!$A$2:$D$75,4,FALSE)</f>
        <v>云南省玉溪市江川区大街街道127乡道通达汽配汽修西131米</v>
      </c>
      <c r="I37" s="76"/>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VLOOKUP(B38,[25]全部报警!$A$2:$D$75,2,FALSE)</f>
        <v>2019-07-12 14:44:28</v>
      </c>
      <c r="G38" s="151">
        <v>0</v>
      </c>
      <c r="H38" s="76" t="str">
        <f>VLOOKUP(B38,[25]全部报警!$A$2:$D$75,4,FALSE)</f>
        <v>云南省红河哈尼族彝族自治州元阳县上新城乡南芒公路风口山卫生院西南141米</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76"/>
      <c r="G39" s="151">
        <v>0</v>
      </c>
      <c r="H39" s="76"/>
      <c r="I39" s="83" t="s">
        <v>62</v>
      </c>
      <c r="J39" s="85"/>
      <c r="K39" s="85"/>
      <c r="L39" s="84" t="s">
        <v>33</v>
      </c>
      <c r="M39" s="83"/>
      <c r="N39" s="83"/>
      <c r="O39" s="83"/>
      <c r="P39" s="83"/>
      <c r="Q39" s="101" t="s">
        <v>29</v>
      </c>
      <c r="R39" s="102"/>
      <c r="S39" s="103">
        <v>43658</v>
      </c>
      <c r="T39" s="104" t="s">
        <v>170</v>
      </c>
      <c r="U39" s="105"/>
    </row>
    <row r="40" s="40" customFormat="1" ht="17.65" customHeight="1" spans="1:21">
      <c r="A40" s="71">
        <v>35</v>
      </c>
      <c r="B40" s="72" t="s">
        <v>181</v>
      </c>
      <c r="C40" s="73" t="s">
        <v>182</v>
      </c>
      <c r="D40" s="73">
        <v>13618739599</v>
      </c>
      <c r="E40" s="74" t="s">
        <v>59</v>
      </c>
      <c r="F40" s="76" t="str">
        <f>VLOOKUP(B40,[25]全部报警!$A$2:$D$75,2,FALSE)</f>
        <v>2019-07-12 21:33:29</v>
      </c>
      <c r="G40" s="151" t="str">
        <f>VLOOKUP(B40,[26]行驶报表统计数据!$B$4:$I$60,8,FALSE)</f>
        <v>42.63</v>
      </c>
      <c r="H40" s="76" t="str">
        <f>VLOOKUP(B40,[25]全部报警!$A$2:$D$75,4,FALSE)</f>
        <v>云南省红河哈尼族彝族自治州石屏县异龙镇肖家海南472米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51" t="s">
        <v>2627</v>
      </c>
      <c r="G41" s="151">
        <v>0</v>
      </c>
      <c r="H41" s="76" t="s">
        <v>2628</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76" t="str">
        <f>VLOOKUP(B42,[25]全部报警!$A$2:$D$75,2,FALSE)</f>
        <v>2019-07-12 17:22:28</v>
      </c>
      <c r="G42" s="151" t="str">
        <f>VLOOKUP(B42,[26]行驶报表统计数据!$B$4:$I$60,8,FALSE)</f>
        <v>27.42</v>
      </c>
      <c r="H42" s="76" t="str">
        <f>VLOOKUP(B42,[25]全部报警!$A$2:$D$75,4,FALSE)</f>
        <v>云南省红河哈尼族彝族自治州金平苗族瑶族傣族自治县金水河镇滨河路金水河口岸南99米</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51" t="s">
        <v>2629</v>
      </c>
      <c r="G43" s="151">
        <v>0</v>
      </c>
      <c r="H43" s="76" t="s">
        <v>2630</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51" t="s">
        <v>2631</v>
      </c>
      <c r="G44" s="151">
        <v>0</v>
      </c>
      <c r="H44" s="76" t="str">
        <f>VLOOKUP(B44,[27]全部报警!$B$4:$E$100,4,FALSE)</f>
        <v>云南省红河哈尼族彝族自治州泸西县中枢镇203省道丁合村西北1942米</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51" t="s">
        <v>2632</v>
      </c>
      <c r="G45" s="151">
        <v>0</v>
      </c>
      <c r="H45" s="76" t="s">
        <v>2633</v>
      </c>
      <c r="I45" s="76"/>
      <c r="J45" s="85"/>
      <c r="K45" s="85"/>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51" t="s">
        <v>2634</v>
      </c>
      <c r="G46" s="151">
        <v>0</v>
      </c>
      <c r="H46" s="76" t="str">
        <f>VLOOKUP(B46,[27]全部报警!$B$4:$E$100,4,FALSE)</f>
        <v>云南省昆明市呈贡区马金铺街道202省道四川饭店(马金铺街道办事处西)东南66米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51" t="s">
        <v>2635</v>
      </c>
      <c r="G47" s="151">
        <v>0</v>
      </c>
      <c r="H47" s="76" t="s">
        <v>2636</v>
      </c>
      <c r="I47" s="76"/>
      <c r="J47" s="85"/>
      <c r="K47" s="85"/>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51" t="s">
        <v>2637</v>
      </c>
      <c r="G48" s="151">
        <v>0</v>
      </c>
      <c r="H48" s="76" t="str">
        <f>VLOOKUP(B48,[27]全部报警!$B$4:$E$100,4,FALSE)</f>
        <v>云南省红河哈尼族彝族自治州金平苗族瑶族傣族自治县沙依坡乡蛮金公路那拉博南976米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51" t="s">
        <v>2637</v>
      </c>
      <c r="G49" s="151">
        <v>0</v>
      </c>
      <c r="H49" s="76" t="s">
        <v>2638</v>
      </c>
      <c r="I49" s="76"/>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VLOOKUP(B50,[25]全部报警!$A$2:$D$75,2,FALSE)</f>
        <v>2019-07-12 12:38:05</v>
      </c>
      <c r="G50" s="151">
        <v>0</v>
      </c>
      <c r="H50" s="76" t="str">
        <f>VLOOKUP(B50,[25]全部报警!$A$2:$D$75,4,FALSE)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51" t="s">
        <v>2639</v>
      </c>
      <c r="G51" s="151">
        <v>0</v>
      </c>
      <c r="H51" s="76" t="s">
        <v>2640</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51" t="s">
        <v>2641</v>
      </c>
      <c r="G52" s="151">
        <v>0</v>
      </c>
      <c r="H52" s="76" t="s">
        <v>2642</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51" t="s">
        <v>2643</v>
      </c>
      <c r="G53" s="151">
        <v>0</v>
      </c>
      <c r="H53" s="76" t="s">
        <v>2644</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76" t="str">
        <f>VLOOKUP(B54,[25]全部报警!$A$2:$D$75,2,FALSE)</f>
        <v>2019-07-12 18:46:03</v>
      </c>
      <c r="G54" s="151" t="str">
        <f>VLOOKUP(B54,[26]行驶报表统计数据!$B$4:$I$60,8,FALSE)</f>
        <v>6.02</v>
      </c>
      <c r="H54" s="76" t="str">
        <f>VLOOKUP(B54,[25]全部报警!$A$2:$D$75,4,FALSE)</f>
        <v>云南省文山壮族苗族自治州砚山县平远镇210省道自家人饭店(平车段)西28米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6" t="str">
        <f>VLOOKUP(B55,[25]全部报警!$A$2:$D$75,2,FALSE)</f>
        <v>2019-07-12 17:13:18</v>
      </c>
      <c r="G55" s="151" t="str">
        <f>VLOOKUP(B55,[26]行驶报表统计数据!$B$4:$I$60,8,FALSE)</f>
        <v>36.41</v>
      </c>
      <c r="H55" s="76" t="str">
        <f>VLOOKUP(B55,[25]全部报警!$A$2:$D$75,4,FALSE)</f>
        <v>云南省玉溪市元江哈尼族彝族傣族自治县甘庄街道G8511昆磨高速甘庄服务区东北115米</v>
      </c>
      <c r="I55" s="76"/>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6" t="str">
        <f>VLOOKUP(B56,[25]全部报警!$A$2:$D$75,2,FALSE)</f>
        <v>2019-07-12 17:52:49</v>
      </c>
      <c r="G56" s="151" t="str">
        <f>VLOOKUP(B56,[26]行驶报表统计数据!$B$4:$I$60,8,FALSE)</f>
        <v>52.34</v>
      </c>
      <c r="H56" s="76" t="str">
        <f>VLOOKUP(B56,[25]全部报警!$A$2:$D$75,4,FALSE)</f>
        <v>云南省红河哈尼族彝族自治州石屏县异龙镇216省道石屏县汽车驾驶员培训学校东39米</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51" t="s">
        <v>2645</v>
      </c>
      <c r="G57" s="151" t="e">
        <f>VLOOKUP(B57,[26]行驶报表统计数据!$B$4:$I$60,8,FALSE)</f>
        <v>#N/A</v>
      </c>
      <c r="H57" s="76" t="s">
        <v>2646</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51" t="s">
        <v>2647</v>
      </c>
      <c r="G58" s="151">
        <v>0</v>
      </c>
      <c r="H58" s="76" t="s">
        <v>2648</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51" t="s">
        <v>2649</v>
      </c>
      <c r="G59" s="151">
        <v>0</v>
      </c>
      <c r="H59" s="76" t="s">
        <v>2650</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51" t="s">
        <v>2651</v>
      </c>
      <c r="G60" s="151">
        <v>0</v>
      </c>
      <c r="H60" s="76" t="str">
        <f>VLOOKUP(B60,[27]全部报警!$B$4:$E$100,4,FALSE)</f>
        <v>云南省红河哈尼族彝族自治州建水县临安镇朋哨段放马坪东1466米</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51" t="s">
        <v>2652</v>
      </c>
      <c r="G61" s="151">
        <v>0</v>
      </c>
      <c r="H61" s="76" t="str">
        <f>VLOOKUP(B61,[27]全部报警!$B$4:$E$100,4,FALSE)</f>
        <v>云南省红河哈尼族彝族自治州建水县临安镇建水大道469号钟灵路建水县人民法院东南94米</v>
      </c>
      <c r="I61" s="76"/>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51" t="s">
        <v>2653</v>
      </c>
      <c r="G62" s="151">
        <v>0</v>
      </c>
      <c r="H62" s="76" t="str">
        <f>VLOOKUP(B62,[27]全部报警!$B$4:$E$100,4,FALSE)</f>
        <v>云南省红河哈尼族彝族自治州屏边苗族自治县玉屏镇235省道白寨站南1569米</v>
      </c>
      <c r="I62" s="76"/>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51" t="s">
        <v>2654</v>
      </c>
      <c r="G63" s="151">
        <v>0</v>
      </c>
      <c r="H63" s="76" t="str">
        <f>VLOOKUP(B63,[27]全部报警!$B$4:$E$100,4,FALSE)</f>
        <v>云南省西双版纳傣族自治州勐海县勐宋乡214国道西双版纳朕云堂茶厂北1812米</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51" t="s">
        <v>2655</v>
      </c>
      <c r="G64" s="151">
        <v>0</v>
      </c>
      <c r="H64" s="76" t="s">
        <v>2656</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51" t="s">
        <v>2657</v>
      </c>
      <c r="G65" s="151">
        <v>0</v>
      </c>
      <c r="H65" s="76" t="s">
        <v>2658</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51" t="s">
        <v>2659</v>
      </c>
      <c r="G66" s="151">
        <v>0</v>
      </c>
      <c r="H66" s="76" t="str">
        <f>VLOOKUP(B66,[27]全部报警!$B$4:$E$100,4,FALSE)</f>
        <v>云南省红河哈尼族彝族自治州弥勒市巡检司镇巡小路巡检客运站西北101米</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76" t="str">
        <f>VLOOKUP(B67,[25]全部报警!$A$2:$D$75,2,FALSE)</f>
        <v>2019-07-12 10:47:29</v>
      </c>
      <c r="G67" s="151">
        <v>0</v>
      </c>
      <c r="H67" s="76" t="str">
        <f>VLOOKUP(B67,[25]全部报警!$A$2:$D$75,4,FALSE)</f>
        <v>云南省怒江傈僳族自治州泸水市称杆乡228省道腊门嘎东南187米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51" t="s">
        <v>2660</v>
      </c>
      <c r="G68" s="151">
        <v>0</v>
      </c>
      <c r="H68" s="76" t="s">
        <v>2661</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51" t="s">
        <v>2662</v>
      </c>
      <c r="G69" s="151">
        <v>0</v>
      </c>
      <c r="H69" s="76" t="str">
        <f>VLOOKUP(B69,[27]全部报警!$B$4:$E$100,4,FALSE)</f>
        <v>云南省红河哈尼族彝族自治州元阳县牛角寨镇大牛段牛角寨中心小学东南248米</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51" t="s">
        <v>2663</v>
      </c>
      <c r="G70" s="151">
        <v>0</v>
      </c>
      <c r="H70" s="76" t="str">
        <f>VLOOKUP(B70,[27]全部报警!$B$4:$E$100,4,FALSE)</f>
        <v>云南省红河哈尼族彝族自治州建水县南庄镇羊街农场段新寨中队南445米</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76" t="str">
        <f>VLOOKUP(B71,[25]全部报警!$A$2:$D$75,2,FALSE)</f>
        <v>2019-07-12 21:42:31</v>
      </c>
      <c r="G71" s="151" t="str">
        <f>VLOOKUP(B71,[26]行驶报表统计数据!$B$4:$I$60,8,FALSE)</f>
        <v>12.85</v>
      </c>
      <c r="H71" s="76" t="str">
        <f>VLOOKUP(B71,[25]全部报警!$A$2:$D$75,4,FALSE)</f>
        <v>云南省西双版纳傣族自治州勐海县勐宋乡勐海县众恒良种场茶厂(西南门)东277米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76" t="str">
        <f>VLOOKUP(B72,[25]全部报警!$A$2:$D$75,2,FALSE)</f>
        <v>2019-07-12 23:02:26</v>
      </c>
      <c r="G72" s="151" t="str">
        <f>VLOOKUP(B72,[26]行驶报表统计数据!$B$4:$I$60,8,FALSE)</f>
        <v>45.84</v>
      </c>
      <c r="H72" s="76" t="str">
        <f>VLOOKUP(B72,[25]全部报警!$A$2:$D$75,4,FALSE)</f>
        <v>云南省昆明市晋宁区昆阳街道G8511昆磨高速小营东668米</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51" t="s">
        <v>2664</v>
      </c>
      <c r="G73" s="151">
        <v>0</v>
      </c>
      <c r="H73" s="76" t="s">
        <v>2665</v>
      </c>
      <c r="I73" s="76"/>
      <c r="J73" s="85"/>
      <c r="K73" s="85"/>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51" t="s">
        <v>2666</v>
      </c>
      <c r="G74" s="151">
        <v>0</v>
      </c>
      <c r="H74" s="76" t="str">
        <f>VLOOKUP(B74,[27]全部报警!$B$4:$E$100,4,FALSE)</f>
        <v>云南省红河哈尼族彝族自治州蒙自市雨过铺镇326国道蚂蝗塘服务区北180米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VLOOKUP(B75,[25]全部报警!$A$2:$D$75,2,FALSE)</f>
        <v>2019-07-12 19:06:29</v>
      </c>
      <c r="G75" s="151" t="str">
        <f>VLOOKUP(B75,[26]行驶报表统计数据!$B$4:$I$60,8,FALSE)</f>
        <v>24.39</v>
      </c>
      <c r="H75" s="76" t="str">
        <f>VLOOKUP(B75,[25]全部报警!$A$2:$D$75,4,FALSE)</f>
        <v>云南省红河哈尼族彝族自治州个旧市鸡街镇323国道石岩寨林区派出所东南18米</v>
      </c>
      <c r="I75" s="76"/>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76" t="str">
        <f>VLOOKUP(B76,[25]全部报警!$A$2:$D$75,2,FALSE)</f>
        <v>2019-07-12 15:19:36</v>
      </c>
      <c r="G76" s="151" t="str">
        <f>VLOOKUP(B76,[26]行驶报表统计数据!$B$4:$I$60,8,FALSE)</f>
        <v>9.92</v>
      </c>
      <c r="H76" s="76" t="str">
        <f>VLOOKUP(B76,[25]全部报警!$A$2:$D$75,4,FALSE)</f>
        <v>云南省红河哈尼族彝族自治州建水县坡头乡130县道贾沙乡科技希望小学南1680米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51" t="s">
        <v>2667</v>
      </c>
      <c r="G77" s="151">
        <v>0</v>
      </c>
      <c r="H77" s="76" t="s">
        <v>2668</v>
      </c>
      <c r="I77" s="76"/>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151" t="s">
        <v>2669</v>
      </c>
      <c r="G78" s="151">
        <v>0</v>
      </c>
      <c r="H78" s="76" t="str">
        <f>VLOOKUP(B78,[27]全部报警!$B$4:$E$100,4,FALSE)</f>
        <v>云南省红河哈尼族彝族自治州蒙自市冷泉镇G8011开河高速凉水井隧道北480米</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51" t="s">
        <v>2670</v>
      </c>
      <c r="G79" s="151">
        <v>0</v>
      </c>
      <c r="H79" s="76" t="s">
        <v>2671</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51" t="s">
        <v>2672</v>
      </c>
      <c r="G80" s="151">
        <v>0</v>
      </c>
      <c r="H80" s="76" t="s">
        <v>2673</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VLOOKUP(B81,[25]全部报警!$A$2:$D$75,2,FALSE)</f>
        <v>2019-07-12 22:35:24</v>
      </c>
      <c r="G81" s="151" t="str">
        <f>VLOOKUP(B81,[26]行驶报表统计数据!$B$4:$I$60,8,FALSE)</f>
        <v>5.60</v>
      </c>
      <c r="H81" s="76" t="str">
        <f>VLOOKUP(B88,[27]全部报警!$B$4:$E$100,4,FALSE)</f>
        <v>云南省红河哈尼族彝族自治州建水县南庄镇羊街农场段木头寨东南412米</v>
      </c>
      <c r="I81" s="76"/>
      <c r="J81" s="85"/>
      <c r="K81" s="85"/>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76" t="str">
        <f>VLOOKUP(B82,[25]全部报警!$A$2:$D$75,2,FALSE)</f>
        <v>2019-07-12 18:35:29</v>
      </c>
      <c r="G82" s="151" t="str">
        <f>VLOOKUP(B82,[26]行驶报表统计数据!$B$4:$I$60,8,FALSE)</f>
        <v>18.44</v>
      </c>
      <c r="H82" s="76" t="str">
        <f>VLOOKUP(B82,[25]全部报警!$A$2:$D$75,4,FALSE)</f>
        <v>云南省红河哈尼族彝族自治州泸西县午街铺镇服务区南148米</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51" t="s">
        <v>2674</v>
      </c>
      <c r="G83" s="151">
        <v>0</v>
      </c>
      <c r="H83" s="76" t="s">
        <v>2675</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51" t="s">
        <v>2676</v>
      </c>
      <c r="G84" s="151">
        <v>0</v>
      </c>
      <c r="H84" s="76" t="str">
        <f>VLOOKUP(B84,[27]全部报警!$B$4:$E$100,4,FALSE)</f>
        <v>云南省红河哈尼族彝族自治州建水县临安镇县五七干校北150米</v>
      </c>
      <c r="I84" s="76"/>
      <c r="J84" s="85"/>
      <c r="K84" s="85"/>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76" t="str">
        <f>VLOOKUP(B85,[25]全部报警!$A$2:$D$75,2,FALSE)</f>
        <v>2019-07-12 19:58:03</v>
      </c>
      <c r="G85" s="151" t="str">
        <f>VLOOKUP(B85,[26]行驶报表统计数据!$B$4:$I$60,8,FALSE)</f>
        <v>7.03</v>
      </c>
      <c r="H85" s="76" t="str">
        <f>VLOOKUP(B85,[25]全部报警!$A$2:$D$75,4,FALSE)</f>
        <v>云南省昭通市镇雄县坪上镇背牛段湾子东南167米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VLOOKUP(B86,[25]全部报警!$A$2:$D$75,2,FALSE)</f>
        <v>2019-07-12 22:08:51</v>
      </c>
      <c r="G86" s="151" t="str">
        <f>VLOOKUP(B86,[26]行驶报表统计数据!$B$4:$I$60,8,FALSE)</f>
        <v>27.77</v>
      </c>
      <c r="H86" s="76" t="str">
        <f>VLOOKUP(B86,[25]全部报警!$A$2:$D$75,4,FALSE)</f>
        <v>云南省红河哈尼族彝族自治州建水县曲江镇东山坝线东山卫生院北177米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76" t="str">
        <f>VLOOKUP(B87,[25]全部报警!$A$2:$D$75,2,FALSE)</f>
        <v>2019-07-12 21:17:49</v>
      </c>
      <c r="G87" s="151" t="str">
        <f>VLOOKUP(B87,[26]行驶报表统计数据!$B$4:$I$60,8,FALSE)</f>
        <v>11.98</v>
      </c>
      <c r="H87" s="76" t="str">
        <f>VLOOKUP(B87,[25]全部报警!$A$2:$D$75,4,FALSE)</f>
        <v>云南省红河哈尼族彝族自治州元阳县南沙镇南沙西路元红双飞粉东北240米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76"/>
      <c r="G88" s="151">
        <v>0</v>
      </c>
      <c r="I88" s="83" t="s">
        <v>62</v>
      </c>
      <c r="J88" s="85"/>
      <c r="K88" s="85"/>
      <c r="L88" s="84" t="s">
        <v>33</v>
      </c>
      <c r="M88" s="83"/>
      <c r="N88" s="83"/>
      <c r="O88" s="83"/>
      <c r="P88" s="83"/>
      <c r="Q88" s="101" t="s">
        <v>29</v>
      </c>
      <c r="R88" s="102"/>
      <c r="S88" s="103">
        <v>43658</v>
      </c>
      <c r="T88" s="104" t="s">
        <v>279</v>
      </c>
      <c r="U88" s="105"/>
    </row>
    <row r="89" s="40" customFormat="1" ht="17.65" customHeight="1" spans="1:21">
      <c r="A89" s="71">
        <v>84</v>
      </c>
      <c r="B89" s="72" t="s">
        <v>322</v>
      </c>
      <c r="C89" s="73" t="s">
        <v>323</v>
      </c>
      <c r="D89" s="73">
        <v>13988065286</v>
      </c>
      <c r="E89" s="74" t="s">
        <v>59</v>
      </c>
      <c r="F89" s="76" t="str">
        <f>VLOOKUP(B89,[25]全部报警!$A$2:$D$75,2,FALSE)</f>
        <v>2019-07-12 22:25:44</v>
      </c>
      <c r="G89" s="151" t="str">
        <f>VLOOKUP(B89,[26]行驶报表统计数据!$B$4:$I$60,8,FALSE)</f>
        <v>26.33</v>
      </c>
      <c r="H89" s="76" t="str">
        <f>VLOOKUP(B89,[25]全部报警!$A$2:$D$75,4,FALSE)</f>
        <v>云南省红河哈尼族彝族自治州蒙自市冷泉镇G8011开河高速加水检修站东33米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76" t="str">
        <f>VLOOKUP(B90,[25]全部报警!$A$2:$D$75,2,FALSE)</f>
        <v>2019-07-12 20:19:36</v>
      </c>
      <c r="G90" s="151" t="str">
        <f>VLOOKUP(B90,[26]行驶报表统计数据!$B$4:$I$60,8,FALSE)</f>
        <v>22.05</v>
      </c>
      <c r="H90" s="76" t="str">
        <f>VLOOKUP(B90,[25]全部报警!$A$2:$D$75,4,FALSE)</f>
        <v>云南省红河哈尼族彝族自治州建水县李浩寨乡214省道新安哨北355米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76" t="str">
        <f>VLOOKUP(B91,[25]全部报警!$A$2:$D$75,2,FALSE)</f>
        <v>2019-07-12 23:01:51</v>
      </c>
      <c r="G91" s="151" t="str">
        <f>VLOOKUP(B91,[26]行驶报表统计数据!$B$4:$I$60,8,FALSE)</f>
        <v>16.73</v>
      </c>
      <c r="H91" s="76" t="str">
        <f>VLOOKUP(B91,[25]全部报警!$A$2:$D$75,4,FALSE)</f>
        <v>云南省红河哈尼族彝族自治州建水县临安镇迎晖路333建水樱花轮胎经营部西南86米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55" t="s">
        <v>2677</v>
      </c>
      <c r="G92" s="151">
        <v>0</v>
      </c>
      <c r="H92" s="154" t="s">
        <v>1066</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55" t="s">
        <v>2678</v>
      </c>
      <c r="G93" s="151">
        <v>0</v>
      </c>
      <c r="H93" s="154" t="s">
        <v>2679</v>
      </c>
      <c r="I93" s="76"/>
      <c r="J93" s="85"/>
      <c r="K93" s="85"/>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55" t="s">
        <v>2680</v>
      </c>
      <c r="G94" s="151">
        <v>0</v>
      </c>
      <c r="H94" s="154" t="s">
        <v>2185</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55" t="s">
        <v>2681</v>
      </c>
      <c r="G95" s="151">
        <v>0</v>
      </c>
      <c r="H95" s="154" t="s">
        <v>2682</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76" t="str">
        <f>VLOOKUP(B96,[25]全部报警!$A$2:$D$75,2,FALSE)</f>
        <v>2019-07-12 16:26:05</v>
      </c>
      <c r="G96" s="151" t="str">
        <f>VLOOKUP(B96,[26]行驶报表统计数据!$B$4:$I$60,8,FALSE)</f>
        <v>6.65</v>
      </c>
      <c r="H96" s="76" t="str">
        <f>VLOOKUP(B96,[25]全部报警!$A$2:$D$75,4,FALSE)</f>
        <v>云南省红河哈尼族彝族自治州河口瑶族自治县河口镇326国道河口汽车客运站北75米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76" t="str">
        <f>VLOOKUP(B97,[25]全部报警!$A$2:$D$75,2,FALSE)</f>
        <v>2019-07-12 20:40:41</v>
      </c>
      <c r="G97" s="151" t="str">
        <f>VLOOKUP(B97,[26]行驶报表统计数据!$B$4:$I$60,8,FALSE)</f>
        <v>207.68</v>
      </c>
      <c r="H97" s="76" t="str">
        <f>VLOOKUP(B97,[25]全部报警!$A$2:$D$75,4,FALSE)</f>
        <v>云南省红河哈尼族彝族自治州弥勒市西三镇G80广昆高速牛厩房东1687米</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55" t="s">
        <v>2683</v>
      </c>
      <c r="G98" s="151">
        <v>0</v>
      </c>
      <c r="H98" s="154" t="s">
        <v>2684</v>
      </c>
      <c r="I98" s="76"/>
      <c r="J98" s="85"/>
      <c r="K98" s="85"/>
      <c r="L98" s="84" t="s">
        <v>33</v>
      </c>
      <c r="M98" s="83"/>
      <c r="N98" s="83"/>
      <c r="O98" s="83"/>
      <c r="P98" s="83"/>
      <c r="Q98" s="101" t="s">
        <v>56</v>
      </c>
      <c r="R98" s="102"/>
      <c r="S98" s="103"/>
      <c r="T98" s="104"/>
      <c r="U98" s="105"/>
    </row>
    <row r="99" s="41" customFormat="1" ht="17.65" customHeight="1" spans="1:21">
      <c r="A99" s="71">
        <v>94</v>
      </c>
      <c r="B99" s="72" t="s">
        <v>350</v>
      </c>
      <c r="C99" s="73" t="s">
        <v>351</v>
      </c>
      <c r="D99" s="73">
        <v>13887376301</v>
      </c>
      <c r="E99" s="74" t="s">
        <v>59</v>
      </c>
      <c r="F99" s="76" t="str">
        <f>VLOOKUP(B99,[25]全部报警!$A$2:$D$75,2,FALSE)</f>
        <v>2019-07-12 14:53:46</v>
      </c>
      <c r="G99" s="151">
        <v>0</v>
      </c>
      <c r="H99" s="76" t="str">
        <f>VLOOKUP(B99,[25]全部报警!$A$2:$D$75,4,FALSE)</f>
        <v>云南省红河哈尼族彝族自治州建水县临安镇214省道鸿达驾校西南270米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76" t="str">
        <f>VLOOKUP(B100,[25]全部报警!$A$2:$D$75,2,FALSE)</f>
        <v>2019-07-12 18:07:05</v>
      </c>
      <c r="G100" s="151" t="str">
        <f>VLOOKUP(B100,[26]行驶报表统计数据!$B$4:$I$60,8,FALSE)</f>
        <v>17.27</v>
      </c>
      <c r="H100" s="76" t="str">
        <f>VLOOKUP(B100,[25]全部报警!$A$2:$D$75,4,FALSE)</f>
        <v>云南省红河哈尼族彝族自治州个旧市大屯镇建兴路34-38号Z003大屯客运站南1915米</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76" t="str">
        <f>VLOOKUP(B101,[25]全部报警!$A$2:$D$75,2,FALSE)</f>
        <v>2019-07-12 16:42:40</v>
      </c>
      <c r="G101" s="151" t="str">
        <f>VLOOKUP(B101,[26]行驶报表统计数据!$B$4:$I$60,8,FALSE)</f>
        <v>30.33</v>
      </c>
      <c r="H101" s="76" t="str">
        <f>VLOOKUP(B101,[25]全部报警!$A$2:$D$75,4,FALSE)</f>
        <v>云南省文山壮族苗族自治州砚山县平远镇商贸大街165商贸大街陆涛钢铝销售点西南71米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76" t="str">
        <f>VLOOKUP(B102,[25]全部报警!$A$2:$D$75,2,FALSE)</f>
        <v>2019-07-12 21:15:04</v>
      </c>
      <c r="G102" s="151">
        <v>0</v>
      </c>
      <c r="H102" s="76" t="str">
        <f>VLOOKUP(B102,[25]全部报警!$A$2:$D$75,4,FALSE)</f>
        <v>云南省红河哈尼族彝族自治州个旧市鸡街镇个大段松树寨东347米</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76" t="str">
        <f>VLOOKUP(B103,[25]全部报警!$A$2:$D$75,2,FALSE)</f>
        <v>2019-07-12 23:26:14</v>
      </c>
      <c r="G103" s="151">
        <v>0</v>
      </c>
      <c r="H103" s="76" t="str">
        <f>VLOOKUP(B103,[25]全部报警!$A$2:$D$75,4,FALSE)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55" t="s">
        <v>2685</v>
      </c>
      <c r="G104" s="151">
        <v>0</v>
      </c>
      <c r="H104" s="154" t="s">
        <v>2686</v>
      </c>
      <c r="I104" s="76"/>
      <c r="J104" s="85"/>
      <c r="K104" s="85"/>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55" t="s">
        <v>2687</v>
      </c>
      <c r="G105" s="151">
        <v>0</v>
      </c>
      <c r="H105" s="154" t="s">
        <v>2688</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76" t="str">
        <f>VLOOKUP(B106,[25]全部报警!$A$2:$D$75,2,FALSE)</f>
        <v>2019-07-12 22:59:30</v>
      </c>
      <c r="G106" s="151" t="str">
        <f>VLOOKUP(B106,[26]行驶报表统计数据!$B$4:$I$60,8,FALSE)</f>
        <v>34.38</v>
      </c>
      <c r="H106" s="76" t="str">
        <f>VLOOKUP(B106,[25]全部报警!$A$2:$D$75,4,FALSE)</f>
        <v>云南省文山壮族苗族自治州马关县古林箐乡343县道新田湾东557米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51" t="s">
        <v>2689</v>
      </c>
      <c r="G107" s="151">
        <v>0</v>
      </c>
      <c r="H107" s="76" t="s">
        <v>2690</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51" t="s">
        <v>2691</v>
      </c>
      <c r="G108" s="151">
        <v>0</v>
      </c>
      <c r="H108" s="76" t="str">
        <f>VLOOKUP(B108,[27]全部报警!$B$4:$E$100,4,FALSE)</f>
        <v>云南省红河哈尼族彝族自治州建水县临安镇建水县文化旅游商业广场东北124米</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51" t="s">
        <v>2692</v>
      </c>
      <c r="G109" s="151">
        <v>0</v>
      </c>
      <c r="H109" s="76" t="s">
        <v>2693</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395</v>
      </c>
      <c r="F110" s="151" t="s">
        <v>2694</v>
      </c>
      <c r="G110" s="151">
        <v>0</v>
      </c>
      <c r="H110" s="151" t="s">
        <v>2695</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395</v>
      </c>
      <c r="F111" s="151" t="s">
        <v>2696</v>
      </c>
      <c r="G111" s="151">
        <v>0</v>
      </c>
      <c r="H111" s="151" t="s">
        <v>2697</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76" t="str">
        <f>VLOOKUP(B112,[25]全部报警!$A$2:$D$75,2,FALSE)</f>
        <v>2019-07-12 18:24:38</v>
      </c>
      <c r="G112" s="151">
        <v>0</v>
      </c>
      <c r="H112" s="76" t="str">
        <f>VLOOKUP(B112,[25]全部报警!$A$2:$D$75,4,FALSE)</f>
        <v>云南省迪庆藏族自治州维西傈僳族自治县永春乡维通公路岩房东南559米</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55" t="s">
        <v>2698</v>
      </c>
      <c r="G113" s="151">
        <v>0</v>
      </c>
      <c r="H113" s="154" t="s">
        <v>2699</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55" t="s">
        <v>2700</v>
      </c>
      <c r="G114" s="151">
        <v>0</v>
      </c>
      <c r="H114" s="154" t="s">
        <v>2701</v>
      </c>
      <c r="I114" s="76"/>
      <c r="J114" s="85"/>
      <c r="K114" s="85"/>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76" t="str">
        <f>VLOOKUP(B115,[25]全部报警!$A$2:$D$75,2,FALSE)</f>
        <v>2019-07-12 20:33:36</v>
      </c>
      <c r="G115" s="151" t="str">
        <f>VLOOKUP(B115,[26]行驶报表统计数据!$B$4:$I$60,8,FALSE)</f>
        <v>23.07</v>
      </c>
      <c r="H115" s="76" t="str">
        <f>VLOOKUP(B115,[25]全部报警!$A$2:$D$75,4,FALSE)</f>
        <v>云南省昆明市寻甸回族彝族自治县倘甸镇马大段山杂西278米</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55" t="s">
        <v>2702</v>
      </c>
      <c r="G116" s="151">
        <v>0</v>
      </c>
      <c r="H116" s="76" t="s">
        <v>2703</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55" t="s">
        <v>2704</v>
      </c>
      <c r="G117" s="151">
        <v>0</v>
      </c>
      <c r="H117" s="76" t="s">
        <v>2705</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55" t="s">
        <v>2706</v>
      </c>
      <c r="G118" s="151">
        <v>0</v>
      </c>
      <c r="H118" s="76" t="str">
        <f>VLOOKUP(B118,[27]全部报警!$B$4:$E$100,4,FALSE)</f>
        <v>云南省红河哈尼族彝族自治州建水县李浩寨乡通建高速白坡西北224米</v>
      </c>
      <c r="I118" s="76"/>
      <c r="J118" s="85"/>
      <c r="K118" s="85"/>
      <c r="L118" s="84" t="s">
        <v>33</v>
      </c>
      <c r="M118" s="83"/>
      <c r="N118" s="83"/>
      <c r="O118" s="83"/>
      <c r="P118" s="83"/>
      <c r="Q118" s="101" t="s">
        <v>56</v>
      </c>
      <c r="R118" s="102"/>
      <c r="S118" s="103"/>
      <c r="T118" s="104"/>
      <c r="U118" s="105"/>
    </row>
    <row r="119" ht="17.65" customHeight="1" spans="1:21">
      <c r="A119" s="71">
        <v>114</v>
      </c>
      <c r="B119" s="112" t="s">
        <v>431</v>
      </c>
      <c r="C119" s="113" t="s">
        <v>432</v>
      </c>
      <c r="D119" s="113" t="s">
        <v>433</v>
      </c>
      <c r="E119" s="74" t="s">
        <v>59</v>
      </c>
      <c r="F119" s="155" t="s">
        <v>2707</v>
      </c>
      <c r="G119" s="151">
        <v>0</v>
      </c>
      <c r="H119" s="76" t="s">
        <v>2708</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55" t="s">
        <v>2709</v>
      </c>
      <c r="G120" s="151">
        <v>0</v>
      </c>
      <c r="H120" s="76" t="s">
        <v>2710</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76"/>
      <c r="G121" s="151">
        <v>0</v>
      </c>
      <c r="H121" s="76"/>
      <c r="I121" s="83" t="s">
        <v>62</v>
      </c>
      <c r="J121" s="85"/>
      <c r="K121" s="85"/>
      <c r="L121" s="84" t="s">
        <v>33</v>
      </c>
      <c r="M121" s="83"/>
      <c r="N121" s="83"/>
      <c r="O121" s="83"/>
      <c r="P121" s="83"/>
      <c r="Q121" s="101" t="s">
        <v>29</v>
      </c>
      <c r="R121" s="102"/>
      <c r="S121" s="103">
        <v>43658</v>
      </c>
      <c r="T121" s="104" t="s">
        <v>170</v>
      </c>
      <c r="U121" s="105"/>
    </row>
    <row r="122" ht="17.65" customHeight="1" spans="1:21">
      <c r="A122" s="71">
        <v>117</v>
      </c>
      <c r="B122" s="72" t="s">
        <v>445</v>
      </c>
      <c r="C122" s="77" t="s">
        <v>446</v>
      </c>
      <c r="D122" s="77">
        <v>13150527536</v>
      </c>
      <c r="E122" s="74" t="s">
        <v>59</v>
      </c>
      <c r="F122" s="76" t="str">
        <f>VLOOKUP(B122,[25]全部报警!$A$2:$D$75,2,FALSE)</f>
        <v>2019-07-12 20:11:55</v>
      </c>
      <c r="G122" s="151" t="str">
        <f>VLOOKUP(B122,[26]行驶报表统计数据!$B$4:$I$60,8,FALSE)</f>
        <v>34.13</v>
      </c>
      <c r="H122" s="76" t="str">
        <f>VLOOKUP(B122,[25]全部报警!$A$2:$D$75,4,FALSE)</f>
        <v>云南省玉溪市通海县河西镇319省道云南雨燕教育设备有限公司(东北门)东南84米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76" t="str">
        <f>VLOOKUP(B123,[25]全部报警!$A$2:$D$75,2,FALSE)</f>
        <v>2019-07-12 22:55:51</v>
      </c>
      <c r="G123" s="151">
        <v>0</v>
      </c>
      <c r="H123" s="76" t="str">
        <f>VLOOKUP(B123,[25]全部报警!$A$2:$D$75,4,FALSE)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55" t="s">
        <v>2711</v>
      </c>
      <c r="G124" s="151">
        <v>0</v>
      </c>
      <c r="H124" s="76" t="s">
        <v>2712</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55" t="s">
        <v>2713</v>
      </c>
      <c r="G125" s="151">
        <v>0</v>
      </c>
      <c r="H125" s="76" t="str">
        <f>VLOOKUP(B125,[27]全部报警!$B$4:$E$100,4,FALSE)</f>
        <v>云南省玉溪市元江哈尼族彝族傣族自治县红河街道兴华路寒及冲桥西1103米</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55" t="s">
        <v>2714</v>
      </c>
      <c r="G126" s="151">
        <v>0</v>
      </c>
      <c r="H126" s="76" t="s">
        <v>2715</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55" t="s">
        <v>2716</v>
      </c>
      <c r="G127" s="151">
        <v>0</v>
      </c>
      <c r="H127" s="76" t="str">
        <f>VLOOKUP(B127,[27]全部报警!$B$4:$E$100,4,FALSE)</f>
        <v>云南省红河哈尼族彝族自治州个旧市老厂镇网补段罗期底小学西南1248米</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76" t="str">
        <f>VLOOKUP(B128,[25]全部报警!$A$2:$D$75,2,FALSE)</f>
        <v>2019-07-12 23:42:36</v>
      </c>
      <c r="G128" s="151" t="str">
        <f>VLOOKUP(B128,[26]行驶报表统计数据!$B$4:$I$60,8,FALSE)</f>
        <v>13.72</v>
      </c>
      <c r="H128" s="76" t="str">
        <f>VLOOKUP(B128,[25]全部报警!$A$2:$D$75,4,FALSE)</f>
        <v>云南省红河哈尼族彝族自治州个旧市大屯镇个大段小屯西127米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55" t="s">
        <v>2717</v>
      </c>
      <c r="G129" s="151">
        <v>0</v>
      </c>
      <c r="H129" s="76" t="str">
        <f>VLOOKUP(B129,[27]全部报警!$B$4:$E$100,4,FALSE)</f>
        <v>云南省红河哈尼族彝族自治州蒙自市新安所镇回归路162号G8011开河高速新安镇卫生院西1974米</v>
      </c>
      <c r="I129" s="76"/>
      <c r="J129" s="85"/>
      <c r="K129" s="85"/>
      <c r="L129" s="84" t="s">
        <v>33</v>
      </c>
      <c r="M129" s="83"/>
      <c r="N129" s="83"/>
      <c r="O129" s="83"/>
      <c r="P129" s="83"/>
      <c r="Q129" s="101" t="s">
        <v>56</v>
      </c>
      <c r="R129" s="102"/>
      <c r="S129" s="103"/>
      <c r="T129" s="104"/>
      <c r="U129" s="105"/>
    </row>
    <row r="130" ht="17.65" customHeight="1" spans="1:21">
      <c r="A130" s="71">
        <v>125</v>
      </c>
      <c r="B130" s="114" t="s">
        <v>469</v>
      </c>
      <c r="C130" s="115" t="s">
        <v>470</v>
      </c>
      <c r="D130" s="115">
        <v>13529664805</v>
      </c>
      <c r="E130" s="74" t="s">
        <v>59</v>
      </c>
      <c r="F130" s="76" t="str">
        <f>VLOOKUP(B130,[25]全部报警!$A$2:$D$75,2,FALSE)</f>
        <v>2019-07-12 22:06:29</v>
      </c>
      <c r="G130" s="151" t="str">
        <f>VLOOKUP(B130,[26]行驶报表统计数据!$B$4:$I$60,8,FALSE)</f>
        <v>19.91</v>
      </c>
      <c r="H130" s="76" t="str">
        <f>VLOOKUP(B130,[25]全部报警!$A$2:$D$75,4,FALSE)</f>
        <v>云南省红河哈尼族彝族自治州个旧市贾沙乡102县道人和建材有限责任公司</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76" t="str">
        <f>VLOOKUP(B131,[25]全部报警!$A$2:$D$75,2,FALSE)</f>
        <v>2019-07-12 12:47:17</v>
      </c>
      <c r="G131" s="151" t="str">
        <f>VLOOKUP(B131,[26]行驶报表统计数据!$B$4:$I$60,8,FALSE)</f>
        <v>24.37</v>
      </c>
      <c r="H131" s="76" t="str">
        <f>VLOOKUP(B131,[25]全部报警!$A$2:$D$75,4,FALSE)</f>
        <v>云南省红河哈尼族彝族自治州开远市小龙潭镇二城段安桶寨西268米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76" t="str">
        <f>VLOOKUP(B132,[25]全部报警!$A$2:$D$75,2,FALSE)</f>
        <v>2019-07-12 22:00:13</v>
      </c>
      <c r="G132" s="151" t="str">
        <f>VLOOKUP(B132,[26]行驶报表统计数据!$B$4:$I$60,8,FALSE)</f>
        <v>17.33</v>
      </c>
      <c r="H132" s="76" t="str">
        <f>VLOOKUP(B132,[25]全部报警!$A$2:$D$75,4,FALSE)</f>
        <v>云南省红河哈尼族彝族自治州石屏县异龙镇216省道石屏县辣云红食品有限公司东北12米</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55" t="s">
        <v>2718</v>
      </c>
      <c r="G133" s="151">
        <v>0</v>
      </c>
      <c r="H133" s="76" t="str">
        <f>VLOOKUP(B133,[27]全部报警!$B$4:$E$100,4,FALSE)</f>
        <v>云南省红河哈尼族彝族自治州建水县曲江镇东山坝线小新寨东334米</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55" t="s">
        <v>2719</v>
      </c>
      <c r="G134" s="151">
        <v>0</v>
      </c>
      <c r="H134" s="76" t="s">
        <v>2720</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55" t="s">
        <v>2721</v>
      </c>
      <c r="G135" s="151">
        <v>0</v>
      </c>
      <c r="H135" s="76" t="s">
        <v>2722</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76" t="str">
        <f>VLOOKUP(B136,[25]全部报警!$A$2:$D$75,2,FALSE)</f>
        <v>2019-07-12 19:36:24</v>
      </c>
      <c r="G136" s="151" t="str">
        <f>VLOOKUP(B136,[26]行驶报表统计数据!$B$4:$I$60,8,FALSE)</f>
        <v>46.53</v>
      </c>
      <c r="H136" s="76" t="str">
        <f>VLOOKUP(B136,[25]全部报警!$A$2:$D$75,4,FALSE)</f>
        <v>云南省红河哈尼族彝族自治州开远市大庄回族乡大老段果花东南222米</v>
      </c>
      <c r="I136" s="76"/>
      <c r="J136" s="85"/>
      <c r="K136" s="85"/>
      <c r="L136" s="84" t="s">
        <v>33</v>
      </c>
      <c r="M136" s="83"/>
      <c r="N136" s="83"/>
      <c r="O136" s="83"/>
      <c r="P136" s="83"/>
      <c r="Q136" s="101" t="s">
        <v>56</v>
      </c>
      <c r="R136" s="102"/>
      <c r="S136" s="103"/>
      <c r="T136" s="104"/>
      <c r="U136" s="105"/>
    </row>
    <row r="137" ht="17.65" customHeight="1" spans="1:21">
      <c r="A137" s="71">
        <v>132</v>
      </c>
      <c r="B137" s="73" t="s">
        <v>492</v>
      </c>
      <c r="C137" s="117" t="s">
        <v>285</v>
      </c>
      <c r="D137" s="117">
        <v>15974736050</v>
      </c>
      <c r="E137" s="74" t="s">
        <v>59</v>
      </c>
      <c r="F137" s="76" t="str">
        <f>VLOOKUP(B137,[25]全部报警!$A$2:$D$75,2,FALSE)</f>
        <v>2019-07-12 23:09:57</v>
      </c>
      <c r="G137" s="151" t="str">
        <f>VLOOKUP(B137,[26]行驶报表统计数据!$B$4:$I$60,8,FALSE)</f>
        <v>7.92</v>
      </c>
      <c r="H137" s="76" t="str">
        <f>VLOOKUP(B137,[25]全部报警!$A$2:$D$75,4,FALSE)</f>
        <v>云南省红河哈尼族彝族自治州建水县坡头乡130县道贾沙乡科技希望小学东162米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76" t="str">
        <f>VLOOKUP(B138,[25]全部报警!$A$2:$D$75,2,FALSE)</f>
        <v>2019-07-12 19:32:03</v>
      </c>
      <c r="G138" s="151" t="str">
        <f>VLOOKUP(B138,[26]行驶报表统计数据!$B$4:$I$60,8,FALSE)</f>
        <v>49.01</v>
      </c>
      <c r="H138" s="76" t="str">
        <f>VLOOKUP(B138,[25]全部报警!$A$2:$D$75,4,FALSE)</f>
        <v>云南省大理白族自治州洱源县右所镇214国道洱源公路管理段下山口站北89米</v>
      </c>
      <c r="I138" s="76"/>
      <c r="J138" s="85"/>
      <c r="K138" s="85"/>
      <c r="L138" s="84" t="s">
        <v>33</v>
      </c>
      <c r="M138" s="83"/>
      <c r="N138" s="83"/>
      <c r="O138" s="83"/>
      <c r="P138" s="83"/>
      <c r="Q138" s="101" t="s">
        <v>56</v>
      </c>
      <c r="R138" s="102"/>
      <c r="S138" s="103"/>
      <c r="T138" s="104"/>
      <c r="U138" s="105"/>
    </row>
    <row r="139" ht="17.65" customHeight="1" spans="1:21">
      <c r="A139" s="71">
        <v>134</v>
      </c>
      <c r="B139" s="73" t="s">
        <v>495</v>
      </c>
      <c r="C139" s="117" t="s">
        <v>496</v>
      </c>
      <c r="D139" s="117">
        <v>15912820531</v>
      </c>
      <c r="E139" s="74" t="s">
        <v>59</v>
      </c>
      <c r="F139" s="76" t="str">
        <f>VLOOKUP(B139,[25]全部报警!$A$2:$D$75,2,FALSE)</f>
        <v>2019-07-12 20:58:01</v>
      </c>
      <c r="G139" s="151" t="str">
        <f>VLOOKUP(B139,[26]行驶报表统计数据!$B$4:$I$60,8,FALSE)</f>
        <v>21.65</v>
      </c>
      <c r="H139" s="76" t="str">
        <f>VLOOKUP(B139,[25]全部报警!$A$2:$D$75,4,FALSE)</f>
        <v>云南省玉溪市通海县河西镇319省道红林饭店(131乡道)东南43米</v>
      </c>
      <c r="I139" s="76"/>
      <c r="J139" s="85"/>
      <c r="K139" s="85"/>
      <c r="L139" s="84" t="s">
        <v>33</v>
      </c>
      <c r="M139" s="83"/>
      <c r="N139" s="83"/>
      <c r="O139" s="83"/>
      <c r="P139" s="83"/>
      <c r="Q139" s="101" t="s">
        <v>56</v>
      </c>
      <c r="R139" s="102"/>
      <c r="S139" s="103"/>
      <c r="T139" s="104"/>
      <c r="U139" s="105"/>
    </row>
    <row r="140" s="42" customFormat="1" ht="17.65" customHeight="1" spans="1:22">
      <c r="A140" s="71">
        <v>135</v>
      </c>
      <c r="B140" s="73" t="s">
        <v>499</v>
      </c>
      <c r="C140" s="77" t="s">
        <v>500</v>
      </c>
      <c r="D140" s="77">
        <v>15825222243</v>
      </c>
      <c r="E140" s="74" t="s">
        <v>59</v>
      </c>
      <c r="F140" s="155" t="s">
        <v>2723</v>
      </c>
      <c r="G140" s="151">
        <v>0</v>
      </c>
      <c r="H140" s="156" t="s">
        <v>2724</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55" t="s">
        <v>2725</v>
      </c>
      <c r="G141" s="151">
        <v>0</v>
      </c>
      <c r="H141" s="156" t="s">
        <v>2726</v>
      </c>
      <c r="I141" s="76"/>
      <c r="J141" s="128"/>
      <c r="K141" s="128"/>
      <c r="L141" s="84" t="s">
        <v>33</v>
      </c>
      <c r="M141" s="83"/>
      <c r="N141" s="83"/>
      <c r="O141" s="83"/>
      <c r="P141" s="83"/>
      <c r="Q141" s="101" t="s">
        <v>56</v>
      </c>
      <c r="R141" s="102"/>
      <c r="S141" s="103"/>
      <c r="T141" s="104"/>
      <c r="U141" s="105"/>
      <c r="V141" s="132"/>
    </row>
    <row r="142" s="42" customFormat="1" ht="17.65" customHeight="1" spans="1:22">
      <c r="A142" s="71">
        <v>137</v>
      </c>
      <c r="B142" s="116" t="s">
        <v>504</v>
      </c>
      <c r="C142" s="117" t="s">
        <v>505</v>
      </c>
      <c r="D142" s="117">
        <v>15987379657</v>
      </c>
      <c r="E142" s="74" t="s">
        <v>59</v>
      </c>
      <c r="F142" s="76" t="str">
        <f>VLOOKUP(B142,[25]全部报警!$A$2:$D$75,2,FALSE)</f>
        <v>2019-07-12 23:19:02</v>
      </c>
      <c r="G142" s="151">
        <v>0</v>
      </c>
      <c r="H142" s="76" t="str">
        <f>VLOOKUP(B142,[25]全部报警!$A$2:$D$75,4,FALSE)</f>
        <v>云南省红河哈尼族彝族自治州建水县西庄镇芦子沟段麦粮地东216米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76" t="str">
        <f>VLOOKUP(B143,[25]全部报警!$A$2:$D$75,2,FALSE)</f>
        <v>2019-07-12 20:57:43</v>
      </c>
      <c r="G143" s="151" t="str">
        <f>VLOOKUP(B143,[26]行驶报表统计数据!$B$4:$I$60,8,FALSE)</f>
        <v>40.76</v>
      </c>
      <c r="H143" s="76" t="str">
        <f>VLOOKUP(B143,[25]全部报警!$A$2:$D$75,4,FALSE)</f>
        <v>云南省玉溪市元江哈尼族彝族傣族自治县澧江街道元红路南昏河东1937米</v>
      </c>
      <c r="I143" s="76"/>
      <c r="J143" s="128"/>
      <c r="K143" s="128"/>
      <c r="L143" s="84" t="s">
        <v>28</v>
      </c>
      <c r="M143" s="83"/>
      <c r="N143" s="83" t="s">
        <v>62</v>
      </c>
      <c r="O143" s="83"/>
      <c r="P143" s="83"/>
      <c r="Q143" s="101" t="s">
        <v>34</v>
      </c>
      <c r="R143" s="102"/>
      <c r="S143" s="103">
        <v>43658</v>
      </c>
      <c r="T143" s="104" t="s">
        <v>170</v>
      </c>
      <c r="U143" s="105"/>
    </row>
    <row r="144" ht="17.65" customHeight="1" spans="1:21">
      <c r="A144" s="71">
        <v>139</v>
      </c>
      <c r="B144" s="116" t="s">
        <v>508</v>
      </c>
      <c r="C144" s="77" t="s">
        <v>509</v>
      </c>
      <c r="D144" s="77">
        <v>13466255899</v>
      </c>
      <c r="E144" s="74" t="s">
        <v>59</v>
      </c>
      <c r="F144" s="76" t="str">
        <f>VLOOKUP(B144,[25]全部报警!$A$2:$D$75,2,FALSE)</f>
        <v>2019-07-12 20:34:53</v>
      </c>
      <c r="G144" s="151" t="str">
        <f>VLOOKUP(B144,[26]行驶报表统计数据!$B$4:$I$60,8,FALSE)</f>
        <v>33.80</v>
      </c>
      <c r="H144" s="76" t="str">
        <f>VLOOKUP(B144,[25]全部报警!$A$2:$D$75,4,FALSE)</f>
        <v>云南省红河哈尼族彝族自治州建水县临安镇迎晖路342-3号214省道建水砂锅米线东南52米</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55" t="s">
        <v>2727</v>
      </c>
      <c r="G145" s="151">
        <v>0</v>
      </c>
      <c r="H145" s="76" t="s">
        <v>2728</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395</v>
      </c>
      <c r="F146" s="155" t="s">
        <v>2729</v>
      </c>
      <c r="G146" s="151">
        <v>0</v>
      </c>
      <c r="H146" s="154" t="s">
        <v>2730</v>
      </c>
      <c r="I146" s="76"/>
      <c r="J146" s="128"/>
      <c r="K146" s="128"/>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155" t="s">
        <v>2731</v>
      </c>
      <c r="G147" s="151">
        <v>0</v>
      </c>
      <c r="H147" s="76" t="s">
        <v>2732</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76" t="str">
        <f>VLOOKUP(B148,[25]全部报警!$A$2:$D$75,2,FALSE)</f>
        <v>2019-07-12 22:27:54</v>
      </c>
      <c r="G148" s="151" t="str">
        <f>VLOOKUP(B148,[26]行驶报表统计数据!$B$4:$I$60,8,FALSE)</f>
        <v>42.13</v>
      </c>
      <c r="H148" s="76" t="str">
        <f>VLOOKUP(B148,[25]全部报警!$A$2:$D$75,4,FALSE)</f>
        <v>云南省普洱市墨江哈尼族自治县联珠镇双胞大道48G8511昆磨高速墨江服务区西北69米</v>
      </c>
      <c r="I148" s="76"/>
      <c r="J148" s="128"/>
      <c r="K148" s="128"/>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76" t="str">
        <f>VLOOKUP(B149,[25]全部报警!$A$2:$D$75,2,FALSE)</f>
        <v>2019-07-12 15:04:30</v>
      </c>
      <c r="G149" s="151">
        <v>0</v>
      </c>
      <c r="H149" s="76" t="str">
        <f>VLOOKUP(B149,[25]全部报警!$A$2:$D$75,4,FALSE)</f>
        <v>云南省昆明市宜良县北古城镇北分段马鞍山西1362米</v>
      </c>
      <c r="I149" s="76"/>
      <c r="J149" s="128"/>
      <c r="K149" s="128"/>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155" t="s">
        <v>2733</v>
      </c>
      <c r="G150" s="151">
        <v>0</v>
      </c>
      <c r="H150" s="76" t="str">
        <f>VLOOKUP(B150,[27]全部报警!$B$4:$E$100,4,FALSE)</f>
        <v>云南省红河哈尼族彝族自治州红河县浪堤镇V19县道红波罗村卫生室西南94米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55" t="s">
        <v>2734</v>
      </c>
      <c r="G151" s="151">
        <v>0</v>
      </c>
      <c r="H151" s="76" t="s">
        <v>2735</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55" t="s">
        <v>2736</v>
      </c>
      <c r="G152" s="151">
        <v>0</v>
      </c>
      <c r="H152" s="76" t="s">
        <v>2737</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76" t="str">
        <f>VLOOKUP(B153,[25]全部报警!$A$2:$D$75,2,FALSE)</f>
        <v>2019-07-12 18:30:08</v>
      </c>
      <c r="G153" s="151" t="str">
        <f>VLOOKUP(B153,[26]行驶报表统计数据!$B$4:$I$60,8,FALSE)</f>
        <v>6.11</v>
      </c>
      <c r="H153" s="76" t="str">
        <f>VLOOKUP(B153,[25]全部报警!$A$2:$D$75,4,FALSE)</f>
        <v>云南省红河哈尼族彝族自治州开远市乐白道街道市西北路馆驿清真饭店北150米</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76" t="str">
        <f>VLOOKUP(B154,[25]全部报警!$A$2:$D$75,2,FALSE)</f>
        <v>2019-07-12 23:55:45</v>
      </c>
      <c r="G154" s="151" t="str">
        <f>VLOOKUP(B154,[26]行驶报表统计数据!$B$4:$I$60,8,FALSE)</f>
        <v>13.14</v>
      </c>
      <c r="H154" s="76" t="str">
        <f>VLOOKUP(B154,[25]全部报警!$A$2:$D$75,4,FALSE)</f>
        <v>云南省红河哈尼族彝族自治州建水县临安镇G5615天猴高速中共建水公路分局建水所支部委员会西北131米</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76" t="str">
        <f>VLOOKUP(B155,[25]全部报警!$A$2:$D$75,2,FALSE)</f>
        <v>2019-07-12 18:41:09</v>
      </c>
      <c r="G155" s="151" t="str">
        <f>VLOOKUP(B155,[26]行驶报表统计数据!$B$4:$I$60,8,FALSE)</f>
        <v>2.46</v>
      </c>
      <c r="H155" s="76" t="str">
        <f>VLOOKUP(B155,[25]全部报警!$A$2:$D$75,4,FALSE)</f>
        <v>云南省红河哈尼族彝族自治州建水县坡头乡大石洞段大石洞小学西南1155米</v>
      </c>
      <c r="I155" s="76"/>
      <c r="J155" s="128"/>
      <c r="K155" s="128"/>
      <c r="L155" s="84" t="s">
        <v>33</v>
      </c>
      <c r="M155" s="83"/>
      <c r="N155" s="83"/>
      <c r="O155" s="83"/>
      <c r="P155" s="83"/>
      <c r="Q155" s="101" t="s">
        <v>56</v>
      </c>
      <c r="R155" s="102"/>
      <c r="S155" s="103"/>
      <c r="T155" s="104"/>
      <c r="U155" s="105"/>
    </row>
    <row r="156" ht="17.65" customHeight="1" spans="1:21">
      <c r="A156" s="71">
        <v>151</v>
      </c>
      <c r="B156" s="119" t="s">
        <v>546</v>
      </c>
      <c r="C156" s="120" t="s">
        <v>547</v>
      </c>
      <c r="D156" s="120">
        <v>13987361051</v>
      </c>
      <c r="E156" s="74" t="s">
        <v>59</v>
      </c>
      <c r="F156" s="76" t="str">
        <f>VLOOKUP(B156,[25]全部报警!$A$2:$D$75,2,FALSE)</f>
        <v>2019-07-12 18:27:11</v>
      </c>
      <c r="G156" s="151" t="str">
        <f>VLOOKUP(B156,[26]行驶报表统计数据!$B$4:$I$60,8,FALSE)</f>
        <v>13.48</v>
      </c>
      <c r="H156" s="76" t="str">
        <f>VLOOKUP(B156,[25]全部报警!$A$2:$D$75,4,FALSE)</f>
        <v>云南省红河哈尼族彝族自治州元阳县南沙镇慢腊公路102县102县道桃园村卫生所东1688米</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55" t="s">
        <v>2738</v>
      </c>
      <c r="G157" s="151">
        <v>0</v>
      </c>
      <c r="H157" s="156" t="s">
        <v>2739</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55" t="s">
        <v>2740</v>
      </c>
      <c r="G158" s="151">
        <v>0</v>
      </c>
      <c r="H158" s="156" t="s">
        <v>2741</v>
      </c>
      <c r="I158" s="76"/>
      <c r="J158" s="128"/>
      <c r="K158" s="128"/>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76" t="str">
        <f>VLOOKUP(B159,[25]全部报警!$A$2:$D$75,2,FALSE)</f>
        <v>2019-07-12 16:17:38</v>
      </c>
      <c r="G159" s="151" t="str">
        <f>VLOOKUP(B159,[26]行驶报表统计数据!$B$4:$I$60,8,FALSE)</f>
        <v>45.51</v>
      </c>
      <c r="H159" s="76" t="str">
        <f>VLOOKUP(B159,[25]全部报警!$A$2:$D$75,4,FALSE)</f>
        <v>云南省西双版纳傣族自治州勐海县勐海镇214国道天姿根艺南340米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55" t="s">
        <v>2742</v>
      </c>
      <c r="G160" s="151" t="e">
        <f>VLOOKUP(B160,[26]行驶报表统计数据!$B$4:$I$60,8,FALSE)</f>
        <v>#N/A</v>
      </c>
      <c r="H160" s="156" t="s">
        <v>2743</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55" t="s">
        <v>2744</v>
      </c>
      <c r="G161" s="151">
        <v>0</v>
      </c>
      <c r="H161" s="156" t="s">
        <v>2745</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55" t="s">
        <v>2746</v>
      </c>
      <c r="G162" s="151">
        <v>0</v>
      </c>
      <c r="H162" s="156" t="s">
        <v>576</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76" t="str">
        <f>VLOOKUP(B163,[25]全部报警!$A$2:$D$75,2,FALSE)</f>
        <v>2019-07-12 23:49:27</v>
      </c>
      <c r="G163" s="151" t="str">
        <f>VLOOKUP(B163,[26]行驶报表统计数据!$B$4:$I$60,8,FALSE)</f>
        <v>14.97</v>
      </c>
      <c r="H163" s="76" t="str">
        <f>VLOOKUP(B163,[25]全部报警!$A$2:$D$75,4,FALSE)</f>
        <v>云南省红河哈尼族彝族自治州绿春县大兴镇祥鑫宾馆(绿春县文体局东)西南117米</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55" t="s">
        <v>2747</v>
      </c>
      <c r="G164" s="151">
        <v>0</v>
      </c>
      <c r="H164" s="156" t="s">
        <v>2748</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55" t="s">
        <v>2749</v>
      </c>
      <c r="G165" s="151">
        <v>0</v>
      </c>
      <c r="H165" s="156" t="s">
        <v>2750</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55" t="s">
        <v>2751</v>
      </c>
      <c r="G166" s="151">
        <v>0</v>
      </c>
      <c r="H166" s="156" t="s">
        <v>2752</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76" t="str">
        <f>VLOOKUP(B167,[25]全部报警!$A$2:$D$75,2,FALSE)</f>
        <v>2019-07-12 13:59:35</v>
      </c>
      <c r="G167" s="151">
        <v>0</v>
      </c>
      <c r="H167" s="76" t="str">
        <f>VLOOKUP(B167,[25]全部报警!$A$2:$D$75,4,FALSE)</f>
        <v>云南省红河哈尼族彝族自治州个旧市沙甸镇323国道穆斯林餐厅西北98米</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55" t="s">
        <v>2753</v>
      </c>
      <c r="G168" s="151">
        <v>0</v>
      </c>
      <c r="H168" s="156" t="s">
        <v>2754</v>
      </c>
      <c r="I168" s="76"/>
      <c r="J168" s="128"/>
      <c r="K168" s="128"/>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76" t="str">
        <f>VLOOKUP(B169,[25]全部报警!$A$2:$D$75,2,FALSE)</f>
        <v>2019-07-12 23:44:53</v>
      </c>
      <c r="G169" s="151">
        <v>0</v>
      </c>
      <c r="H169" s="76" t="str">
        <f>VLOOKUP(B169,[25]全部报警!$A$2:$D$75,4,FALSE)</f>
        <v>云南省文山壮族苗族自治州广南县莲城镇那忠东486米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76"/>
      <c r="G170" s="151">
        <v>0</v>
      </c>
      <c r="H170" s="76"/>
      <c r="I170" s="83" t="s">
        <v>62</v>
      </c>
      <c r="J170" s="128"/>
      <c r="K170" s="128"/>
      <c r="L170" s="84" t="s">
        <v>33</v>
      </c>
      <c r="M170" s="83"/>
      <c r="N170" s="83"/>
      <c r="O170" s="83"/>
      <c r="P170" s="83"/>
      <c r="Q170" s="101" t="s">
        <v>29</v>
      </c>
      <c r="R170" s="102"/>
      <c r="S170" s="103">
        <v>43658</v>
      </c>
      <c r="T170" s="104" t="s">
        <v>279</v>
      </c>
      <c r="U170" s="105"/>
    </row>
    <row r="171" ht="17.65" customHeight="1" spans="1:21">
      <c r="A171" s="71">
        <v>166</v>
      </c>
      <c r="B171" s="78" t="s">
        <v>605</v>
      </c>
      <c r="C171" s="122" t="s">
        <v>147</v>
      </c>
      <c r="D171" s="122" t="s">
        <v>606</v>
      </c>
      <c r="E171" s="74" t="s">
        <v>59</v>
      </c>
      <c r="F171" s="76" t="str">
        <f>VLOOKUP(B171,[25]全部报警!$A$2:$D$75,2,FALSE)</f>
        <v>2019-07-12 12:52:56</v>
      </c>
      <c r="G171" s="151" t="str">
        <f>VLOOKUP(B171,[26]行驶报表统计数据!$B$4:$I$60,8,FALSE)</f>
        <v>2.99</v>
      </c>
      <c r="H171" s="76" t="str">
        <f>VLOOKUP(B171,[25]全部报警!$A$2:$D$75,4,FALSE)</f>
        <v>云南省红河哈尼族彝族自治州河口瑶族自治县河口镇中国石化(北山停车区加油站)南60米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76" t="str">
        <f>VLOOKUP(B172,[25]全部报警!$A$2:$D$75,2,FALSE)</f>
        <v>2019-07-12 23:39:34</v>
      </c>
      <c r="G172" s="151" t="str">
        <f>VLOOKUP(B172,[26]行驶报表统计数据!$B$4:$I$60,8,FALSE)</f>
        <v>7.77</v>
      </c>
      <c r="H172" s="76" t="str">
        <f>VLOOKUP(B172,[25]全部报警!$A$2:$D$75,4,FALSE)</f>
        <v>云南省红河哈尼族彝族自治州元阳县小新街乡元蔓高速石膏矿大桥西1872米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76" t="str">
        <f>VLOOKUP(B173,[25]全部报警!$A$2:$D$75,2,FALSE)</f>
        <v>2019-07-12 23:11:06</v>
      </c>
      <c r="G173" s="151" t="str">
        <f>VLOOKUP(B173,[26]行驶报表统计数据!$B$4:$I$60,8,FALSE)</f>
        <v>14.15</v>
      </c>
      <c r="H173" s="76" t="str">
        <f>VLOOKUP(B173,[25]全部报警!$A$2:$D$75,4,FALSE)</f>
        <v>云南省昭通市彝良县角奎镇302省道云南天力煤化有限公司东41米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55" t="s">
        <v>2755</v>
      </c>
      <c r="G174" s="151" t="e">
        <f>VLOOKUP(B174,[26]行驶报表统计数据!$B$4:$I$60,8,FALSE)</f>
        <v>#N/A</v>
      </c>
      <c r="H174" s="76" t="s">
        <v>2756</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76" t="str">
        <f>VLOOKUP(B175,[25]全部报警!$A$2:$D$75,2,FALSE)</f>
        <v>2019-07-12 15:11:06</v>
      </c>
      <c r="G175" s="151" t="str">
        <f>VLOOKUP(B175,[26]行驶报表统计数据!$B$4:$I$60,8,FALSE)</f>
        <v>6.17</v>
      </c>
      <c r="H175" s="76" t="str">
        <f>VLOOKUP(B175,[25]全部报警!$A$2:$D$75,4,FALSE)</f>
        <v>云南省红河哈尼族彝族自治州建水县临安镇青他线建水文笔塔西南910米</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76" t="str">
        <f>VLOOKUP(B176,[25]全部报警!$A$2:$D$75,2,FALSE)</f>
        <v>2019-07-12 22:51:46</v>
      </c>
      <c r="G176" s="151" t="str">
        <f>VLOOKUP(B176,[26]行驶报表统计数据!$B$4:$I$60,8,FALSE)</f>
        <v>44.22</v>
      </c>
      <c r="H176" s="76" t="str">
        <f>VLOOKUP(B176,[25]全部报警!$A$2:$D$75,4,FALSE)</f>
        <v>云南省西双版纳傣族自治州景洪市普文镇G8511昆磨高速坡脚村委会西南442米</v>
      </c>
      <c r="I176" s="76"/>
      <c r="J176" s="128"/>
      <c r="K176" s="128"/>
      <c r="L176" s="84" t="s">
        <v>28</v>
      </c>
      <c r="M176" s="83" t="s">
        <v>62</v>
      </c>
      <c r="N176" s="83"/>
      <c r="O176" s="83"/>
      <c r="P176" s="83"/>
      <c r="Q176" s="101" t="s">
        <v>34</v>
      </c>
      <c r="R176" s="102"/>
      <c r="S176" s="103">
        <v>43658</v>
      </c>
      <c r="T176" s="104" t="s">
        <v>279</v>
      </c>
      <c r="U176" s="105"/>
    </row>
    <row r="177" ht="17.65" customHeight="1" spans="1:21">
      <c r="A177" s="71">
        <v>172</v>
      </c>
      <c r="B177" s="78" t="s">
        <v>624</v>
      </c>
      <c r="C177" s="78" t="s">
        <v>625</v>
      </c>
      <c r="D177" s="78" t="s">
        <v>626</v>
      </c>
      <c r="E177" s="74" t="s">
        <v>59</v>
      </c>
      <c r="F177" s="155" t="s">
        <v>2757</v>
      </c>
      <c r="G177" s="151">
        <v>0</v>
      </c>
      <c r="H177" s="156" t="s">
        <v>2758</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76" t="str">
        <f>VLOOKUP(B178,[25]全部报警!$A$2:$D$75,2,FALSE)</f>
        <v>2019-07-12 20:20:06</v>
      </c>
      <c r="G178" s="151" t="str">
        <f>VLOOKUP(B178,[26]行驶报表统计数据!$B$4:$I$60,8,FALSE)</f>
        <v>36.28</v>
      </c>
      <c r="H178" s="76" t="str">
        <f>VLOOKUP(B178,[25]全部报警!$A$2:$D$75,4,FALSE)</f>
        <v>云南省红河哈尼族彝族自治州弥勒市弥阳镇101县道开远水泥厂弥勒分厂西北40米</v>
      </c>
      <c r="I178" s="76"/>
      <c r="J178" s="128"/>
      <c r="K178" s="128"/>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55" t="s">
        <v>2759</v>
      </c>
      <c r="G179" s="151">
        <v>0</v>
      </c>
      <c r="H179" s="156" t="s">
        <v>2760</v>
      </c>
      <c r="I179" s="76"/>
      <c r="J179" s="128"/>
      <c r="K179" s="128"/>
      <c r="L179" s="84" t="s">
        <v>33</v>
      </c>
      <c r="M179" s="83"/>
      <c r="N179" s="83"/>
      <c r="O179" s="83"/>
      <c r="P179" s="83"/>
      <c r="Q179" s="101" t="s">
        <v>56</v>
      </c>
      <c r="R179" s="102"/>
      <c r="S179" s="103"/>
      <c r="T179" s="104"/>
      <c r="U179" s="105"/>
    </row>
    <row r="180" ht="17.65" customHeight="1" spans="1:21">
      <c r="A180" s="71">
        <v>175</v>
      </c>
      <c r="B180" s="78" t="s">
        <v>637</v>
      </c>
      <c r="C180" s="78" t="s">
        <v>638</v>
      </c>
      <c r="D180" s="78" t="s">
        <v>639</v>
      </c>
      <c r="E180" s="74" t="s">
        <v>59</v>
      </c>
      <c r="F180" s="76" t="str">
        <f>VLOOKUP(B180,[25]全部报警!$A$2:$D$75,2,FALSE)</f>
        <v>2019-07-12 23:07:32</v>
      </c>
      <c r="G180" s="151" t="str">
        <f>VLOOKUP(B180,[26]行驶报表统计数据!$B$4:$I$60,8,FALSE)</f>
        <v>23.68</v>
      </c>
      <c r="H180" s="76" t="str">
        <f>VLOOKUP(B180,[25]全部报警!$A$2:$D$75,4,FALSE)</f>
        <v>云南省玉溪市通海县秀山街道秀山西路10秀山西路途腾小吃东北64米</v>
      </c>
      <c r="I180" s="76"/>
      <c r="J180" s="128"/>
      <c r="K180" s="128"/>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55" t="s">
        <v>2761</v>
      </c>
      <c r="G181" s="151">
        <v>0</v>
      </c>
      <c r="H181" s="76" t="str">
        <f>VLOOKUP(B181,[27]全部报警!$B$4:$E$100,4,FALSE)</f>
        <v>云南省红河哈尼族彝族自治州个旧市锡城镇水箐段水箐小学南39米</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55" t="s">
        <v>2762</v>
      </c>
      <c r="G182" s="151">
        <v>0</v>
      </c>
      <c r="H182" s="76" t="s">
        <v>2763</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55" t="s">
        <v>2764</v>
      </c>
      <c r="G183" s="151">
        <v>0</v>
      </c>
      <c r="H183" s="76" t="str">
        <f>VLOOKUP(B183,[27]全部报警!$B$4:$E$100,4,FALSE)</f>
        <v>云南省红河哈尼族彝族自治州金平苗族瑶族傣族自治县金河镇蒙自众友羊肉米线(金平总店)东北32米</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76" t="str">
        <f>VLOOKUP(B184,[25]全部报警!$A$2:$D$75,2,FALSE)</f>
        <v>2019-07-12 23:36:32</v>
      </c>
      <c r="G184" s="151" t="str">
        <f>VLOOKUP(B184,[26]行驶报表统计数据!$B$4:$I$60,8,FALSE)</f>
        <v>7.17</v>
      </c>
      <c r="H184" s="76" t="str">
        <f>VLOOKUP(B184,[25]全部报警!$A$2:$D$75,4,FALSE)</f>
        <v>云南省红河哈尼族彝族自治州元阳县上新城乡元蔓高速芒铁东南475米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76"/>
      <c r="G185" s="151">
        <v>0</v>
      </c>
      <c r="H185" s="76"/>
      <c r="I185" s="83" t="s">
        <v>62</v>
      </c>
      <c r="J185" s="128"/>
      <c r="K185" s="128"/>
      <c r="L185" s="84" t="s">
        <v>33</v>
      </c>
      <c r="M185" s="83"/>
      <c r="N185" s="83"/>
      <c r="O185" s="83"/>
      <c r="P185" s="83"/>
      <c r="Q185" s="101" t="s">
        <v>29</v>
      </c>
      <c r="R185" s="102"/>
      <c r="S185" s="103">
        <v>43658</v>
      </c>
      <c r="T185" s="104" t="s">
        <v>170</v>
      </c>
      <c r="U185" s="105"/>
    </row>
    <row r="186" ht="17.65" customHeight="1" spans="1:21">
      <c r="A186" s="71">
        <v>181</v>
      </c>
      <c r="B186" s="78" t="s">
        <v>661</v>
      </c>
      <c r="C186" s="78" t="s">
        <v>662</v>
      </c>
      <c r="D186" s="78" t="s">
        <v>663</v>
      </c>
      <c r="E186" s="74" t="s">
        <v>59</v>
      </c>
      <c r="F186" s="76" t="str">
        <f>VLOOKUP(B186,[25]全部报警!$A$2:$D$75,2,FALSE)</f>
        <v>2019-07-12 18:04:49</v>
      </c>
      <c r="G186" s="151" t="str">
        <f>VLOOKUP(B186,[26]行驶报表统计数据!$B$4:$I$60,8,FALSE)</f>
        <v>27.45</v>
      </c>
      <c r="H186" s="76" t="str">
        <f>VLOOKUP(B186,[25]全部报警!$A$2:$D$75,4,FALSE)</f>
        <v>云南省文山壮族苗族自治州马关县篾厂乡小吉厂西北93米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76" t="str">
        <f>VLOOKUP(B187,[25]全部报警!$A$2:$D$75,2,FALSE)</f>
        <v>2019-07-12 21:05:51</v>
      </c>
      <c r="G187" s="151" t="str">
        <f>VLOOKUP(B187,[26]行驶报表统计数据!$B$4:$I$60,8,FALSE)</f>
        <v>24.74</v>
      </c>
      <c r="H187" s="76" t="str">
        <f>VLOOKUP(B187,[25]全部报警!$A$2:$D$75,4,FALSE)</f>
        <v>云南省红河哈尼族彝族自治州建水县临安镇建水县行政学校南191米</v>
      </c>
      <c r="I187" s="76"/>
      <c r="J187" s="128"/>
      <c r="K187" s="128"/>
      <c r="L187" s="84" t="s">
        <v>33</v>
      </c>
      <c r="M187" s="83"/>
      <c r="N187" s="83"/>
      <c r="O187" s="83"/>
      <c r="P187" s="83"/>
      <c r="Q187" s="101" t="s">
        <v>56</v>
      </c>
      <c r="R187" s="102"/>
      <c r="S187" s="103"/>
      <c r="T187" s="104"/>
      <c r="U187" s="105"/>
    </row>
    <row r="188" ht="17.65" customHeight="1" spans="1:21">
      <c r="A188" s="71">
        <v>183</v>
      </c>
      <c r="B188" s="124" t="s">
        <v>669</v>
      </c>
      <c r="C188" s="125" t="s">
        <v>670</v>
      </c>
      <c r="D188" s="125">
        <v>15987348242</v>
      </c>
      <c r="E188" s="74" t="s">
        <v>59</v>
      </c>
      <c r="F188" s="76" t="str">
        <f>VLOOKUP(B188,[25]全部报警!$A$2:$D$75,2,FALSE)</f>
        <v>2019-07-12 18:36:46</v>
      </c>
      <c r="G188" s="151">
        <v>0</v>
      </c>
      <c r="H188" s="76" t="str">
        <f>VLOOKUP(B188,[25]全部报警!$A$2:$D$75,4,FALSE)</f>
        <v>云南省临沧市双江拉祜族佤族布朗族傣族自治县勐勐镇勐黄线南京东南352米</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55" t="s">
        <v>2765</v>
      </c>
      <c r="G189" s="151">
        <v>0</v>
      </c>
      <c r="H189" s="156" t="s">
        <v>2766</v>
      </c>
      <c r="I189" s="76"/>
      <c r="J189" s="128"/>
      <c r="K189" s="128"/>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76" t="str">
        <f>VLOOKUP(B190,[25]全部报警!$A$2:$D$75,2,FALSE)</f>
        <v>2019-07-12 21:27:28</v>
      </c>
      <c r="G190" s="151" t="str">
        <f>VLOOKUP(B190,[26]行驶报表统计数据!$B$4:$I$60,8,FALSE)</f>
        <v>24.75</v>
      </c>
      <c r="H190" s="76" t="str">
        <f>VLOOKUP(B190,[25]全部报警!$A$2:$D$75,4,FALSE)</f>
        <v>云南省文山壮族苗族自治州文山市平坝镇平坝加油站东南11米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76" t="str">
        <f>VLOOKUP(B191,[25]全部报警!$A$2:$D$75,2,FALSE)</f>
        <v>2019-07-12 21:55:28</v>
      </c>
      <c r="G191" s="151" t="str">
        <f>VLOOKUP(B191,[26]行驶报表统计数据!$B$4:$I$60,8,FALSE)</f>
        <v>23.07</v>
      </c>
      <c r="H191" s="76" t="str">
        <f>VLOOKUP(B191,[25]全部报警!$A$2:$D$75,4,FALSE)</f>
        <v>云南省红河哈尼族彝族自治州个旧市保和乡个元公路102县个元公路冷墩黄牛米线店西北72米</v>
      </c>
      <c r="I191" s="76"/>
      <c r="J191" s="128"/>
      <c r="K191" s="128"/>
      <c r="L191" s="84" t="s">
        <v>33</v>
      </c>
      <c r="M191" s="83"/>
      <c r="N191" s="83"/>
      <c r="O191" s="83"/>
      <c r="P191" s="83"/>
      <c r="Q191" s="101" t="s">
        <v>56</v>
      </c>
      <c r="R191" s="102"/>
      <c r="S191" s="103"/>
      <c r="T191" s="104"/>
      <c r="U191" s="105"/>
    </row>
    <row r="192" ht="17.65" customHeight="1" spans="1:21">
      <c r="A192" s="71">
        <v>187</v>
      </c>
      <c r="B192" s="126" t="s">
        <v>2189</v>
      </c>
      <c r="C192" s="115" t="s">
        <v>2190</v>
      </c>
      <c r="D192" s="127">
        <v>18287335847</v>
      </c>
      <c r="E192" s="74" t="s">
        <v>59</v>
      </c>
      <c r="F192" s="76" t="str">
        <f>VLOOKUP(B192,[25]全部报警!$A$2:$D$75,2,FALSE)</f>
        <v>2019-07-12 22:46:26</v>
      </c>
      <c r="G192" s="151" t="str">
        <f>VLOOKUP(B192,[26]行驶报表统计数据!$B$4:$I$60,8,FALSE)</f>
        <v>26.73</v>
      </c>
      <c r="H192" s="76" t="str">
        <f>VLOOKUP(B192,[25]全部报警!$A$2:$D$75,4,FALSE)</f>
        <v>云南省红河哈尼族彝族自治州建水县南庄镇214省道建水县南庄镇水管站东南128米</v>
      </c>
      <c r="I192" s="76"/>
      <c r="J192" s="128"/>
      <c r="K192" s="128"/>
      <c r="L192" s="84" t="s">
        <v>33</v>
      </c>
      <c r="M192" s="83"/>
      <c r="N192" s="83"/>
      <c r="O192" s="83"/>
      <c r="P192" s="83"/>
      <c r="Q192" s="101" t="s">
        <v>56</v>
      </c>
      <c r="R192" s="102"/>
      <c r="S192" s="103"/>
      <c r="T192" s="104"/>
      <c r="U192" s="105"/>
    </row>
    <row r="193" ht="17.65" customHeight="1" spans="1:21">
      <c r="A193" s="71">
        <v>188</v>
      </c>
      <c r="B193" s="133" t="s">
        <v>2191</v>
      </c>
      <c r="C193" s="125" t="s">
        <v>2192</v>
      </c>
      <c r="D193" s="134">
        <v>15987324605</v>
      </c>
      <c r="E193" s="74" t="s">
        <v>59</v>
      </c>
      <c r="F193" s="76" t="str">
        <f>VLOOKUP(B193,[25]全部报警!$A$2:$D$75,2,FALSE)</f>
        <v>2019-07-12 23:47:10</v>
      </c>
      <c r="G193" s="151" t="str">
        <f>VLOOKUP(B193,[26]行驶报表统计数据!$B$4:$I$60,8,FALSE)</f>
        <v>31.26</v>
      </c>
      <c r="H193" s="76" t="str">
        <f>VLOOKUP(B193,[25]全部报警!$A$2:$D$75,4,FALSE)</f>
        <v>云南省红河哈尼族彝族自治州建水县曲江镇桥太段曲江中心幼儿园北424米</v>
      </c>
      <c r="I193" s="76"/>
      <c r="J193" s="128"/>
      <c r="K193" s="128"/>
      <c r="L193" s="84" t="s">
        <v>33</v>
      </c>
      <c r="M193" s="83"/>
      <c r="N193" s="83"/>
      <c r="O193" s="83"/>
      <c r="P193" s="83"/>
      <c r="Q193" s="101" t="s">
        <v>56</v>
      </c>
      <c r="R193" s="102"/>
      <c r="S193" s="103"/>
      <c r="T193" s="104"/>
      <c r="U193" s="105"/>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9 I88 I121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70 I185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6:P193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3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6:R193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formula1>$W$2:$W$7</formula1>
    </dataValidation>
  </dataValidations>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88.375" style="44" customWidth="1"/>
    <col min="9" max="9" width="4.5" style="44" customWidth="1"/>
    <col min="10" max="10" width="5.125" style="44" customWidth="1"/>
    <col min="11" max="11" width="5.87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41.62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2767</v>
      </c>
      <c r="B2" s="49"/>
      <c r="C2" s="49"/>
      <c r="D2" s="49"/>
      <c r="E2" s="49"/>
      <c r="F2" s="50"/>
      <c r="G2" s="51" t="s">
        <v>26</v>
      </c>
      <c r="H2" s="52"/>
      <c r="I2" s="52"/>
      <c r="J2" s="52"/>
      <c r="K2" s="52"/>
      <c r="L2" s="52"/>
      <c r="M2" s="52"/>
      <c r="N2" s="52"/>
      <c r="O2" s="52"/>
      <c r="P2" s="52"/>
      <c r="Q2" s="87" t="s">
        <v>2768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52" t="s">
        <v>2769</v>
      </c>
      <c r="G6" s="151">
        <v>0</v>
      </c>
      <c r="H6" s="151" t="s">
        <v>2770</v>
      </c>
      <c r="I6" s="153"/>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52" t="s">
        <v>2771</v>
      </c>
      <c r="G7" s="151">
        <v>0</v>
      </c>
      <c r="H7" s="151" t="s">
        <v>2772</v>
      </c>
      <c r="I7" s="153"/>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52" t="s">
        <v>2773</v>
      </c>
      <c r="G8" s="151">
        <v>0</v>
      </c>
      <c r="H8" s="151" t="s">
        <v>2774</v>
      </c>
      <c r="I8" s="153"/>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52" t="s">
        <v>2775</v>
      </c>
      <c r="G9" s="151">
        <v>0</v>
      </c>
      <c r="H9" s="151" t="s">
        <v>2776</v>
      </c>
      <c r="I9" s="153"/>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52" t="s">
        <v>2777</v>
      </c>
      <c r="G10" s="151">
        <v>0</v>
      </c>
      <c r="H10" s="151" t="s">
        <v>2778</v>
      </c>
      <c r="I10" s="153"/>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52" t="s">
        <v>2779</v>
      </c>
      <c r="G11" s="151">
        <v>0</v>
      </c>
      <c r="H11" s="151" t="s">
        <v>2780</v>
      </c>
      <c r="I11" s="153"/>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52" t="s">
        <v>2781</v>
      </c>
      <c r="G12" s="151">
        <v>0</v>
      </c>
      <c r="H12" s="151" t="s">
        <v>2782</v>
      </c>
      <c r="I12" s="153"/>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44" t="str">
        <f>VLOOKUP(B13,[28]全部报警!$A$2:$D$81,2,FALSE)</f>
        <v>2019-07-13 16:59:01</v>
      </c>
      <c r="G13" s="151">
        <v>0</v>
      </c>
      <c r="H13" s="76" t="str">
        <f>VLOOKUP(B13,[28]全部报警!$A$2:$D$81,4,FALSE)</f>
        <v>云南省红河哈尼族彝族自治州建水县曲江镇东山坝线建水县农村信用社(东山坝信用社)西北205米</v>
      </c>
      <c r="I13" s="153"/>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52" t="s">
        <v>2783</v>
      </c>
      <c r="G14" s="151">
        <v>0</v>
      </c>
      <c r="H14" s="151" t="s">
        <v>2784</v>
      </c>
      <c r="I14" s="153"/>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52" t="s">
        <v>2785</v>
      </c>
      <c r="G15" s="151">
        <v>28.7</v>
      </c>
      <c r="H15" s="151" t="s">
        <v>2786</v>
      </c>
      <c r="I15" s="153"/>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52" t="s">
        <v>2787</v>
      </c>
      <c r="G16" s="151">
        <v>0</v>
      </c>
      <c r="H16" s="151" t="s">
        <v>2788</v>
      </c>
      <c r="I16" s="153"/>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52" t="s">
        <v>2789</v>
      </c>
      <c r="G17" s="151">
        <v>0</v>
      </c>
      <c r="H17" s="151" t="s">
        <v>2790</v>
      </c>
      <c r="I17" s="153"/>
      <c r="J17" s="82"/>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52" t="s">
        <v>2791</v>
      </c>
      <c r="G18" s="151">
        <v>0</v>
      </c>
      <c r="H18" s="151" t="s">
        <v>2792</v>
      </c>
      <c r="I18" s="153"/>
      <c r="J18" s="82"/>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52" t="s">
        <v>2793</v>
      </c>
      <c r="G19" s="151">
        <v>0</v>
      </c>
      <c r="H19" s="151" t="s">
        <v>2794</v>
      </c>
      <c r="I19" s="153"/>
      <c r="J19" s="82"/>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152" t="s">
        <v>2795</v>
      </c>
      <c r="G20" s="151">
        <v>0</v>
      </c>
      <c r="H20" s="151" t="s">
        <v>2796</v>
      </c>
      <c r="I20" s="153"/>
      <c r="J20" s="82"/>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52" t="s">
        <v>2797</v>
      </c>
      <c r="G21" s="151">
        <v>35.8</v>
      </c>
      <c r="H21" s="151" t="s">
        <v>2796</v>
      </c>
      <c r="I21" s="153"/>
      <c r="J21" s="82"/>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52" t="s">
        <v>2798</v>
      </c>
      <c r="G22" s="151">
        <v>0</v>
      </c>
      <c r="H22" s="151" t="s">
        <v>2799</v>
      </c>
      <c r="I22" s="153"/>
      <c r="J22" s="82"/>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52" t="s">
        <v>2800</v>
      </c>
      <c r="G23" s="151">
        <v>0</v>
      </c>
      <c r="H23" s="151" t="s">
        <v>2801</v>
      </c>
      <c r="I23" s="153"/>
      <c r="J23" s="82"/>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52" t="s">
        <v>2802</v>
      </c>
      <c r="G24" s="151">
        <v>0</v>
      </c>
      <c r="H24" s="151" t="s">
        <v>2803</v>
      </c>
      <c r="I24" s="153"/>
      <c r="J24" s="82"/>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52" t="s">
        <v>2804</v>
      </c>
      <c r="G25" s="151">
        <v>0</v>
      </c>
      <c r="H25" s="151" t="s">
        <v>2805</v>
      </c>
      <c r="I25" s="153"/>
      <c r="J25" s="82"/>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52" t="s">
        <v>2806</v>
      </c>
      <c r="G26" s="151">
        <v>0</v>
      </c>
      <c r="H26" s="151" t="s">
        <v>2807</v>
      </c>
      <c r="I26" s="153"/>
      <c r="J26" s="82"/>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152" t="s">
        <v>2808</v>
      </c>
      <c r="G27" s="151">
        <v>0</v>
      </c>
      <c r="H27" s="151" t="s">
        <v>2809</v>
      </c>
      <c r="I27" s="153"/>
      <c r="J27" s="82"/>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152" t="s">
        <v>2810</v>
      </c>
      <c r="G28" s="151">
        <v>42.1</v>
      </c>
      <c r="H28" s="151" t="s">
        <v>2811</v>
      </c>
      <c r="I28" s="153"/>
      <c r="J28" s="82"/>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152" t="s">
        <v>2812</v>
      </c>
      <c r="G29" s="151">
        <v>0</v>
      </c>
      <c r="H29" s="151" t="s">
        <v>2813</v>
      </c>
      <c r="I29" s="153"/>
      <c r="J29" s="82"/>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52" t="s">
        <v>2814</v>
      </c>
      <c r="G30" s="151">
        <v>0</v>
      </c>
      <c r="H30" s="151" t="s">
        <v>2815</v>
      </c>
      <c r="I30" s="153"/>
      <c r="J30" s="82"/>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52" t="s">
        <v>2816</v>
      </c>
      <c r="G31" s="151">
        <v>0</v>
      </c>
      <c r="H31" s="151" t="s">
        <v>2817</v>
      </c>
      <c r="I31" s="153"/>
      <c r="J31" s="82"/>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52" t="s">
        <v>2818</v>
      </c>
      <c r="G32" s="151">
        <v>0</v>
      </c>
      <c r="H32" s="151" t="s">
        <v>2819</v>
      </c>
      <c r="I32" s="153"/>
      <c r="J32" s="82"/>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52" t="s">
        <v>2820</v>
      </c>
      <c r="G33" s="151">
        <v>39.4</v>
      </c>
      <c r="H33" s="151" t="s">
        <v>2821</v>
      </c>
      <c r="I33" s="153"/>
      <c r="J33" s="82"/>
      <c r="K33" s="83"/>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52" t="s">
        <v>2822</v>
      </c>
      <c r="G34" s="151">
        <v>0</v>
      </c>
      <c r="H34" s="151" t="s">
        <v>2823</v>
      </c>
      <c r="I34" s="153"/>
      <c r="J34" s="82"/>
      <c r="K34" s="83"/>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52" t="s">
        <v>2824</v>
      </c>
      <c r="G35" s="151">
        <v>0</v>
      </c>
      <c r="H35" s="151" t="s">
        <v>2825</v>
      </c>
      <c r="I35" s="153"/>
      <c r="J35" s="82"/>
      <c r="K35" s="83"/>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144" t="str">
        <f>VLOOKUP(B36,[28]全部报警!$A$2:$D$81,2,FALSE)</f>
        <v>2019-07-13 23:08:35</v>
      </c>
      <c r="G36" s="151">
        <v>0</v>
      </c>
      <c r="H36" s="76" t="str">
        <f>VLOOKUP(B36,[28]全部报警!$A$2:$D$81,4,FALSE)</f>
        <v>云南省红河哈尼族彝族自治州建水县南庄镇214省道建水县南庄镇水管站东南49米</v>
      </c>
      <c r="I36" s="153"/>
      <c r="J36" s="82"/>
      <c r="K36" s="83"/>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144" t="str">
        <f>VLOOKUP(B37,[28]全部报警!$A$2:$D$81,2,FALSE)</f>
        <v>2019-07-13 22:09:20</v>
      </c>
      <c r="G37" s="151">
        <v>0</v>
      </c>
      <c r="H37" s="76" t="str">
        <f>VLOOKUP(B37,[28]全部报警!$A$2:$D$81,4,FALSE)</f>
        <v>云南省玉溪市江川区大街街道127乡道通达汽配汽修西122米</v>
      </c>
      <c r="I37" s="153"/>
      <c r="J37" s="82"/>
      <c r="K37" s="83"/>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152" t="s">
        <v>2826</v>
      </c>
      <c r="G38" s="151">
        <v>0</v>
      </c>
      <c r="H38" s="76" t="s">
        <v>2827</v>
      </c>
      <c r="I38" s="153"/>
      <c r="J38" s="82"/>
      <c r="K38" s="83"/>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52" t="s">
        <v>2828</v>
      </c>
      <c r="G39" s="151">
        <v>0</v>
      </c>
      <c r="H39" s="76" t="s">
        <v>2829</v>
      </c>
      <c r="I39" s="153"/>
      <c r="J39" s="82"/>
      <c r="K39" s="83"/>
      <c r="L39" s="84" t="s">
        <v>33</v>
      </c>
      <c r="M39" s="83"/>
      <c r="N39" s="83"/>
      <c r="O39" s="83"/>
      <c r="P39" s="83"/>
      <c r="Q39" s="101" t="s">
        <v>56</v>
      </c>
      <c r="R39" s="102"/>
      <c r="S39" s="103"/>
      <c r="T39" s="104"/>
      <c r="U39" s="105"/>
    </row>
    <row r="40" s="40" customFormat="1" ht="17.65" customHeight="1" spans="1:21">
      <c r="A40" s="71">
        <v>35</v>
      </c>
      <c r="B40" s="72" t="s">
        <v>181</v>
      </c>
      <c r="C40" s="73" t="s">
        <v>182</v>
      </c>
      <c r="D40" s="73">
        <v>13618739599</v>
      </c>
      <c r="E40" s="74" t="s">
        <v>59</v>
      </c>
      <c r="F40" s="144" t="str">
        <f>VLOOKUP(B40,[28]全部报警!$A$2:$D$81,2,FALSE)</f>
        <v>2019-07-13 20:21:05</v>
      </c>
      <c r="G40" s="151" t="str">
        <f>VLOOKUP(B40,[29]行驶报表统计数据!$B$2:$I$61,8,FALSE)</f>
        <v>38.19</v>
      </c>
      <c r="H40" s="76" t="str">
        <f>VLOOKUP(B40,[28]全部报警!$A$2:$D$81,4,FALSE)</f>
        <v>云南省玉溪市红塔区研和街道玉通路刺桐关老牌绍华饭店</v>
      </c>
      <c r="I40" s="153"/>
      <c r="J40" s="82"/>
      <c r="K40" s="83"/>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G41" s="151">
        <v>0</v>
      </c>
      <c r="I41" s="83" t="s">
        <v>62</v>
      </c>
      <c r="J41" s="82"/>
      <c r="K41" s="83"/>
      <c r="L41" s="84" t="s">
        <v>33</v>
      </c>
      <c r="M41" s="83"/>
      <c r="N41" s="83"/>
      <c r="O41" s="83"/>
      <c r="P41" s="83"/>
      <c r="Q41" s="101" t="s">
        <v>29</v>
      </c>
      <c r="R41" s="102"/>
      <c r="S41" s="103">
        <v>43659</v>
      </c>
      <c r="T41" s="104" t="s">
        <v>279</v>
      </c>
      <c r="U41" s="105"/>
    </row>
    <row r="42" s="40" customFormat="1" ht="17.65" customHeight="1" spans="1:21">
      <c r="A42" s="71">
        <v>37</v>
      </c>
      <c r="B42" s="72" t="s">
        <v>187</v>
      </c>
      <c r="C42" s="73" t="s">
        <v>188</v>
      </c>
      <c r="D42" s="73">
        <v>13529956137</v>
      </c>
      <c r="E42" s="74" t="s">
        <v>59</v>
      </c>
      <c r="F42" s="152" t="s">
        <v>2830</v>
      </c>
      <c r="G42" s="151">
        <v>0</v>
      </c>
      <c r="H42" s="151" t="s">
        <v>2831</v>
      </c>
      <c r="I42" s="153"/>
      <c r="J42" s="82"/>
      <c r="K42" s="83"/>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52" t="s">
        <v>2832</v>
      </c>
      <c r="G43" s="151">
        <v>0</v>
      </c>
      <c r="H43" s="151" t="s">
        <v>2833</v>
      </c>
      <c r="I43" s="153"/>
      <c r="J43" s="82"/>
      <c r="K43" s="83"/>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52" t="s">
        <v>2834</v>
      </c>
      <c r="G44" s="151">
        <v>0</v>
      </c>
      <c r="H44" s="151" t="s">
        <v>2835</v>
      </c>
      <c r="I44" s="153"/>
      <c r="J44" s="82"/>
      <c r="K44" s="83"/>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52" t="s">
        <v>2836</v>
      </c>
      <c r="G45" s="151">
        <v>0</v>
      </c>
      <c r="H45" s="151" t="s">
        <v>2837</v>
      </c>
      <c r="I45" s="153"/>
      <c r="J45" s="82"/>
      <c r="K45" s="83"/>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52" t="s">
        <v>2838</v>
      </c>
      <c r="G46" s="151">
        <v>0</v>
      </c>
      <c r="H46" s="151" t="s">
        <v>2839</v>
      </c>
      <c r="I46" s="153"/>
      <c r="J46" s="82"/>
      <c r="K46" s="83"/>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52" t="s">
        <v>2840</v>
      </c>
      <c r="G47" s="151">
        <v>0</v>
      </c>
      <c r="H47" s="151" t="s">
        <v>2841</v>
      </c>
      <c r="I47" s="153"/>
      <c r="J47" s="82"/>
      <c r="K47" s="83"/>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52" t="s">
        <v>2842</v>
      </c>
      <c r="G48" s="151">
        <v>52.1</v>
      </c>
      <c r="H48" s="151" t="s">
        <v>2843</v>
      </c>
      <c r="I48" s="153"/>
      <c r="J48" s="82"/>
      <c r="K48" s="83"/>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152" t="s">
        <v>2844</v>
      </c>
      <c r="G49" s="151">
        <v>0</v>
      </c>
      <c r="H49" s="151" t="s">
        <v>2845</v>
      </c>
      <c r="I49" s="153"/>
      <c r="J49" s="82"/>
      <c r="K49" s="83"/>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152" t="s">
        <v>2846</v>
      </c>
      <c r="G50" s="151">
        <v>0</v>
      </c>
      <c r="H50" s="151" t="s">
        <v>2847</v>
      </c>
      <c r="I50" s="153"/>
      <c r="J50" s="82"/>
      <c r="K50" s="83"/>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52" t="s">
        <v>2848</v>
      </c>
      <c r="G51" s="151">
        <v>0</v>
      </c>
      <c r="H51" s="151" t="s">
        <v>2849</v>
      </c>
      <c r="I51" s="153"/>
      <c r="J51" s="82"/>
      <c r="K51" s="83"/>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52" t="s">
        <v>2850</v>
      </c>
      <c r="G52" s="151">
        <v>0</v>
      </c>
      <c r="H52" s="151" t="s">
        <v>2851</v>
      </c>
      <c r="I52" s="153"/>
      <c r="J52" s="82"/>
      <c r="K52" s="83"/>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52" t="s">
        <v>2852</v>
      </c>
      <c r="G53" s="151">
        <v>0</v>
      </c>
      <c r="H53" s="151" t="s">
        <v>2853</v>
      </c>
      <c r="I53" s="153"/>
      <c r="J53" s="82"/>
      <c r="K53" s="83"/>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144" t="str">
        <f>VLOOKUP(B54,[28]全部报警!$A$2:$D$81,2,FALSE)</f>
        <v>2019-07-13 23:22:51</v>
      </c>
      <c r="G54" s="151">
        <v>0</v>
      </c>
      <c r="H54" s="76" t="str">
        <f>VLOOKUP(B54,[28]全部报警!$A$2:$D$81,4,FALSE)</f>
        <v>云南省文山壮族苗族自治州砚山县平远镇323国道平远森林派出所北36米</v>
      </c>
      <c r="I54" s="153"/>
      <c r="J54" s="82"/>
      <c r="K54" s="83"/>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144" t="str">
        <f>VLOOKUP(B55,[28]全部报警!$A$2:$D$81,2,FALSE)</f>
        <v>2019-07-13 19:53:39</v>
      </c>
      <c r="G55" s="151" t="str">
        <f>VLOOKUP(B55,[29]行驶报表统计数据!$B$2:$I$61,8,FALSE)</f>
        <v>37.50</v>
      </c>
      <c r="H55" s="76" t="str">
        <f>VLOOKUP(B55,[28]全部报警!$A$2:$D$81,4,FALSE)</f>
        <v>320省道云南省勐海县友谊学校西南848米</v>
      </c>
      <c r="I55" s="153"/>
      <c r="J55" s="82"/>
      <c r="K55" s="83"/>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144" t="str">
        <f>VLOOKUP(B56,[28]全部报警!$A$2:$D$81,2,FALSE)</f>
        <v>2019-07-13 23:43:18</v>
      </c>
      <c r="G56" s="151" t="str">
        <f>VLOOKUP(B56,[29]行驶报表统计数据!$B$2:$I$61,8,FALSE)</f>
        <v>58.90</v>
      </c>
      <c r="H56" s="76" t="str">
        <f>VLOOKUP(B56,[28]全部报警!$A$2:$D$81,4,FALSE)</f>
        <v>云南省西双版纳傣族自治州勐腊县勐腊镇G8511昆磨高速镇龙茵小学校南1859米</v>
      </c>
      <c r="I56" s="153"/>
      <c r="J56" s="82"/>
      <c r="K56" s="83"/>
      <c r="L56" s="84" t="s">
        <v>28</v>
      </c>
      <c r="M56" s="83"/>
      <c r="N56" s="83" t="s">
        <v>62</v>
      </c>
      <c r="O56" s="83"/>
      <c r="P56" s="83"/>
      <c r="Q56" s="101" t="s">
        <v>34</v>
      </c>
      <c r="R56" s="102"/>
      <c r="S56" s="103">
        <v>43659</v>
      </c>
      <c r="T56" s="104" t="s">
        <v>170</v>
      </c>
      <c r="U56" s="105"/>
    </row>
    <row r="57" s="40" customFormat="1" ht="17.65" customHeight="1" spans="1:21">
      <c r="A57" s="71">
        <v>52</v>
      </c>
      <c r="B57" s="72" t="s">
        <v>229</v>
      </c>
      <c r="C57" s="73" t="s">
        <v>230</v>
      </c>
      <c r="D57" s="73">
        <v>15108683913</v>
      </c>
      <c r="E57" s="74" t="s">
        <v>59</v>
      </c>
      <c r="F57" s="152" t="s">
        <v>2854</v>
      </c>
      <c r="G57" s="151">
        <v>0</v>
      </c>
      <c r="H57" s="151" t="s">
        <v>2855</v>
      </c>
      <c r="I57" s="153"/>
      <c r="J57" s="82"/>
      <c r="K57" s="83"/>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52" t="s">
        <v>2856</v>
      </c>
      <c r="G58" s="151">
        <v>0</v>
      </c>
      <c r="H58" s="151" t="s">
        <v>2857</v>
      </c>
      <c r="I58" s="153"/>
      <c r="J58" s="82"/>
      <c r="K58" s="83"/>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52" t="s">
        <v>2858</v>
      </c>
      <c r="G59" s="151">
        <v>0</v>
      </c>
      <c r="H59" s="151" t="s">
        <v>2859</v>
      </c>
      <c r="I59" s="153"/>
      <c r="J59" s="82"/>
      <c r="K59" s="83"/>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52" t="s">
        <v>2860</v>
      </c>
      <c r="G60" s="151">
        <v>0</v>
      </c>
      <c r="H60" s="151" t="s">
        <v>2861</v>
      </c>
      <c r="I60" s="153"/>
      <c r="J60" s="82"/>
      <c r="K60" s="83"/>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52" t="s">
        <v>2862</v>
      </c>
      <c r="G61" s="151">
        <v>35.8</v>
      </c>
      <c r="H61" s="151" t="s">
        <v>2863</v>
      </c>
      <c r="I61" s="153"/>
      <c r="J61" s="82"/>
      <c r="K61" s="83"/>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52" t="s">
        <v>2864</v>
      </c>
      <c r="G62" s="151">
        <v>0</v>
      </c>
      <c r="H62" s="151" t="s">
        <v>2865</v>
      </c>
      <c r="I62" s="153"/>
      <c r="J62" s="82"/>
      <c r="K62" s="83"/>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52" t="s">
        <v>2866</v>
      </c>
      <c r="G63" s="151">
        <v>0</v>
      </c>
      <c r="H63" s="151" t="s">
        <v>2867</v>
      </c>
      <c r="I63" s="153"/>
      <c r="J63" s="82"/>
      <c r="K63" s="83"/>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52" t="s">
        <v>2868</v>
      </c>
      <c r="G64" s="151">
        <v>0</v>
      </c>
      <c r="H64" s="151" t="s">
        <v>2869</v>
      </c>
      <c r="I64" s="153"/>
      <c r="J64" s="82"/>
      <c r="K64" s="83"/>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52" t="s">
        <v>2870</v>
      </c>
      <c r="G65" s="151">
        <v>0</v>
      </c>
      <c r="H65" s="151" t="s">
        <v>2871</v>
      </c>
      <c r="I65" s="153"/>
      <c r="J65" s="82"/>
      <c r="K65" s="83"/>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144" t="str">
        <f>VLOOKUP(B66,[28]全部报警!$A$2:$D$81,2,FALSE)</f>
        <v>2019-07-13 18:47:05</v>
      </c>
      <c r="G66" s="151" t="str">
        <f>VLOOKUP(B66,[29]行驶报表统计数据!$B$2:$I$61,8,FALSE)</f>
        <v>14.94</v>
      </c>
      <c r="H66" s="76" t="str">
        <f>VLOOKUP(B66,[28]全部报警!$A$2:$D$81,4,FALSE)</f>
        <v>云南省红河哈尼族彝族自治州建水县临安镇清远路131号清远路临安国土资源分局西北39米</v>
      </c>
      <c r="I66" s="153"/>
      <c r="J66" s="82"/>
      <c r="K66" s="83"/>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144" t="str">
        <f>VLOOKUP(B67,[28]全部报警!$A$2:$D$81,2,FALSE)</f>
        <v>2019-07-13 17:57:38</v>
      </c>
      <c r="G67" s="151" t="str">
        <f>VLOOKUP(B67,[29]行驶报表统计数据!$B$2:$I$61,8,FALSE)</f>
        <v>30.47</v>
      </c>
      <c r="H67" s="76" t="str">
        <f>VLOOKUP(B67,[28]全部报警!$A$2:$D$81,4,FALSE)</f>
        <v>云南省怒江傈僳族自治州泸水市称杆乡228省道腊门嘎东南174米</v>
      </c>
      <c r="I67" s="153"/>
      <c r="J67" s="82"/>
      <c r="K67" s="83"/>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144" t="str">
        <f>VLOOKUP(B68,[28]全部报警!$A$2:$D$81,2,FALSE)</f>
        <v>2019-07-13 19:44:47</v>
      </c>
      <c r="G68" s="151" t="str">
        <f>VLOOKUP(B68,[29]行驶报表统计数据!$B$2:$I$61,8,FALSE)</f>
        <v>19.35</v>
      </c>
      <c r="H68" s="76" t="str">
        <f>VLOOKUP(B68,[28]全部报警!$A$2:$D$81,4,FALSE)</f>
        <v>云南省西双版纳傣族自治州勐海县勐宋乡勐海县众恒良种场茶厂(西南门)东263米</v>
      </c>
      <c r="I68" s="153"/>
      <c r="J68" s="82"/>
      <c r="K68" s="83"/>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44" t="s">
        <v>2872</v>
      </c>
      <c r="G69" s="151">
        <v>0</v>
      </c>
      <c r="H69" s="76" t="str">
        <f>VLOOKUP(B69,[30]全部报警!$B$4:$E$95,4,FALSE)</f>
        <v>云南省红河哈尼族彝族自治州建水县临安镇323国道顺鑫矿山机械配件经营部西31米</v>
      </c>
      <c r="I69" s="153"/>
      <c r="J69" s="82"/>
      <c r="K69" s="83"/>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44" t="str">
        <f>VLOOKUP(B70,[28]全部报警!$A$2:$D$81,2,FALSE)</f>
        <v>2019-07-13 10:52:01</v>
      </c>
      <c r="G70" s="151">
        <v>0</v>
      </c>
      <c r="H70" s="76" t="str">
        <f>VLOOKUP(B70,[28]全部报警!$A$2:$D$81,4,FALSE)</f>
        <v>云南省红河哈尼族彝族自治州建水县临安镇214省道建水县华腾钢化玻璃有限公司东南79米</v>
      </c>
      <c r="I70" s="153"/>
      <c r="J70" s="82"/>
      <c r="K70" s="83"/>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144" t="str">
        <f>VLOOKUP(B71,[28]全部报警!$A$2:$D$81,2,FALSE)</f>
        <v>2019-07-13 13:15:50</v>
      </c>
      <c r="G71" s="151" t="str">
        <f>VLOOKUP(B71,[29]行驶报表统计数据!$B$2:$I$61,8,FALSE)</f>
        <v>70.20</v>
      </c>
      <c r="H71" s="76" t="str">
        <f>VLOOKUP(B71,[28]全部报警!$A$2:$D$81,4,FALSE)</f>
        <v>云南省西双版纳傣族自治州勐海县格朗和乡春平饭店西126米</v>
      </c>
      <c r="I71" s="153"/>
      <c r="J71" s="82"/>
      <c r="K71" s="83"/>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144" t="str">
        <f>VLOOKUP(B72,[28]全部报警!$A$2:$D$81,2,FALSE)</f>
        <v>2019-07-13 12:45:44</v>
      </c>
      <c r="G72" s="151" t="str">
        <f>VLOOKUP(B72,[29]行驶报表统计数据!$B$2:$I$61,8,FALSE)</f>
        <v>39.50</v>
      </c>
      <c r="H72" s="76" t="str">
        <f>VLOOKUP(B72,[28]全部报警!$A$2:$D$81,4,FALSE)</f>
        <v>云南省红河哈尼族彝族自治州建水县临安镇仁和路96福康路建水县人力资源和社会保障局南85米</v>
      </c>
      <c r="I72" s="153"/>
      <c r="J72" s="82"/>
      <c r="K72" s="83"/>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52" t="s">
        <v>2873</v>
      </c>
      <c r="G73" s="151">
        <v>0</v>
      </c>
      <c r="H73" s="76" t="s">
        <v>2874</v>
      </c>
      <c r="I73" s="153"/>
      <c r="J73" s="82"/>
      <c r="K73" s="83"/>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52" t="s">
        <v>2875</v>
      </c>
      <c r="G74" s="151">
        <v>0</v>
      </c>
      <c r="H74" s="76" t="s">
        <v>2876</v>
      </c>
      <c r="I74" s="153"/>
      <c r="J74" s="82"/>
      <c r="K74" s="83"/>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144" t="str">
        <f>VLOOKUP(B75,[28]全部报警!$A$2:$D$81,2,FALSE)</f>
        <v>2019-07-13 23:43:52</v>
      </c>
      <c r="G75" s="151" t="str">
        <f>VLOOKUP(B75,[29]行驶报表统计数据!$B$2:$I$61,8,FALSE)</f>
        <v>29.98</v>
      </c>
      <c r="H75" s="76" t="str">
        <f>VLOOKUP(B75,[28]全部报警!$A$2:$D$81,4,FALSE)</f>
        <v>云南省文山壮族苗族自治州富宁县板仑乡岩通西北232米</v>
      </c>
      <c r="I75" s="153"/>
      <c r="J75" s="82"/>
      <c r="K75" s="83"/>
      <c r="L75" s="84" t="s">
        <v>28</v>
      </c>
      <c r="M75" s="83"/>
      <c r="N75" s="83" t="s">
        <v>62</v>
      </c>
      <c r="O75" s="83"/>
      <c r="P75" s="83"/>
      <c r="Q75" s="101" t="s">
        <v>34</v>
      </c>
      <c r="R75" s="102"/>
      <c r="S75" s="103">
        <v>43659</v>
      </c>
      <c r="T75" s="104" t="s">
        <v>170</v>
      </c>
      <c r="U75" s="105"/>
    </row>
    <row r="76" s="40" customFormat="1" ht="17.65" customHeight="1" spans="1:21">
      <c r="A76" s="71">
        <v>71</v>
      </c>
      <c r="B76" s="72" t="s">
        <v>284</v>
      </c>
      <c r="C76" s="73" t="s">
        <v>285</v>
      </c>
      <c r="D76" s="73">
        <v>15974736050</v>
      </c>
      <c r="E76" s="74" t="s">
        <v>59</v>
      </c>
      <c r="F76" s="144" t="str">
        <f>VLOOKUP(B76,[28]全部报警!$A$2:$D$81,2,FALSE)</f>
        <v>2019-07-13 23:01:55</v>
      </c>
      <c r="G76" s="151" t="str">
        <f>VLOOKUP(B76,[29]行驶报表统计数据!$B$2:$I$61,8,FALSE)</f>
        <v>7.80</v>
      </c>
      <c r="H76" s="76" t="str">
        <f>VLOOKUP(B76,[28]全部报警!$A$2:$D$81,4,FALSE)</f>
        <v>云南省红河哈尼族彝族自治州个旧市贾沙乡芦柴冲西444米</v>
      </c>
      <c r="I76" s="153"/>
      <c r="J76" s="82"/>
      <c r="K76" s="83"/>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44"/>
      <c r="G77" s="151">
        <v>0</v>
      </c>
      <c r="H77" s="76"/>
      <c r="I77" s="83" t="s">
        <v>62</v>
      </c>
      <c r="J77" s="82"/>
      <c r="K77" s="83"/>
      <c r="L77" s="84" t="s">
        <v>33</v>
      </c>
      <c r="M77" s="83"/>
      <c r="N77" s="83"/>
      <c r="O77" s="83"/>
      <c r="P77" s="83"/>
      <c r="Q77" s="101" t="s">
        <v>29</v>
      </c>
      <c r="R77" s="102"/>
      <c r="S77" s="103">
        <v>43659</v>
      </c>
      <c r="T77" s="104" t="s">
        <v>279</v>
      </c>
      <c r="U77" s="105"/>
    </row>
    <row r="78" s="40" customFormat="1" ht="17.65" customHeight="1" spans="1:21">
      <c r="A78" s="71">
        <v>73</v>
      </c>
      <c r="B78" s="72" t="s">
        <v>290</v>
      </c>
      <c r="C78" s="73" t="s">
        <v>291</v>
      </c>
      <c r="D78" s="73">
        <v>13769446708</v>
      </c>
      <c r="E78" s="74" t="s">
        <v>59</v>
      </c>
      <c r="F78" s="144" t="str">
        <f>VLOOKUP(B78,[28]全部报警!$A$2:$D$81,2,FALSE)</f>
        <v>2019-07-13 20:02:02</v>
      </c>
      <c r="G78" s="151" t="str">
        <f>VLOOKUP(B78,[29]行驶报表统计数据!$B$2:$I$61,8,FALSE)</f>
        <v>11.71</v>
      </c>
      <c r="H78" s="76" t="str">
        <f>VLOOKUP(B78,[28]全部报警!$A$2:$D$81,4,FALSE)</f>
        <v>云南省大理白族自治州宾川县平川镇平川线南角箐北1670米</v>
      </c>
      <c r="I78" s="153"/>
      <c r="J78" s="82"/>
      <c r="K78" s="83"/>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52" t="s">
        <v>2877</v>
      </c>
      <c r="G79" s="151">
        <v>0</v>
      </c>
      <c r="H79" s="76" t="s">
        <v>2878</v>
      </c>
      <c r="I79" s="153"/>
      <c r="J79" s="82"/>
      <c r="K79" s="83"/>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52" t="s">
        <v>2879</v>
      </c>
      <c r="G80" s="151">
        <v>0</v>
      </c>
      <c r="H80" s="76" t="s">
        <v>2880</v>
      </c>
      <c r="I80" s="153"/>
      <c r="J80" s="82"/>
      <c r="K80" s="83"/>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144" t="str">
        <f>VLOOKUP(B81,[28]全部报警!$A$2:$D$81,2,FALSE)</f>
        <v>2019-07-13 20:45:45</v>
      </c>
      <c r="G81" s="151" t="str">
        <f>VLOOKUP(B81,[29]行驶报表统计数据!$B$2:$I$61,8,FALSE)</f>
        <v>6.45</v>
      </c>
      <c r="H81" s="76" t="s">
        <v>2881</v>
      </c>
      <c r="I81" s="153"/>
      <c r="J81" s="82"/>
      <c r="K81" s="83"/>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144" t="str">
        <f>VLOOKUP(B82,[28]全部报警!$A$2:$D$81,2,FALSE)</f>
        <v>2019-07-13 18:20:17</v>
      </c>
      <c r="G82" s="151" t="str">
        <f>VLOOKUP(B82,[29]行驶报表统计数据!$B$2:$I$61,8,FALSE)</f>
        <v>11.09</v>
      </c>
      <c r="H82" s="76" t="str">
        <f>VLOOKUP(B82,[28]全部报警!$A$2:$D$81,4,FALSE)</f>
        <v>云南省红河哈尼族彝族自治州泸西县午街铺镇服务区南161米</v>
      </c>
      <c r="I82" s="153"/>
      <c r="J82" s="82"/>
      <c r="K82" s="83"/>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144" t="str">
        <f>VLOOKUP(B83,[28]全部报警!$A$2:$D$81,2,FALSE)</f>
        <v>2019-07-13 17:24:52</v>
      </c>
      <c r="G83" s="151" t="str">
        <f>VLOOKUP(B83,[29]行驶报表统计数据!$B$2:$I$61,8,FALSE)</f>
        <v>11.94</v>
      </c>
      <c r="H83" s="76" t="str">
        <f>VLOOKUP(B83,[28]全部报警!$A$2:$D$81,4,FALSE)</f>
        <v>云南省昭通市绥江县中城镇田坝村东南400米</v>
      </c>
      <c r="I83" s="153"/>
      <c r="J83" s="82"/>
      <c r="K83" s="83"/>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144" t="str">
        <f>VLOOKUP(B84,[28]全部报警!$A$2:$D$81,2,FALSE)</f>
        <v>2019-07-13 22:30:14</v>
      </c>
      <c r="G84" s="151">
        <v>0</v>
      </c>
      <c r="H84" s="76" t="str">
        <f>VLOOKUP(B84,[28]全部报警!$A$2:$D$81,4,FALSE)</f>
        <v>云南省红河哈尼族彝族自治州建水县西庄镇金色维也纳(建设中)西南93米</v>
      </c>
      <c r="I84" s="153"/>
      <c r="J84" s="82"/>
      <c r="K84" s="83"/>
      <c r="L84" s="84" t="s">
        <v>33</v>
      </c>
      <c r="M84" s="83"/>
      <c r="N84" s="83"/>
      <c r="O84" s="83"/>
      <c r="P84" s="83"/>
      <c r="Q84" s="101" t="s">
        <v>56</v>
      </c>
      <c r="R84" s="102"/>
      <c r="S84" s="103"/>
      <c r="T84" s="104"/>
      <c r="U84" s="105"/>
    </row>
    <row r="85" s="40" customFormat="1" ht="17.65" customHeight="1" spans="1:21">
      <c r="A85" s="71">
        <v>80</v>
      </c>
      <c r="B85" s="72" t="s">
        <v>313</v>
      </c>
      <c r="C85" s="73" t="s">
        <v>314</v>
      </c>
      <c r="D85" s="73">
        <v>13988048437</v>
      </c>
      <c r="E85" s="74" t="s">
        <v>59</v>
      </c>
      <c r="F85" s="144" t="str">
        <f>VLOOKUP(B85,[28]全部报警!$A$2:$D$81,2,FALSE)</f>
        <v>2019-07-13 18:57:03</v>
      </c>
      <c r="G85" s="151" t="str">
        <f>VLOOKUP(B85,[29]行驶报表统计数据!$B$2:$I$61,8,FALSE)</f>
        <v>12.73</v>
      </c>
      <c r="H85" s="76" t="str">
        <f>VLOOKUP(B85,[28]全部报警!$A$2:$D$81,4,FALSE)</f>
        <v>云南省昭通市镇雄县坪上镇背牛段湾子东南168米</v>
      </c>
      <c r="I85" s="153"/>
      <c r="J85" s="82"/>
      <c r="K85" s="83"/>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144" t="str">
        <f>VLOOKUP(B86,[28]全部报警!$A$2:$D$81,2,FALSE)</f>
        <v>2019-07-13 07:38:44</v>
      </c>
      <c r="G86" s="151">
        <v>0</v>
      </c>
      <c r="H86" s="76" t="str">
        <f>VLOOKUP(B86,[28]全部报警!$A$2:$D$81,4,FALSE)</f>
        <v>云南省红河哈尼族彝族自治州建水县曲江镇东山坝线东山卫生院北177米</v>
      </c>
      <c r="I86" s="153"/>
      <c r="J86" s="82"/>
      <c r="K86" s="83"/>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144" t="str">
        <f>VLOOKUP(B87,[28]全部报警!$A$2:$D$81,2,FALSE)</f>
        <v>2019-07-13 19:59:51</v>
      </c>
      <c r="G87" s="151" t="str">
        <f>VLOOKUP(B87,[29]行驶报表统计数据!$B$2:$I$61,8,FALSE)</f>
        <v>14.38</v>
      </c>
      <c r="H87" s="76" t="str">
        <f>VLOOKUP(B87,[28]全部报警!$A$2:$D$81,4,FALSE)</f>
        <v>云南省红河哈尼族彝族自治州元阳县南沙镇南沙西路元红双飞粉东北223米</v>
      </c>
      <c r="I87" s="153"/>
      <c r="J87" s="82"/>
      <c r="K87" s="83"/>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144" t="s">
        <v>2882</v>
      </c>
      <c r="G88" s="151">
        <v>0</v>
      </c>
      <c r="H88" s="76" t="str">
        <f>VLOOKUP(B88,[30]全部报警!$B$4:$E$95,4,FALSE)</f>
        <v>云南省红河哈尼族彝族自治州建水县南庄镇羊街农场段木头寨东南388米</v>
      </c>
      <c r="I88" s="153"/>
      <c r="J88" s="82"/>
      <c r="K88" s="83"/>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144" t="str">
        <f>VLOOKUP(B89,[28]全部报警!$A$2:$D$81,2,FALSE)</f>
        <v>2019-07-13 17:46:09</v>
      </c>
      <c r="G89" s="151">
        <v>0</v>
      </c>
      <c r="H89" s="76" t="str">
        <f>VLOOKUP(B89,[28]全部报警!$A$2:$D$81,4,FALSE)</f>
        <v>云南省红河哈尼族彝族自治州蒙自市冷泉镇G8011开河高速湾田停车区西南106米</v>
      </c>
      <c r="I89" s="153"/>
      <c r="J89" s="82"/>
      <c r="K89" s="83"/>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144" t="str">
        <f>VLOOKUP(B90,[28]全部报警!$A$2:$D$81,2,FALSE)</f>
        <v>2019-07-13 18:41:17</v>
      </c>
      <c r="G90" s="151" t="str">
        <f>VLOOKUP(B90,[29]行驶报表统计数据!$B$2:$I$61,8,FALSE)</f>
        <v>18.06</v>
      </c>
      <c r="H90" s="76" t="str">
        <f>VLOOKUP(B90,[28]全部报警!$A$2:$D$81,4,FALSE)</f>
        <v>云南省红河哈尼族彝族自治州建水县临安镇214省道中国石化加油站(培德段)西北37米</v>
      </c>
      <c r="I90" s="153"/>
      <c r="J90" s="82"/>
      <c r="K90" s="83"/>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144" t="str">
        <f>VLOOKUP(B91,[28]全部报警!$A$2:$D$81,2,FALSE)</f>
        <v>2019-07-13 23:56:18</v>
      </c>
      <c r="G91" s="151" t="str">
        <f>VLOOKUP(B91,[29]行驶报表统计数据!$B$2:$I$61,8,FALSE)</f>
        <v>6.45</v>
      </c>
      <c r="H91" s="76" t="str">
        <f>VLOOKUP(B91,[28]全部报警!$A$2:$D$81,4,FALSE)</f>
        <v>云南省红河哈尼族彝族自治州建水县西庄镇金色维也纳(建设中)南136米</v>
      </c>
      <c r="I91" s="153"/>
      <c r="J91" s="82"/>
      <c r="K91" s="83"/>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44" t="str">
        <f>VLOOKUP(B92,[28]全部报警!$A$2:$D$81,2,FALSE)</f>
        <v>2019-07-13 15:50:59</v>
      </c>
      <c r="G92" s="151">
        <v>0</v>
      </c>
      <c r="H92" s="76" t="str">
        <f>VLOOKUP(B92,[28]全部报警!$A$2:$D$81,4,FALSE)</f>
        <v>云南省红河哈尼族彝族自治州开远市灵泉街道开培线中国邮政储蓄银行(小花桥营业所)北87米</v>
      </c>
      <c r="I92" s="153"/>
      <c r="J92" s="82"/>
      <c r="K92" s="83"/>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52" t="s">
        <v>2883</v>
      </c>
      <c r="G93" s="151">
        <v>0</v>
      </c>
      <c r="H93" s="76" t="s">
        <v>2884</v>
      </c>
      <c r="I93" s="153"/>
      <c r="J93" s="82"/>
      <c r="K93" s="83"/>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52" t="s">
        <v>2885</v>
      </c>
      <c r="G94" s="151">
        <v>0</v>
      </c>
      <c r="H94" s="76" t="str">
        <f>VLOOKUP(B94,[30]全部报警!$B$4:$E$95,4,FALSE)</f>
        <v>云南省红河哈尼族彝族自治州建水县临安镇323国道东村小学东南53米</v>
      </c>
      <c r="I94" s="153"/>
      <c r="J94" s="82"/>
      <c r="K94" s="83"/>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52" t="s">
        <v>2886</v>
      </c>
      <c r="G95" s="151">
        <v>0</v>
      </c>
      <c r="H95" s="76" t="str">
        <f>VLOOKUP(B95,[30]全部报警!$B$4:$E$95,4,FALSE)</f>
        <v>云南省红河哈尼族彝族自治州元阳县黄茅岭乡214省道夕欧河东南219米</v>
      </c>
      <c r="I95" s="153"/>
      <c r="J95" s="82"/>
      <c r="K95" s="83"/>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144" t="str">
        <f>VLOOKUP(B96,[28]全部报警!$A$2:$D$81,2,FALSE)</f>
        <v>2019-07-13 18:31:11</v>
      </c>
      <c r="G96" s="151" t="str">
        <f>VLOOKUP(B96,[29]行驶报表统计数据!$B$2:$I$61,8,FALSE)</f>
        <v>41.66</v>
      </c>
      <c r="H96" s="76" t="str">
        <f>VLOOKUP(B96,[30]全部报警!$B$4:$E$95,4,FALSE)</f>
        <v>云南省红河哈尼族彝族自治州建水县南庄镇通建高速罗家坡小学东1172米</v>
      </c>
      <c r="I96" s="153"/>
      <c r="J96" s="82"/>
      <c r="K96" s="83"/>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144" t="str">
        <f>VLOOKUP(B97,[28]全部报警!$A$2:$D$81,2,FALSE)</f>
        <v>2019-07-13 16:25:14</v>
      </c>
      <c r="G97" s="151" t="str">
        <f>VLOOKUP(B97,[29]行驶报表统计数据!$B$2:$I$61,8,FALSE)</f>
        <v>40.31</v>
      </c>
      <c r="H97" s="76" t="str">
        <f>VLOOKUP(B97,[30]全部报警!$B$4:$E$95,4,FALSE)</f>
        <v>云南省西双版纳傣族自治州景洪市勐龙镇汇扬河东南356米</v>
      </c>
      <c r="I97" s="153"/>
      <c r="J97" s="82"/>
      <c r="K97" s="83"/>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F98" s="144"/>
      <c r="G98" s="151">
        <v>0</v>
      </c>
      <c r="H98" s="76"/>
      <c r="I98" s="83" t="s">
        <v>62</v>
      </c>
      <c r="J98" s="82"/>
      <c r="K98" s="83"/>
      <c r="L98" s="84" t="s">
        <v>33</v>
      </c>
      <c r="M98" s="83"/>
      <c r="N98" s="83"/>
      <c r="O98" s="83"/>
      <c r="P98" s="83"/>
      <c r="Q98" s="101" t="s">
        <v>29</v>
      </c>
      <c r="R98" s="102"/>
      <c r="S98" s="103">
        <v>43659</v>
      </c>
      <c r="T98" s="104" t="s">
        <v>170</v>
      </c>
      <c r="U98" s="105"/>
    </row>
    <row r="99" s="41" customFormat="1" ht="17.65" customHeight="1" spans="1:21">
      <c r="A99" s="71">
        <v>94</v>
      </c>
      <c r="B99" s="72" t="s">
        <v>350</v>
      </c>
      <c r="C99" s="73" t="s">
        <v>351</v>
      </c>
      <c r="D99" s="73">
        <v>13887376301</v>
      </c>
      <c r="E99" s="74" t="s">
        <v>59</v>
      </c>
      <c r="F99" s="144" t="str">
        <f>VLOOKUP(B99,[28]全部报警!$A$2:$D$81,2,FALSE)</f>
        <v>2019-07-13 23:56:25</v>
      </c>
      <c r="G99" s="151">
        <v>0</v>
      </c>
      <c r="H99" s="76" t="str">
        <f>VLOOKUP(B99,[30]全部报警!$B$4:$E$95,4,FALSE)</f>
        <v>云南省红河哈尼族彝族自治州建水县临安镇214省道鸿达驾校西南275米</v>
      </c>
      <c r="I99" s="153"/>
      <c r="J99" s="82"/>
      <c r="K99" s="83"/>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144" t="str">
        <f>VLOOKUP(B100,[28]全部报警!$A$2:$D$81,2,FALSE)</f>
        <v>2019-07-13 17:57:38</v>
      </c>
      <c r="G100" s="151" t="str">
        <f>VLOOKUP(B100,[29]行驶报表统计数据!$B$2:$I$61,8,FALSE)</f>
        <v>13.00</v>
      </c>
      <c r="H100" s="76" t="str">
        <f>VLOOKUP(B100,[30]全部报警!$B$4:$E$95,4,FALSE)</f>
        <v>云南省红河哈尼族彝族自治州个旧市锡城镇个金公路个旧市鑫隆润滑油经营部南77米</v>
      </c>
      <c r="I100" s="153"/>
      <c r="J100" s="82"/>
      <c r="K100" s="83"/>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144" t="str">
        <f>VLOOKUP(B101,[28]全部报警!$A$2:$D$81,2,FALSE)</f>
        <v>2019-07-13 19:46:06</v>
      </c>
      <c r="G101" s="151" t="str">
        <f>VLOOKUP(B101,[29]行驶报表统计数据!$B$2:$I$61,8,FALSE)</f>
        <v>29.77</v>
      </c>
      <c r="H101" s="76" t="s">
        <v>2887</v>
      </c>
      <c r="I101" s="153"/>
      <c r="J101" s="82"/>
      <c r="K101" s="83"/>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144" t="str">
        <f>VLOOKUP(B102,[28]全部报警!$A$2:$D$81,2,FALSE)</f>
        <v>2019-07-13 22:56:02</v>
      </c>
      <c r="G102" s="151">
        <v>0</v>
      </c>
      <c r="H102" s="76" t="str">
        <f>VLOOKUP(B102,[30]全部报警!$B$4:$E$95,4,FALSE)</f>
        <v>云南省红河哈尼族彝族自治州个旧市贾沙乡102县道红河元阳刘大头农家乐东北370米</v>
      </c>
      <c r="I102" s="153"/>
      <c r="J102" s="82"/>
      <c r="K102" s="83"/>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144" t="str">
        <f>VLOOKUP(B103,[28]全部报警!$A$2:$D$81,2,FALSE)</f>
        <v>2019-07-13 23:15:16</v>
      </c>
      <c r="G103" s="151">
        <v>0</v>
      </c>
      <c r="H103" s="76" t="str">
        <f>VLOOKUP(B103,[30]全部报警!$B$4:$E$95,4,FALSE)</f>
        <v>云南省红河哈尼族彝族自治州河口瑶族自治县河口镇326国道曼漆西北236米</v>
      </c>
      <c r="I103" s="153"/>
      <c r="J103" s="82"/>
      <c r="K103" s="83"/>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52" t="s">
        <v>2888</v>
      </c>
      <c r="G104" s="151">
        <v>0</v>
      </c>
      <c r="H104" s="76" t="str">
        <f>VLOOKUP(B104,[30]全部报警!$B$4:$E$95,4,FALSE)</f>
        <v>云南省普洱市思茅区南屏镇213国道思茅天都建材工业(集团)有限公司南156米</v>
      </c>
      <c r="I104" s="153"/>
      <c r="J104" s="82"/>
      <c r="K104" s="83"/>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52" t="s">
        <v>2889</v>
      </c>
      <c r="G105" s="151">
        <v>0</v>
      </c>
      <c r="H105" s="76" t="str">
        <f>VLOOKUP(B105,[30]全部报警!$B$4:$E$95,4,FALSE)</f>
        <v>云南省红河哈尼族彝族自治州建水县面甸镇323国道大田山卫生所南389米</v>
      </c>
      <c r="I105" s="153"/>
      <c r="J105" s="82"/>
      <c r="K105" s="83"/>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144" t="str">
        <f>VLOOKUP(B106,[28]全部报警!$A$2:$D$81,2,FALSE)</f>
        <v>2019-07-13 19:17:30</v>
      </c>
      <c r="G106" s="151" t="str">
        <f>VLOOKUP(B106,[29]行驶报表统计数据!$B$2:$I$61,8,FALSE)</f>
        <v>26.86</v>
      </c>
      <c r="H106" s="76" t="str">
        <f>VLOOKUP(B106,[30]全部报警!$B$4:$E$95,4,FALSE)</f>
        <v>云南省红河哈尼族彝族自治州河口瑶族自治县瑶山乡G8011开河高速河口公路管理段五道河管理站东473米</v>
      </c>
      <c r="I106" s="153"/>
      <c r="J106" s="82"/>
      <c r="K106" s="83"/>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52" t="s">
        <v>2890</v>
      </c>
      <c r="G107" s="151">
        <v>0</v>
      </c>
      <c r="H107" s="76" t="s">
        <v>2891</v>
      </c>
      <c r="I107" s="153"/>
      <c r="J107" s="82"/>
      <c r="K107" s="83"/>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152" t="s">
        <v>2892</v>
      </c>
      <c r="G108" s="151">
        <v>0</v>
      </c>
      <c r="H108" s="76" t="str">
        <f>VLOOKUP(B108,[30]全部报警!$B$4:$E$95,4,FALSE)</f>
        <v>云南省红河哈尼族彝族自治州建水县临安镇美的家具东40米</v>
      </c>
      <c r="I108" s="153"/>
      <c r="J108" s="82"/>
      <c r="K108" s="83"/>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52" t="s">
        <v>2893</v>
      </c>
      <c r="G109" s="151">
        <v>0</v>
      </c>
      <c r="H109" s="76" t="s">
        <v>2894</v>
      </c>
      <c r="I109" s="153"/>
      <c r="J109" s="82"/>
      <c r="K109" s="83"/>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395</v>
      </c>
      <c r="F110" s="152" t="s">
        <v>2895</v>
      </c>
      <c r="G110" s="151">
        <v>0</v>
      </c>
      <c r="H110" s="151" t="s">
        <v>2896</v>
      </c>
      <c r="I110" s="153"/>
      <c r="J110" s="82"/>
      <c r="K110" s="83"/>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395</v>
      </c>
      <c r="F111" s="152" t="s">
        <v>2897</v>
      </c>
      <c r="G111" s="151">
        <v>0</v>
      </c>
      <c r="H111" s="151" t="s">
        <v>2898</v>
      </c>
      <c r="I111" s="153"/>
      <c r="J111" s="82"/>
      <c r="K111" s="83"/>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144" t="str">
        <f>VLOOKUP(B112,[28]全部报警!$A$2:$D$81,2,FALSE)</f>
        <v>2019-07-13 19:22:06</v>
      </c>
      <c r="G112" s="151" t="str">
        <f>VLOOKUP(B112,[29]行驶报表统计数据!$B$2:$I$61,8,FALSE)</f>
        <v>12.91</v>
      </c>
      <c r="H112" s="76" t="s">
        <v>2899</v>
      </c>
      <c r="I112" s="153"/>
      <c r="J112" s="82"/>
      <c r="K112" s="83"/>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52" t="s">
        <v>2900</v>
      </c>
      <c r="G113" s="151">
        <v>0</v>
      </c>
      <c r="H113" s="76" t="s">
        <v>2293</v>
      </c>
      <c r="I113" s="153"/>
      <c r="J113" s="82"/>
      <c r="K113" s="83"/>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52" t="s">
        <v>2901</v>
      </c>
      <c r="G114" s="151">
        <v>0</v>
      </c>
      <c r="H114" s="76" t="s">
        <v>2902</v>
      </c>
      <c r="I114" s="153"/>
      <c r="J114" s="82"/>
      <c r="K114" s="83"/>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144" t="str">
        <f>VLOOKUP(B115,[28]全部报警!$A$2:$D$81,2,FALSE)</f>
        <v>2019-07-13 19:11:10</v>
      </c>
      <c r="G115" s="151" t="str">
        <f>VLOOKUP(B115,[29]行驶报表统计数据!$B$2:$I$61,8,FALSE)</f>
        <v>24.24</v>
      </c>
      <c r="H115" s="76" t="str">
        <f>VLOOKUP(B115,[30]全部报警!$B$4:$E$95,4,FALSE)</f>
        <v>云南省昆明市寻甸回族彝族自治县鸡街镇武倘寻高速余家箐东919米</v>
      </c>
      <c r="I115" s="153"/>
      <c r="J115" s="82"/>
      <c r="K115" s="83"/>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44" t="s">
        <v>2903</v>
      </c>
      <c r="G116" s="151">
        <v>0</v>
      </c>
      <c r="H116" s="154" t="s">
        <v>2904</v>
      </c>
      <c r="I116" s="153"/>
      <c r="J116" s="82"/>
      <c r="K116" s="83"/>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44" t="s">
        <v>2905</v>
      </c>
      <c r="G117" s="151">
        <v>0</v>
      </c>
      <c r="H117" s="154" t="s">
        <v>2906</v>
      </c>
      <c r="I117" s="153"/>
      <c r="J117" s="82"/>
      <c r="K117" s="83"/>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144" t="str">
        <f>VLOOKUP(B118,[28]全部报警!$A$2:$D$81,2,FALSE)</f>
        <v>2019-07-13 16:36:42</v>
      </c>
      <c r="G118" s="151" t="str">
        <f>VLOOKUP(B118,[29]行驶报表统计数据!$B$2:$I$61,8,FALSE)</f>
        <v>30.67</v>
      </c>
      <c r="H118" s="76" t="s">
        <v>2907</v>
      </c>
      <c r="I118" s="153"/>
      <c r="J118" s="82"/>
      <c r="K118" s="83"/>
      <c r="L118" s="84" t="s">
        <v>33</v>
      </c>
      <c r="M118" s="83"/>
      <c r="N118" s="83"/>
      <c r="O118" s="83"/>
      <c r="P118" s="83"/>
      <c r="Q118" s="101" t="s">
        <v>56</v>
      </c>
      <c r="R118" s="102"/>
      <c r="S118" s="103"/>
      <c r="T118" s="104"/>
      <c r="U118" s="105"/>
    </row>
    <row r="119" ht="17.65" customHeight="1" spans="1:21">
      <c r="A119" s="71">
        <v>114</v>
      </c>
      <c r="B119" s="112" t="s">
        <v>431</v>
      </c>
      <c r="C119" s="113" t="s">
        <v>432</v>
      </c>
      <c r="D119" s="113" t="s">
        <v>433</v>
      </c>
      <c r="E119" s="74" t="s">
        <v>59</v>
      </c>
      <c r="F119" s="144" t="s">
        <v>2908</v>
      </c>
      <c r="G119" s="151">
        <v>0</v>
      </c>
      <c r="H119" s="154" t="s">
        <v>2909</v>
      </c>
      <c r="I119" s="153"/>
      <c r="J119" s="82"/>
      <c r="K119" s="83"/>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44" t="s">
        <v>2910</v>
      </c>
      <c r="G120" s="151">
        <v>0</v>
      </c>
      <c r="H120" s="154" t="s">
        <v>576</v>
      </c>
      <c r="I120" s="153"/>
      <c r="J120" s="82"/>
      <c r="K120" s="83"/>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44" t="s">
        <v>2911</v>
      </c>
      <c r="G121" s="151">
        <v>0</v>
      </c>
      <c r="H121" s="154" t="s">
        <v>2912</v>
      </c>
      <c r="I121" s="153"/>
      <c r="J121" s="82"/>
      <c r="K121" s="83"/>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144" t="str">
        <f>VLOOKUP(B122,[28]全部报警!$A$2:$D$81,2,FALSE)</f>
        <v>2019-07-13 23:13:16</v>
      </c>
      <c r="G122" s="151" t="str">
        <f>VLOOKUP(B122,[29]行驶报表统计数据!$B$2:$I$61,8,FALSE)</f>
        <v>20.27</v>
      </c>
      <c r="H122" s="76" t="str">
        <f>VLOOKUP(B122,[30]全部报警!$B$4:$E$95,4,FALSE)</f>
        <v>云南省玉溪市峨山彝族自治县双江街道嶍峨路青苔坡西北230米</v>
      </c>
      <c r="I122" s="153"/>
      <c r="J122" s="82"/>
      <c r="K122" s="83"/>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144" t="str">
        <f>VLOOKUP(B123,[28]全部报警!$A$2:$D$81,2,FALSE)</f>
        <v>2019-07-13 23:35:45</v>
      </c>
      <c r="G123" s="151">
        <v>0</v>
      </c>
      <c r="H123" s="76" t="str">
        <f>VLOOKUP(B123,[30]全部报警!$B$4:$E$95,4,FALSE)</f>
        <v>云南省红河哈尼族彝族自治州红河县迤萨镇Z007水井东1115米</v>
      </c>
      <c r="I123" s="153"/>
      <c r="J123" s="82"/>
      <c r="K123" s="83"/>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52" t="s">
        <v>2913</v>
      </c>
      <c r="G124" s="151">
        <v>0</v>
      </c>
      <c r="H124" s="76" t="s">
        <v>2914</v>
      </c>
      <c r="I124" s="153"/>
      <c r="J124" s="82"/>
      <c r="K124" s="83"/>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52" t="s">
        <v>2915</v>
      </c>
      <c r="G125" s="151">
        <v>0</v>
      </c>
      <c r="H125" s="76" t="str">
        <f>VLOOKUP(B125,[30]全部报警!$B$4:$E$95,4,FALSE)</f>
        <v>云南省玉溪市元江哈尼族彝族傣族自治县红河街道308县道元江哈尼族彝族傣族自治县民族中学东北898米</v>
      </c>
      <c r="I125" s="153"/>
      <c r="J125" s="82"/>
      <c r="K125" s="83"/>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52" t="s">
        <v>2916</v>
      </c>
      <c r="G126" s="151">
        <v>0</v>
      </c>
      <c r="H126" s="76" t="s">
        <v>2917</v>
      </c>
      <c r="I126" s="153"/>
      <c r="J126" s="82"/>
      <c r="K126" s="83"/>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52" t="s">
        <v>2918</v>
      </c>
      <c r="G127" s="151">
        <v>0</v>
      </c>
      <c r="H127" s="76" t="str">
        <f>VLOOKUP(B127,[30]全部报警!$B$4:$E$95,4,FALSE)</f>
        <v>云南省红河哈尼族彝族自治州个旧市老厂镇老革段中国邮政储蓄银行(老厂支行)南1554米</v>
      </c>
      <c r="I127" s="153"/>
      <c r="J127" s="82"/>
      <c r="K127" s="83"/>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144" t="str">
        <f>VLOOKUP(B128,[28]全部报警!$A$2:$D$81,2,FALSE)</f>
        <v>2019-07-13 23:28:07</v>
      </c>
      <c r="G128" s="151" t="str">
        <f>VLOOKUP(B128,[29]行驶报表统计数据!$B$2:$I$61,8,FALSE)</f>
        <v>6.27</v>
      </c>
      <c r="H128" s="76" t="str">
        <f>VLOOKUP(B128,[30]全部报警!$B$4:$E$95,4,FALSE)</f>
        <v>云南省红河哈尼族彝族自治州个旧市大屯镇个大段小屯西135米</v>
      </c>
      <c r="I128" s="153"/>
      <c r="J128" s="82"/>
      <c r="K128" s="83"/>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144"/>
      <c r="G129" s="151">
        <v>0</v>
      </c>
      <c r="H129" s="76"/>
      <c r="I129" s="83" t="s">
        <v>62</v>
      </c>
      <c r="J129" s="82"/>
      <c r="K129" s="83"/>
      <c r="L129" s="84" t="s">
        <v>33</v>
      </c>
      <c r="M129" s="83"/>
      <c r="N129" s="83"/>
      <c r="O129" s="83"/>
      <c r="P129" s="83"/>
      <c r="Q129" s="101" t="s">
        <v>29</v>
      </c>
      <c r="R129" s="102"/>
      <c r="S129" s="103">
        <v>43659</v>
      </c>
      <c r="T129" s="104" t="s">
        <v>279</v>
      </c>
      <c r="U129" s="105"/>
    </row>
    <row r="130" ht="17.65" customHeight="1" spans="1:21">
      <c r="A130" s="71">
        <v>125</v>
      </c>
      <c r="B130" s="114" t="s">
        <v>469</v>
      </c>
      <c r="C130" s="115" t="s">
        <v>470</v>
      </c>
      <c r="D130" s="115">
        <v>13529664805</v>
      </c>
      <c r="E130" s="74" t="s">
        <v>59</v>
      </c>
      <c r="F130" s="144" t="str">
        <f>VLOOKUP(B130,[28]全部报警!$A$2:$D$81,2,FALSE)</f>
        <v>2019-07-13 23:51:01</v>
      </c>
      <c r="G130" s="151" t="str">
        <f>VLOOKUP(B130,[29]行驶报表统计数据!$B$2:$I$61,8,FALSE)</f>
        <v>19.07</v>
      </c>
      <c r="H130" s="76" t="str">
        <f>VLOOKUP(B130,[30]全部报警!$B$4:$E$95,4,FALSE)</f>
        <v>云南省红河哈尼族彝族自治州元阳县南沙镇214省道南沙钢结构厂西102米</v>
      </c>
      <c r="I130" s="153"/>
      <c r="J130" s="82"/>
      <c r="K130" s="83"/>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144" t="str">
        <f>VLOOKUP(B131,[28]全部报警!$A$2:$D$81,2,FALSE)</f>
        <v>2019-07-13 15:00:05</v>
      </c>
      <c r="G131" s="151" t="str">
        <f>VLOOKUP(B131,[29]行驶报表统计数据!$B$2:$I$61,8,FALSE)</f>
        <v>26.14</v>
      </c>
      <c r="H131" s="76" t="str">
        <f>VLOOKUP(B131,[30]全部报警!$B$4:$E$95,4,FALSE)</f>
        <v>云南省红河哈尼族彝族自治州开远市小龙潭镇二城段安桶寨西251米</v>
      </c>
      <c r="I131" s="153"/>
      <c r="J131" s="82"/>
      <c r="K131" s="83"/>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144" t="str">
        <f>VLOOKUP(B132,[28]全部报警!$A$2:$D$81,2,FALSE)</f>
        <v>2019-07-13 19:10:00</v>
      </c>
      <c r="G132" s="151" t="str">
        <f>VLOOKUP(B132,[29]行驶报表统计数据!$B$2:$I$61,8,FALSE)</f>
        <v>18.92</v>
      </c>
      <c r="H132" s="76" t="s">
        <v>2919</v>
      </c>
      <c r="I132" s="153"/>
      <c r="J132" s="82"/>
      <c r="K132" s="83"/>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44" t="s">
        <v>2920</v>
      </c>
      <c r="G133" s="151" t="e">
        <f>VLOOKUP(B133,[29]行驶报表统计数据!$B$2:$I$61,8,FALSE)</f>
        <v>#N/A</v>
      </c>
      <c r="H133" s="76" t="str">
        <f>VLOOKUP(B133,[30]全部报警!$B$4:$E$95,4,FALSE)</f>
        <v>云南省红河哈尼族彝族自治州建水县临安镇美的家具东32米</v>
      </c>
      <c r="I133" s="153"/>
      <c r="J133" s="82"/>
      <c r="K133" s="83"/>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44" t="str">
        <f>VLOOKUP(B134,[28]全部报警!$A$2:$D$81,2,FALSE)</f>
        <v>2019-07-13 19:19:51</v>
      </c>
      <c r="G134" s="151" t="str">
        <f>VLOOKUP(B134,[29]行驶报表统计数据!$B$2:$I$61,8,FALSE)</f>
        <v>12.70</v>
      </c>
      <c r="H134" s="76" t="str">
        <f>VLOOKUP(B134,[30]全部报警!$B$4:$E$95,4,FALSE)</f>
        <v>云南省红河哈尼族彝族自治州金平苗族瑶族傣族自治县金河镇河东南路18号1幢河东南路金平苗族瑶族傣族自治县人事劳动和社会保障局东南130米</v>
      </c>
      <c r="I134" s="153"/>
      <c r="J134" s="82"/>
      <c r="K134" s="83"/>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44" t="s">
        <v>2921</v>
      </c>
      <c r="G135" s="151">
        <v>0</v>
      </c>
      <c r="H135" s="76" t="s">
        <v>2922</v>
      </c>
      <c r="I135" s="153"/>
      <c r="J135" s="82"/>
      <c r="K135" s="83"/>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144" t="str">
        <f>VLOOKUP(B136,[28]全部报警!$A$2:$D$81,2,FALSE)</f>
        <v>2019-07-13 23:35:50</v>
      </c>
      <c r="G136" s="151">
        <v>81</v>
      </c>
      <c r="H136" s="76" t="str">
        <f>VLOOKUP(B136,[30]全部报警!$B$4:$E$95,4,FALSE)</f>
        <v>云南省红河哈尼族彝族自治州开远市羊街乡G8011开河高速大水塘北1513米</v>
      </c>
      <c r="I136" s="153"/>
      <c r="J136" s="82"/>
      <c r="K136" s="83"/>
      <c r="L136" s="84" t="s">
        <v>28</v>
      </c>
      <c r="M136" s="83" t="s">
        <v>62</v>
      </c>
      <c r="N136" s="83"/>
      <c r="O136" s="83"/>
      <c r="P136" s="83"/>
      <c r="Q136" s="101" t="s">
        <v>34</v>
      </c>
      <c r="R136" s="102"/>
      <c r="S136" s="103">
        <v>43659</v>
      </c>
      <c r="T136" s="104" t="s">
        <v>170</v>
      </c>
      <c r="U136" s="105"/>
    </row>
    <row r="137" ht="17.65" customHeight="1" spans="1:21">
      <c r="A137" s="71">
        <v>132</v>
      </c>
      <c r="B137" s="73" t="s">
        <v>492</v>
      </c>
      <c r="C137" s="117" t="s">
        <v>285</v>
      </c>
      <c r="D137" s="117">
        <v>15974736050</v>
      </c>
      <c r="E137" s="74" t="s">
        <v>59</v>
      </c>
      <c r="F137" s="144" t="str">
        <f>VLOOKUP(B137,[28]全部报警!$A$2:$D$81,2,FALSE)</f>
        <v>2019-07-13 23:32:06</v>
      </c>
      <c r="G137" s="151" t="str">
        <f>VLOOKUP(B137,[29]行驶报表统计数据!$B$2:$I$61,8,FALSE)</f>
        <v>6.53</v>
      </c>
      <c r="H137" s="76" t="str">
        <f>VLOOKUP(B137,[30]全部报警!$B$4:$E$95,4,FALSE)</f>
        <v>云南省红河哈尼族彝族自治州建水县坡头乡130县道贾沙乡科技希望小学南1241米</v>
      </c>
      <c r="I137" s="153"/>
      <c r="J137" s="82"/>
      <c r="K137" s="83"/>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144" t="str">
        <f>VLOOKUP(B138,[28]全部报警!$A$2:$D$81,2,FALSE)</f>
        <v>2019-07-13 23:21:33</v>
      </c>
      <c r="G138" s="151" t="str">
        <f>VLOOKUP(B138,[29]行驶报表统计数据!$B$2:$I$61,8,FALSE)</f>
        <v>57.15</v>
      </c>
      <c r="H138" s="76" t="str">
        <f>VLOOKUP(B138,[30]全部报警!$B$4:$E$95,4,FALSE)</f>
        <v>云南省大理白族自治州祥云县普棚镇G56杭瑞高速魏家箐西612米</v>
      </c>
      <c r="I138" s="153"/>
      <c r="J138" s="82"/>
      <c r="K138" s="83"/>
      <c r="L138" s="84" t="s">
        <v>33</v>
      </c>
      <c r="M138" s="83"/>
      <c r="N138" s="83"/>
      <c r="O138" s="83"/>
      <c r="P138" s="83"/>
      <c r="Q138" s="101" t="s">
        <v>56</v>
      </c>
      <c r="R138" s="102"/>
      <c r="S138" s="103"/>
      <c r="T138" s="104"/>
      <c r="U138" s="105"/>
    </row>
    <row r="139" ht="17.65" customHeight="1" spans="1:21">
      <c r="A139" s="71">
        <v>134</v>
      </c>
      <c r="B139" s="73" t="s">
        <v>495</v>
      </c>
      <c r="C139" s="117" t="s">
        <v>496</v>
      </c>
      <c r="D139" s="117">
        <v>15912820531</v>
      </c>
      <c r="E139" s="74" t="s">
        <v>59</v>
      </c>
      <c r="F139" s="144" t="str">
        <f>VLOOKUP(B139,[28]全部报警!$A$2:$D$81,2,FALSE)</f>
        <v>2019-07-13 23:01:20</v>
      </c>
      <c r="G139" s="151" t="str">
        <f>VLOOKUP(B139,[29]行驶报表统计数据!$B$2:$I$61,8,FALSE)</f>
        <v>23.42</v>
      </c>
      <c r="H139" s="76" t="str">
        <f>VLOOKUP(B139,[30]全部报警!$B$4:$E$95,4,FALSE)</f>
        <v>云南省红河哈尼族彝族自治州建水县临安镇云昌宾馆西北35米</v>
      </c>
      <c r="I139" s="153"/>
      <c r="J139" s="82"/>
      <c r="K139" s="83"/>
      <c r="L139" s="84" t="s">
        <v>28</v>
      </c>
      <c r="M139" s="83"/>
      <c r="N139" s="83" t="s">
        <v>62</v>
      </c>
      <c r="O139" s="83"/>
      <c r="P139" s="83"/>
      <c r="Q139" s="101" t="s">
        <v>34</v>
      </c>
      <c r="R139" s="102"/>
      <c r="S139" s="103">
        <v>43659</v>
      </c>
      <c r="T139" s="104" t="s">
        <v>170</v>
      </c>
      <c r="U139" s="105"/>
    </row>
    <row r="140" s="42" customFormat="1" ht="17.65" customHeight="1" spans="1:22">
      <c r="A140" s="71">
        <v>135</v>
      </c>
      <c r="B140" s="73" t="s">
        <v>499</v>
      </c>
      <c r="C140" s="77" t="s">
        <v>500</v>
      </c>
      <c r="D140" s="77">
        <v>15825222243</v>
      </c>
      <c r="E140" s="74" t="s">
        <v>59</v>
      </c>
      <c r="F140" s="144" t="str">
        <f>VLOOKUP(B140,[28]全部报警!$A$2:$D$81,2,FALSE)</f>
        <v>2019-07-13 23:55:59</v>
      </c>
      <c r="G140" s="151" t="str">
        <f>VLOOKUP(B140,[29]行驶报表统计数据!$B$2:$I$61,8,FALSE)</f>
        <v>3.33</v>
      </c>
      <c r="H140" s="76" t="str">
        <f>VLOOKUP(B140,[30]全部报警!$B$4:$E$95,4,FALSE)</f>
        <v>云南省西双版纳傣族自治州景洪市允景洪街道澜沧江路9澜沧江路兴豪门北502米</v>
      </c>
      <c r="I140" s="153"/>
      <c r="J140" s="82"/>
      <c r="K140" s="83"/>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144"/>
      <c r="G141" s="151">
        <v>0</v>
      </c>
      <c r="H141" s="76"/>
      <c r="I141" s="83" t="s">
        <v>62</v>
      </c>
      <c r="J141" s="82"/>
      <c r="K141" s="83"/>
      <c r="L141" s="84" t="s">
        <v>33</v>
      </c>
      <c r="M141" s="83"/>
      <c r="N141" s="83"/>
      <c r="O141" s="83"/>
      <c r="P141" s="83"/>
      <c r="Q141" s="101" t="s">
        <v>29</v>
      </c>
      <c r="R141" s="102"/>
      <c r="S141" s="103">
        <v>43659</v>
      </c>
      <c r="T141" s="104" t="s">
        <v>279</v>
      </c>
      <c r="U141" s="105"/>
      <c r="V141" s="132"/>
    </row>
    <row r="142" s="42" customFormat="1" ht="17.65" customHeight="1" spans="1:22">
      <c r="A142" s="71">
        <v>137</v>
      </c>
      <c r="B142" s="116" t="s">
        <v>504</v>
      </c>
      <c r="C142" s="117" t="s">
        <v>505</v>
      </c>
      <c r="D142" s="117">
        <v>15987379657</v>
      </c>
      <c r="E142" s="74" t="s">
        <v>59</v>
      </c>
      <c r="F142" s="144" t="str">
        <f>VLOOKUP(B142,[28]全部报警!$A$2:$D$81,2,FALSE)</f>
        <v>2019-07-13 23:51:57</v>
      </c>
      <c r="G142" s="151" t="str">
        <f>VLOOKUP(B142,[29]行驶报表统计数据!$B$2:$I$61,8,FALSE)</f>
        <v>69.65</v>
      </c>
      <c r="H142" s="76" t="str">
        <f>VLOOKUP(B142,[30]全部报警!$B$4:$E$95,4,FALSE)</f>
        <v>云南省红河哈尼族彝族自治州建水县西庄镇芦子沟段麦粮地东322米</v>
      </c>
      <c r="I142" s="153"/>
      <c r="J142" s="82"/>
      <c r="K142" s="83"/>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144" t="str">
        <f>VLOOKUP(B143,[28]全部报警!$A$2:$D$81,2,FALSE)</f>
        <v>2019-07-13 14:20:44</v>
      </c>
      <c r="G143" s="151" t="str">
        <f>VLOOKUP(B143,[29]行驶报表统计数据!$B$2:$I$61,8,FALSE)</f>
        <v>40.15</v>
      </c>
      <c r="H143" s="76" t="str">
        <f>VLOOKUP(B143,[30]全部报警!$B$4:$E$95,4,FALSE)</f>
        <v>云南省曲靖市沾益区西平镇G56杭瑞高速新屯北534米</v>
      </c>
      <c r="I143" s="153"/>
      <c r="J143" s="82"/>
      <c r="K143" s="83"/>
      <c r="L143" s="84" t="s">
        <v>33</v>
      </c>
      <c r="M143" s="83"/>
      <c r="N143" s="83"/>
      <c r="O143" s="83"/>
      <c r="P143" s="83"/>
      <c r="Q143" s="101" t="s">
        <v>56</v>
      </c>
      <c r="R143" s="102"/>
      <c r="S143" s="103"/>
      <c r="T143" s="104"/>
      <c r="U143" s="105"/>
    </row>
    <row r="144" ht="17.65" customHeight="1" spans="1:21">
      <c r="A144" s="71">
        <v>139</v>
      </c>
      <c r="B144" s="116" t="s">
        <v>508</v>
      </c>
      <c r="C144" s="77" t="s">
        <v>509</v>
      </c>
      <c r="D144" s="77">
        <v>13466255899</v>
      </c>
      <c r="E144" s="74" t="s">
        <v>59</v>
      </c>
      <c r="F144" s="144" t="str">
        <f>VLOOKUP(B144,[28]全部报警!$A$2:$D$81,2,FALSE)</f>
        <v>2019-07-13 20:16:42</v>
      </c>
      <c r="G144" s="151" t="str">
        <f>VLOOKUP(B144,[29]行驶报表统计数据!$B$2:$I$61,8,FALSE)</f>
        <v>9.21</v>
      </c>
      <c r="H144" s="76" t="str">
        <f>VLOOKUP(B144,[30]全部报警!$B$4:$E$95,4,FALSE)</f>
        <v>云南省红河哈尼族彝族自治州建水县临安镇323国道蚌壳山东253米</v>
      </c>
      <c r="I144" s="153"/>
      <c r="J144" s="82"/>
      <c r="K144" s="83"/>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44" t="s">
        <v>2923</v>
      </c>
      <c r="G145" s="151" t="e">
        <f>VLOOKUP(B145,[29]行驶报表统计数据!$B$2:$I$61,8,FALSE)</f>
        <v>#N/A</v>
      </c>
      <c r="H145" s="76" t="s">
        <v>2924</v>
      </c>
      <c r="I145" s="153"/>
      <c r="J145" s="82"/>
      <c r="K145" s="83"/>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395</v>
      </c>
      <c r="F146" s="144" t="s">
        <v>2925</v>
      </c>
      <c r="G146" s="151">
        <v>0</v>
      </c>
      <c r="H146" s="154" t="s">
        <v>2766</v>
      </c>
      <c r="I146" s="153"/>
      <c r="J146" s="82"/>
      <c r="K146" s="83"/>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144" t="str">
        <f>VLOOKUP(B147,[28]全部报警!$A$2:$D$81,2,FALSE)</f>
        <v>2019-07-13 19:54:18</v>
      </c>
      <c r="G147" s="151" t="str">
        <f>VLOOKUP(B147,[29]行驶报表统计数据!$B$2:$I$61,8,FALSE)</f>
        <v>11.41</v>
      </c>
      <c r="H147" s="76" t="s">
        <v>2926</v>
      </c>
      <c r="I147" s="153"/>
      <c r="J147" s="82"/>
      <c r="K147" s="83"/>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144" t="str">
        <f>VLOOKUP(B148,[28]全部报警!$A$2:$D$81,2,FALSE)</f>
        <v>2019-07-13 06:00:06</v>
      </c>
      <c r="G148" s="151" t="str">
        <f>VLOOKUP(B148,[29]行驶报表统计数据!$B$2:$I$61,8,FALSE)</f>
        <v>47.86</v>
      </c>
      <c r="H148" s="76" t="s">
        <v>2555</v>
      </c>
      <c r="I148" s="153"/>
      <c r="J148" s="82"/>
      <c r="K148" s="83"/>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144" t="str">
        <f>VLOOKUP(B149,[28]全部报警!$A$2:$D$81,2,FALSE)</f>
        <v>2019-07-13 21:44:08</v>
      </c>
      <c r="G149" s="151">
        <v>0</v>
      </c>
      <c r="H149" s="76" t="s">
        <v>2927</v>
      </c>
      <c r="I149" s="153"/>
      <c r="J149" s="82"/>
      <c r="K149" s="83"/>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144" t="str">
        <f>VLOOKUP(B150,[28]全部报警!$A$2:$D$81,2,FALSE)</f>
        <v>2019-07-13 14:18:55</v>
      </c>
      <c r="G150" s="151" t="str">
        <f>VLOOKUP(B150,[29]行驶报表统计数据!$B$2:$I$61,8,FALSE)</f>
        <v>9.09</v>
      </c>
      <c r="H150" s="76" t="str">
        <f>VLOOKUP(B150,[30]全部报警!$B$4:$E$95,4,FALSE)</f>
        <v>云南省红河哈尼族彝族自治州个旧市保和乡个元公路中国石化佳禾加油站西南16米</v>
      </c>
      <c r="I150" s="153"/>
      <c r="J150" s="82"/>
      <c r="K150" s="83"/>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44" t="s">
        <v>2928</v>
      </c>
      <c r="G151" s="151">
        <v>0</v>
      </c>
      <c r="H151" s="154" t="s">
        <v>2929</v>
      </c>
      <c r="I151" s="153"/>
      <c r="J151" s="82"/>
      <c r="K151" s="83"/>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44" t="s">
        <v>2930</v>
      </c>
      <c r="G152" s="151">
        <v>0</v>
      </c>
      <c r="H152" s="154" t="s">
        <v>2931</v>
      </c>
      <c r="I152" s="153"/>
      <c r="J152" s="82"/>
      <c r="K152" s="83"/>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144" t="str">
        <f>VLOOKUP(B153,[28]全部报警!$A$2:$D$81,2,FALSE)</f>
        <v>2019-07-13 19:03:59</v>
      </c>
      <c r="G153" s="151" t="str">
        <f>VLOOKUP(B153,[29]行驶报表统计数据!$B$2:$I$61,8,FALSE)</f>
        <v>4.85</v>
      </c>
      <c r="H153" s="76" t="str">
        <f>VLOOKUP(B153,[30]全部报警!$B$4:$E$95,4,FALSE)</f>
        <v>云南省红河哈尼族彝族自治州开远市乐白道街道市西北路馆驿清真饭店东135米</v>
      </c>
      <c r="I153" s="153"/>
      <c r="J153" s="82"/>
      <c r="K153" s="83"/>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144" t="str">
        <f>VLOOKUP(B154,[28]全部报警!$A$2:$D$81,2,FALSE)</f>
        <v>2019-07-13 22:22:26</v>
      </c>
      <c r="G154" s="151" t="str">
        <f>VLOOKUP(B154,[29]行驶报表统计数据!$B$2:$I$61,8,FALSE)</f>
        <v>20.13</v>
      </c>
      <c r="H154" s="76" t="str">
        <f>VLOOKUP(B154,[30]全部报警!$B$4:$E$95,4,FALSE)</f>
        <v>云南省玉溪市红塔区研和街道319省道青山饭庄(138乡道店)西南66米</v>
      </c>
      <c r="I154" s="153"/>
      <c r="J154" s="82"/>
      <c r="K154" s="83"/>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144"/>
      <c r="G155" s="151">
        <v>0</v>
      </c>
      <c r="H155" s="76"/>
      <c r="I155" s="83" t="s">
        <v>62</v>
      </c>
      <c r="J155" s="82"/>
      <c r="K155" s="83"/>
      <c r="L155" s="84" t="s">
        <v>33</v>
      </c>
      <c r="M155" s="83"/>
      <c r="N155" s="83"/>
      <c r="O155" s="83"/>
      <c r="P155" s="83"/>
      <c r="Q155" s="101" t="s">
        <v>29</v>
      </c>
      <c r="R155" s="102"/>
      <c r="S155" s="103">
        <v>43659</v>
      </c>
      <c r="T155" s="104" t="s">
        <v>170</v>
      </c>
      <c r="U155" s="105"/>
    </row>
    <row r="156" ht="17.65" customHeight="1" spans="1:21">
      <c r="A156" s="71">
        <v>151</v>
      </c>
      <c r="B156" s="119" t="s">
        <v>546</v>
      </c>
      <c r="C156" s="120" t="s">
        <v>547</v>
      </c>
      <c r="D156" s="120">
        <v>13987361051</v>
      </c>
      <c r="E156" s="74" t="s">
        <v>59</v>
      </c>
      <c r="F156" s="144" t="str">
        <f>VLOOKUP(B156,[28]全部报警!$A$2:$D$81,2,FALSE)</f>
        <v>2019-07-13 20:29:37</v>
      </c>
      <c r="G156" s="151" t="str">
        <f>VLOOKUP(B156,[29]行驶报表统计数据!$B$2:$I$61,8,FALSE)</f>
        <v>11.49</v>
      </c>
      <c r="H156" s="76" t="str">
        <f>VLOOKUP(B156,[30]全部报警!$B$4:$E$95,4,FALSE)</f>
        <v>云南省红河哈尼族彝族自治州元阳县南沙镇102县道红河谷食家庄西北197米</v>
      </c>
      <c r="I156" s="153"/>
      <c r="J156" s="82"/>
      <c r="K156" s="83"/>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44" t="s">
        <v>2932</v>
      </c>
      <c r="G157" s="151">
        <v>0</v>
      </c>
      <c r="H157" s="154" t="s">
        <v>2933</v>
      </c>
      <c r="I157" s="153"/>
      <c r="J157" s="82"/>
      <c r="K157" s="83"/>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44" t="s">
        <v>2934</v>
      </c>
      <c r="G158" s="151">
        <v>0</v>
      </c>
      <c r="H158" s="154" t="s">
        <v>2935</v>
      </c>
      <c r="I158" s="153"/>
      <c r="J158" s="82"/>
      <c r="K158" s="83"/>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144" t="str">
        <f>VLOOKUP(B159,[28]全部报警!$A$2:$D$81,2,FALSE)</f>
        <v>2019-07-13 23:35:13</v>
      </c>
      <c r="G159" s="151">
        <v>79.1</v>
      </c>
      <c r="H159" s="76" t="str">
        <f>VLOOKUP(B159,[30]全部报警!$B$4:$E$95,4,FALSE)</f>
        <v>云南省红河哈尼族彝族自治州绿春县大兴镇绿春汽车客运站西南121米</v>
      </c>
      <c r="I159" s="153"/>
      <c r="J159" s="82"/>
      <c r="K159" s="83"/>
      <c r="L159" s="84" t="s">
        <v>28</v>
      </c>
      <c r="M159" s="83" t="s">
        <v>62</v>
      </c>
      <c r="N159" s="83"/>
      <c r="O159" s="83"/>
      <c r="P159" s="83"/>
      <c r="Q159" s="101" t="s">
        <v>34</v>
      </c>
      <c r="R159" s="102"/>
      <c r="S159" s="103">
        <v>43659</v>
      </c>
      <c r="T159" s="104" t="s">
        <v>279</v>
      </c>
      <c r="U159" s="105"/>
    </row>
    <row r="160" ht="17.65" customHeight="1" spans="1:21">
      <c r="A160" s="71">
        <v>155</v>
      </c>
      <c r="B160" s="121" t="s">
        <v>558</v>
      </c>
      <c r="C160" s="121" t="s">
        <v>559</v>
      </c>
      <c r="D160" s="121" t="s">
        <v>560</v>
      </c>
      <c r="E160" s="74" t="s">
        <v>59</v>
      </c>
      <c r="F160" s="144" t="s">
        <v>2936</v>
      </c>
      <c r="G160" s="151">
        <v>0</v>
      </c>
      <c r="H160" s="154" t="s">
        <v>2937</v>
      </c>
      <c r="I160" s="153"/>
      <c r="J160" s="82"/>
      <c r="K160" s="83"/>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44" t="s">
        <v>2938</v>
      </c>
      <c r="G161" s="151">
        <v>0</v>
      </c>
      <c r="H161" s="154" t="s">
        <v>2939</v>
      </c>
      <c r="I161" s="153"/>
      <c r="J161" s="82"/>
      <c r="K161" s="83"/>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44" t="s">
        <v>2940</v>
      </c>
      <c r="G162" s="151">
        <v>0</v>
      </c>
      <c r="H162" s="154" t="s">
        <v>1603</v>
      </c>
      <c r="I162" s="153"/>
      <c r="J162" s="82"/>
      <c r="K162" s="83"/>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144" t="str">
        <f>VLOOKUP(B163,[28]全部报警!$A$2:$D$81,2,FALSE)</f>
        <v>2019-07-13 21:30:28</v>
      </c>
      <c r="G163" s="151" t="str">
        <f>VLOOKUP(B163,[29]行驶报表统计数据!$B$2:$I$61,8,FALSE)</f>
        <v>7.79</v>
      </c>
      <c r="H163" s="76" t="str">
        <f>VLOOKUP(B163,[30]全部报警!$B$4:$E$95,4,FALSE)</f>
        <v>云南省昆明市呈贡区龙城街道双龙路63G8511昆磨高速呈贡区城市管理综合行政执法局西266米</v>
      </c>
      <c r="I163" s="153"/>
      <c r="J163" s="82"/>
      <c r="K163" s="83"/>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52" t="s">
        <v>2941</v>
      </c>
      <c r="G164" s="151">
        <v>0</v>
      </c>
      <c r="H164" s="76" t="s">
        <v>2735</v>
      </c>
      <c r="I164" s="153"/>
      <c r="J164" s="82"/>
      <c r="K164" s="83"/>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52" t="s">
        <v>2942</v>
      </c>
      <c r="G165" s="151">
        <v>0</v>
      </c>
      <c r="H165" s="76" t="s">
        <v>2943</v>
      </c>
      <c r="I165" s="153"/>
      <c r="J165" s="82"/>
      <c r="K165" s="83"/>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52" t="s">
        <v>2944</v>
      </c>
      <c r="G166" s="151">
        <v>0</v>
      </c>
      <c r="H166" s="76" t="s">
        <v>2945</v>
      </c>
      <c r="I166" s="153"/>
      <c r="J166" s="82"/>
      <c r="K166" s="83"/>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44" t="str">
        <f>VLOOKUP(B167,[28]全部报警!$A$2:$D$81,2,FALSE)</f>
        <v>2019-07-13 13:46:08</v>
      </c>
      <c r="G167" s="151">
        <v>0</v>
      </c>
      <c r="H167" s="76" t="str">
        <f>VLOOKUP(B167,[30]全部报警!$B$4:$E$95,4,FALSE)</f>
        <v>云南省红河哈尼族彝族自治州个旧市鸡街镇323国道三和自喷漆</v>
      </c>
      <c r="I167" s="153"/>
      <c r="J167" s="82"/>
      <c r="K167" s="83"/>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44" t="s">
        <v>2946</v>
      </c>
      <c r="G168" s="151">
        <v>0</v>
      </c>
      <c r="H168" s="76" t="s">
        <v>2947</v>
      </c>
      <c r="I168" s="153"/>
      <c r="J168" s="82"/>
      <c r="K168" s="83"/>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144" t="str">
        <f>VLOOKUP(B169,[28]全部报警!$A$2:$D$81,2,FALSE)</f>
        <v>2019-07-13 23:49:32</v>
      </c>
      <c r="G169" s="151">
        <v>0</v>
      </c>
      <c r="H169" s="76" t="str">
        <f>VLOOKUP(B169,[30]全部报警!$B$4:$E$95,4,FALSE)</f>
        <v>云南省文山壮族苗族自治州广南县莲城镇桃源路2号桃源路新兴宾馆(桃源路)西北75米</v>
      </c>
      <c r="I169" s="153"/>
      <c r="J169" s="82"/>
      <c r="K169" s="83"/>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52" t="s">
        <v>2948</v>
      </c>
      <c r="G170" s="151">
        <v>0</v>
      </c>
      <c r="H170" s="76" t="s">
        <v>2949</v>
      </c>
      <c r="I170" s="153"/>
      <c r="J170" s="82"/>
      <c r="K170" s="83"/>
      <c r="L170" s="84" t="s">
        <v>33</v>
      </c>
      <c r="M170" s="83"/>
      <c r="N170" s="83"/>
      <c r="O170" s="83"/>
      <c r="P170" s="83"/>
      <c r="Q170" s="101" t="s">
        <v>56</v>
      </c>
      <c r="R170" s="102"/>
      <c r="S170" s="103"/>
      <c r="T170" s="104"/>
      <c r="U170" s="105"/>
    </row>
    <row r="171" ht="17.65" customHeight="1" spans="1:21">
      <c r="A171" s="71">
        <v>166</v>
      </c>
      <c r="B171" s="78" t="s">
        <v>605</v>
      </c>
      <c r="C171" s="122" t="s">
        <v>147</v>
      </c>
      <c r="D171" s="122" t="s">
        <v>606</v>
      </c>
      <c r="E171" s="74" t="s">
        <v>59</v>
      </c>
      <c r="F171" s="144" t="str">
        <f>VLOOKUP(B171,[28]全部报警!$A$2:$D$81,2,FALSE)</f>
        <v>2019-07-13 19:52:48</v>
      </c>
      <c r="G171" s="151" t="str">
        <f>VLOOKUP(B171,[29]行驶报表统计数据!$B$2:$I$61,8,FALSE)</f>
        <v>4.16</v>
      </c>
      <c r="H171" s="76" t="str">
        <f>VLOOKUP(B171,[30]全部报警!$B$4:$E$95,4,FALSE)</f>
        <v>滨河中路河口华夏医院西南409米</v>
      </c>
      <c r="I171" s="153"/>
      <c r="J171" s="82"/>
      <c r="K171" s="83"/>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144" t="str">
        <f>VLOOKUP(B172,[28]全部报警!$A$2:$D$81,2,FALSE)</f>
        <v>2019-07-13 23:19:08</v>
      </c>
      <c r="G172" s="151" t="str">
        <f>VLOOKUP(B172,[29]行驶报表统计数据!$B$2:$I$61,8,FALSE)</f>
        <v>9.45</v>
      </c>
      <c r="H172" s="76" t="str">
        <f>VLOOKUP(B172,[30]全部报警!$B$4:$E$95,4,FALSE)</f>
        <v>云南省红河哈尼族彝族自治州元阳县小新街乡元蔓高速石膏矿大桥西1855米</v>
      </c>
      <c r="I172" s="153"/>
      <c r="J172" s="82"/>
      <c r="K172" s="83"/>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144" t="str">
        <f>VLOOKUP(B173,[28]全部报警!$A$2:$D$81,2,FALSE)</f>
        <v>2019-07-13 21:23:37</v>
      </c>
      <c r="G173" s="151" t="str">
        <f>VLOOKUP(B173,[29]行驶报表统计数据!$B$2:$I$61,8,FALSE)</f>
        <v>11.82</v>
      </c>
      <c r="H173" s="76" t="str">
        <f>VLOOKUP(B173,[30]全部报警!$B$4:$E$95,4,FALSE)</f>
        <v>云南省昭通市彝良县洛泽河镇侯毛段蚂蝗沟小学东1348米</v>
      </c>
      <c r="I173" s="153"/>
      <c r="J173" s="82"/>
      <c r="K173" s="83"/>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44" t="s">
        <v>2950</v>
      </c>
      <c r="G174" s="151">
        <v>0</v>
      </c>
      <c r="H174" s="76" t="s">
        <v>2951</v>
      </c>
      <c r="I174" s="153"/>
      <c r="J174" s="82"/>
      <c r="K174" s="83"/>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144" t="str">
        <f>VLOOKUP(B175,[28]全部报警!$A$2:$D$81,2,FALSE)</f>
        <v>2019-07-13 16:55:37</v>
      </c>
      <c r="G175" s="151" t="str">
        <f>VLOOKUP(B175,[29]行驶报表统计数据!$B$2:$I$61,8,FALSE)</f>
        <v>4.63</v>
      </c>
      <c r="H175" s="76" t="str">
        <f>VLOOKUP(B175,[30]全部报警!$B$4:$E$95,4,FALSE)</f>
        <v>云南省红河哈尼族彝族自治州建水县临安镇青他线建水文笔塔西南860米</v>
      </c>
      <c r="I175" s="153"/>
      <c r="J175" s="82"/>
      <c r="K175" s="83"/>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44" t="str">
        <f>VLOOKUP(B176,[28]全部报警!$A$2:$D$81,2,FALSE)</f>
        <v>2019-07-13 18:55:34</v>
      </c>
      <c r="G176" s="151" t="str">
        <f>VLOOKUP(B176,[29]行驶报表统计数据!$B$2:$I$61,8,FALSE)</f>
        <v>49.18</v>
      </c>
      <c r="H176" s="76" t="str">
        <f>VLOOKUP(B176,[30]全部报警!$B$4:$E$95,4,FALSE)</f>
        <v>云南省红河哈尼族彝族自治州个旧市鸡街镇212省道清雅轩北54米</v>
      </c>
      <c r="I176" s="153"/>
      <c r="J176" s="82"/>
      <c r="K176" s="83"/>
      <c r="L176" s="84" t="s">
        <v>33</v>
      </c>
      <c r="M176" s="83"/>
      <c r="N176" s="83"/>
      <c r="O176" s="83"/>
      <c r="P176" s="83"/>
      <c r="Q176" s="101" t="s">
        <v>56</v>
      </c>
      <c r="R176" s="102"/>
      <c r="S176" s="103"/>
      <c r="T176" s="104"/>
      <c r="U176" s="105"/>
    </row>
    <row r="177" ht="17.65" customHeight="1" spans="1:21">
      <c r="A177" s="71">
        <v>172</v>
      </c>
      <c r="B177" s="78" t="s">
        <v>624</v>
      </c>
      <c r="C177" s="78" t="s">
        <v>625</v>
      </c>
      <c r="D177" s="78" t="s">
        <v>626</v>
      </c>
      <c r="E177" s="74" t="s">
        <v>59</v>
      </c>
      <c r="F177" s="144" t="s">
        <v>2952</v>
      </c>
      <c r="G177" s="151">
        <v>0</v>
      </c>
      <c r="H177" s="76" t="s">
        <v>2703</v>
      </c>
      <c r="I177" s="153"/>
      <c r="J177" s="82"/>
      <c r="K177" s="83"/>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44" t="str">
        <f>VLOOKUP(B178,[28]全部报警!$A$2:$D$81,2,FALSE)</f>
        <v>2019-07-13 17:05:08</v>
      </c>
      <c r="G178" s="151">
        <v>0</v>
      </c>
      <c r="H178" s="76" t="s">
        <v>2953</v>
      </c>
      <c r="I178" s="153"/>
      <c r="J178" s="82"/>
      <c r="K178" s="83"/>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44"/>
      <c r="G179" s="151">
        <v>0</v>
      </c>
      <c r="H179" s="76"/>
      <c r="I179" s="83" t="s">
        <v>62</v>
      </c>
      <c r="J179" s="82"/>
      <c r="K179" s="83"/>
      <c r="L179" s="84" t="s">
        <v>33</v>
      </c>
      <c r="M179" s="83"/>
      <c r="N179" s="83"/>
      <c r="O179" s="83"/>
      <c r="P179" s="83"/>
      <c r="Q179" s="101" t="s">
        <v>29</v>
      </c>
      <c r="R179" s="102"/>
      <c r="S179" s="103">
        <v>43659</v>
      </c>
      <c r="T179" s="104" t="s">
        <v>279</v>
      </c>
      <c r="U179" s="105"/>
    </row>
    <row r="180" ht="17.65" customHeight="1" spans="1:21">
      <c r="A180" s="71">
        <v>175</v>
      </c>
      <c r="B180" s="78" t="s">
        <v>637</v>
      </c>
      <c r="C180" s="78" t="s">
        <v>638</v>
      </c>
      <c r="D180" s="78" t="s">
        <v>639</v>
      </c>
      <c r="E180" s="74" t="s">
        <v>59</v>
      </c>
      <c r="F180" s="144" t="str">
        <f>VLOOKUP(B180,[28]全部报警!$A$2:$D$81,2,FALSE)</f>
        <v>2019-07-13 23:33:52</v>
      </c>
      <c r="G180" s="151">
        <v>0</v>
      </c>
      <c r="H180" s="76" t="str">
        <f>VLOOKUP(B180,[30]全部报警!$B$4:$E$95,4,FALSE)</f>
        <v>云南省西双版纳傣族自治州景洪市大渡岗乡G8511昆磨高速大渡岗服务区西北70米</v>
      </c>
      <c r="I180" s="153"/>
      <c r="J180" s="82"/>
      <c r="K180" s="83"/>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52" t="s">
        <v>2954</v>
      </c>
      <c r="G181" s="151">
        <v>34.7</v>
      </c>
      <c r="H181" s="76" t="s">
        <v>2955</v>
      </c>
      <c r="I181" s="153"/>
      <c r="J181" s="82"/>
      <c r="K181" s="83"/>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52" t="s">
        <v>2956</v>
      </c>
      <c r="G182" s="151">
        <v>0</v>
      </c>
      <c r="H182" s="76" t="s">
        <v>2957</v>
      </c>
      <c r="I182" s="153"/>
      <c r="J182" s="82"/>
      <c r="K182" s="83"/>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52" t="s">
        <v>2958</v>
      </c>
      <c r="G183" s="151">
        <v>0</v>
      </c>
      <c r="H183" s="76" t="s">
        <v>2959</v>
      </c>
      <c r="I183" s="153"/>
      <c r="J183" s="82"/>
      <c r="K183" s="83"/>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144" t="str">
        <f>VLOOKUP(B184,[28]全部报警!$A$2:$D$81,2,FALSE)</f>
        <v>2019-07-13 23:36:27</v>
      </c>
      <c r="G184" s="151">
        <v>0</v>
      </c>
      <c r="H184" s="76" t="str">
        <f>VLOOKUP(B184,[30]全部报警!$B$4:$E$95,4,FALSE)</f>
        <v>云南省红河哈尼族彝族自治州元阳县上新城乡元蔓高速芒铁东南480米</v>
      </c>
      <c r="I184" s="153"/>
      <c r="J184" s="82"/>
      <c r="K184" s="83"/>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152" t="s">
        <v>2960</v>
      </c>
      <c r="G185" s="151">
        <v>0</v>
      </c>
      <c r="H185" s="76" t="s">
        <v>2961</v>
      </c>
      <c r="I185" s="153"/>
      <c r="J185" s="82"/>
      <c r="K185" s="83"/>
      <c r="L185" s="84" t="s">
        <v>33</v>
      </c>
      <c r="M185" s="83"/>
      <c r="N185" s="83"/>
      <c r="O185" s="83"/>
      <c r="P185" s="83"/>
      <c r="Q185" s="101" t="s">
        <v>56</v>
      </c>
      <c r="R185" s="102"/>
      <c r="S185" s="103"/>
      <c r="T185" s="104"/>
      <c r="U185" s="105"/>
    </row>
    <row r="186" ht="17.65" customHeight="1" spans="1:21">
      <c r="A186" s="71">
        <v>181</v>
      </c>
      <c r="B186" s="78" t="s">
        <v>661</v>
      </c>
      <c r="C186" s="78" t="s">
        <v>662</v>
      </c>
      <c r="D186" s="78" t="s">
        <v>663</v>
      </c>
      <c r="E186" s="74" t="s">
        <v>59</v>
      </c>
      <c r="F186" s="144" t="str">
        <f>VLOOKUP(B186,[28]全部报警!$A$2:$D$81,2,FALSE)</f>
        <v>2019-07-13 22:20:17</v>
      </c>
      <c r="G186" s="151" t="str">
        <f>VLOOKUP(B186,[29]行驶报表统计数据!$B$2:$I$61,8,FALSE)</f>
        <v>27.75</v>
      </c>
      <c r="H186" s="76" t="str">
        <f>VLOOKUP(B186,[30]全部报警!$B$4:$E$95,4,FALSE)</f>
        <v>云南省文山壮族苗族自治州文山市开化街道环城西路26号344县道文山壮族苗族自治州质量技术监督局西1814米</v>
      </c>
      <c r="I186" s="153"/>
      <c r="J186" s="82"/>
      <c r="K186" s="83"/>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144" t="str">
        <f>VLOOKUP(B187,[28]全部报警!$A$2:$D$81,2,FALSE)</f>
        <v>2019-07-13 23:43:33</v>
      </c>
      <c r="G187" s="151" t="str">
        <f>VLOOKUP(B187,[29]行驶报表统计数据!$B$2:$I$61,8,FALSE)</f>
        <v>15.01</v>
      </c>
      <c r="H187" s="76" t="s">
        <v>2962</v>
      </c>
      <c r="I187" s="153"/>
      <c r="J187" s="82"/>
      <c r="K187" s="83"/>
      <c r="L187" s="84" t="s">
        <v>33</v>
      </c>
      <c r="M187" s="83"/>
      <c r="N187" s="83"/>
      <c r="O187" s="83"/>
      <c r="P187" s="83"/>
      <c r="Q187" s="101" t="s">
        <v>56</v>
      </c>
      <c r="R187" s="102"/>
      <c r="S187" s="103"/>
      <c r="T187" s="104"/>
      <c r="U187" s="105"/>
    </row>
    <row r="188" ht="17.65" customHeight="1" spans="1:21">
      <c r="A188" s="71">
        <v>183</v>
      </c>
      <c r="B188" s="124" t="s">
        <v>669</v>
      </c>
      <c r="C188" s="125" t="s">
        <v>670</v>
      </c>
      <c r="D188" s="125">
        <v>15987348242</v>
      </c>
      <c r="E188" s="74" t="s">
        <v>59</v>
      </c>
      <c r="F188" s="144" t="str">
        <f>VLOOKUP(B188,[28]全部报警!$A$2:$D$81,2,FALSE)</f>
        <v>2019-07-13 13:55:48</v>
      </c>
      <c r="G188" s="151">
        <v>0</v>
      </c>
      <c r="H188" s="76" t="s">
        <v>2963</v>
      </c>
      <c r="I188" s="153"/>
      <c r="J188" s="82"/>
      <c r="K188" s="83"/>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52" t="s">
        <v>2964</v>
      </c>
      <c r="G189" s="151">
        <v>0</v>
      </c>
      <c r="H189" s="76" t="s">
        <v>2965</v>
      </c>
      <c r="I189" s="153"/>
      <c r="J189" s="82"/>
      <c r="K189" s="83"/>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144" t="str">
        <f>VLOOKUP(B190,[28]全部报警!$A$2:$D$81,2,FALSE)</f>
        <v>2019-07-13 23:13:52</v>
      </c>
      <c r="G190" s="151" t="str">
        <f>VLOOKUP(B190,[29]行驶报表统计数据!$B$2:$I$61,8,FALSE)</f>
        <v>21.75</v>
      </c>
      <c r="H190" s="76" t="str">
        <f>VLOOKUP(B190,[30]全部报警!$B$4:$E$95,4,FALSE)</f>
        <v>云南省文山壮族苗族自治州文山市平坝镇中国信合(平坝信用社)东北18米</v>
      </c>
      <c r="I190" s="153"/>
      <c r="J190" s="82"/>
      <c r="K190" s="83"/>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144" t="str">
        <f>VLOOKUP(B191,[28]全部报警!$A$2:$D$81,2,FALSE)</f>
        <v>2019-07-13 16:49:44</v>
      </c>
      <c r="G191" s="151" t="str">
        <f>VLOOKUP(B191,[29]行驶报表统计数据!$B$2:$I$61,8,FALSE)</f>
        <v>28.45</v>
      </c>
      <c r="H191" s="76" t="str">
        <f>VLOOKUP(B191,[30]全部报警!$B$4:$E$95,4,FALSE)</f>
        <v>云南省红河哈尼族彝族自治州个旧市鸡街镇212省道舘驿清真餐厅北42米</v>
      </c>
      <c r="I191" s="153"/>
      <c r="J191" s="82"/>
      <c r="K191" s="83"/>
      <c r="L191" s="84" t="s">
        <v>33</v>
      </c>
      <c r="M191" s="83"/>
      <c r="N191" s="83"/>
      <c r="O191" s="83"/>
      <c r="P191" s="83"/>
      <c r="Q191" s="101" t="s">
        <v>56</v>
      </c>
      <c r="R191" s="102"/>
      <c r="S191" s="103"/>
      <c r="T191" s="104"/>
      <c r="U191" s="105"/>
    </row>
    <row r="192" ht="17.65" customHeight="1" spans="1:21">
      <c r="A192" s="71">
        <v>187</v>
      </c>
      <c r="B192" s="126" t="s">
        <v>2189</v>
      </c>
      <c r="C192" s="115" t="s">
        <v>2190</v>
      </c>
      <c r="D192" s="127">
        <v>18287335847</v>
      </c>
      <c r="E192" s="74" t="s">
        <v>59</v>
      </c>
      <c r="F192" s="144" t="str">
        <f>VLOOKUP(B192,[28]全部报警!$A$2:$D$81,2,FALSE)</f>
        <v>2019-07-13 20:33:40</v>
      </c>
      <c r="G192" s="151" t="str">
        <f>VLOOKUP(B192,[29]行驶报表统计数据!$B$2:$I$61,8,FALSE)</f>
        <v>29.45</v>
      </c>
      <c r="H192" s="76" t="str">
        <f>VLOOKUP(B192,[30]全部报警!$B$4:$E$95,4,FALSE)</f>
        <v>云南省红河哈尼族彝族自治州河口瑶族自治县河口镇326国道北山越南城北289米</v>
      </c>
      <c r="I192" s="153"/>
      <c r="J192" s="82"/>
      <c r="K192" s="83"/>
      <c r="L192" s="84" t="s">
        <v>33</v>
      </c>
      <c r="M192" s="83"/>
      <c r="N192" s="83"/>
      <c r="O192" s="83"/>
      <c r="P192" s="83"/>
      <c r="Q192" s="101" t="s">
        <v>56</v>
      </c>
      <c r="R192" s="102"/>
      <c r="S192" s="103"/>
      <c r="T192" s="104"/>
      <c r="U192" s="105"/>
    </row>
    <row r="193" ht="17.65" customHeight="1" spans="1:21">
      <c r="A193" s="71">
        <v>188</v>
      </c>
      <c r="B193" s="133" t="s">
        <v>2191</v>
      </c>
      <c r="C193" s="125" t="s">
        <v>2192</v>
      </c>
      <c r="D193" s="134">
        <v>15987324605</v>
      </c>
      <c r="E193" s="74" t="s">
        <v>59</v>
      </c>
      <c r="F193" s="144" t="str">
        <f>VLOOKUP(B193,[28]全部报警!$A$2:$D$81,2,FALSE)</f>
        <v>2019-07-13 23:31:19</v>
      </c>
      <c r="G193" s="151" t="str">
        <f>VLOOKUP(B193,[29]行驶报表统计数据!$B$2:$I$61,8,FALSE)</f>
        <v>34.23</v>
      </c>
      <c r="H193" s="76" t="str">
        <f>VLOOKUP(B193,[30]全部报警!$B$4:$E$95,4,FALSE)</f>
        <v>云南省红河哈尼族彝族自治州建水县曲江镇通建高速东山中学南700米</v>
      </c>
      <c r="I193" s="153"/>
      <c r="J193" s="82"/>
      <c r="K193" s="83"/>
      <c r="L193" s="84" t="s">
        <v>33</v>
      </c>
      <c r="M193" s="83"/>
      <c r="N193" s="83"/>
      <c r="O193" s="83"/>
      <c r="P193" s="83"/>
      <c r="Q193" s="101" t="s">
        <v>56</v>
      </c>
      <c r="R193" s="102"/>
      <c r="S193" s="103"/>
      <c r="T193" s="104"/>
      <c r="U193" s="105"/>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41 I77 I98 I129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1 I155 I179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P193">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3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R193">
      <formula1>$W$2:$W$7</formula1>
    </dataValidation>
  </dataValidations>
  <pageMargins left="0.75" right="0.75" top="1" bottom="1" header="0.5" footer="0.5"/>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E1" workbookViewId="0">
      <selection activeCell="D6" sqref="D6"/>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7.37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38.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2966</v>
      </c>
      <c r="B2" s="49"/>
      <c r="C2" s="49"/>
      <c r="D2" s="49"/>
      <c r="E2" s="49"/>
      <c r="F2" s="50"/>
      <c r="G2" s="51" t="s">
        <v>26</v>
      </c>
      <c r="H2" s="52"/>
      <c r="I2" s="52"/>
      <c r="J2" s="52"/>
      <c r="K2" s="52"/>
      <c r="L2" s="52"/>
      <c r="M2" s="52"/>
      <c r="N2" s="52"/>
      <c r="O2" s="52"/>
      <c r="P2" s="52"/>
      <c r="Q2" s="87" t="s">
        <v>2967</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51" t="s">
        <v>2968</v>
      </c>
      <c r="G6" s="151">
        <v>0</v>
      </c>
      <c r="H6" s="151" t="s">
        <v>2969</v>
      </c>
      <c r="I6" s="76"/>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151" t="s">
        <v>2970</v>
      </c>
      <c r="G7" s="151">
        <v>0</v>
      </c>
      <c r="H7" s="151" t="s">
        <v>2971</v>
      </c>
      <c r="I7" s="76"/>
      <c r="J7" s="82"/>
      <c r="K7" s="83"/>
      <c r="L7" s="84" t="s">
        <v>33</v>
      </c>
      <c r="M7" s="83"/>
      <c r="N7" s="83"/>
      <c r="O7" s="83"/>
      <c r="P7" s="83"/>
      <c r="Q7" s="101" t="s">
        <v>56</v>
      </c>
      <c r="R7" s="102"/>
      <c r="S7" s="103"/>
      <c r="T7" s="104"/>
      <c r="U7" s="105"/>
    </row>
    <row r="8" s="39" customFormat="1" ht="17.65" customHeight="1" spans="1:21">
      <c r="A8" s="71">
        <v>3</v>
      </c>
      <c r="B8" s="72" t="s">
        <v>67</v>
      </c>
      <c r="C8" s="73" t="s">
        <v>68</v>
      </c>
      <c r="D8" s="73">
        <v>13769424867</v>
      </c>
      <c r="E8" s="74" t="s">
        <v>59</v>
      </c>
      <c r="F8" s="151" t="s">
        <v>2972</v>
      </c>
      <c r="G8" s="151">
        <v>27.6</v>
      </c>
      <c r="H8" s="151" t="s">
        <v>2973</v>
      </c>
      <c r="I8" s="76"/>
      <c r="J8" s="82"/>
      <c r="K8" s="83"/>
      <c r="L8" s="84" t="s">
        <v>33</v>
      </c>
      <c r="M8" s="83"/>
      <c r="N8" s="83"/>
      <c r="O8" s="83"/>
      <c r="P8" s="83"/>
      <c r="Q8" s="101" t="s">
        <v>56</v>
      </c>
      <c r="R8" s="102"/>
      <c r="S8" s="103"/>
      <c r="T8" s="104"/>
      <c r="U8" s="105"/>
    </row>
    <row r="9" s="39" customFormat="1" ht="17.65" customHeight="1" spans="1:21">
      <c r="A9" s="71">
        <v>4</v>
      </c>
      <c r="B9" s="72" t="s">
        <v>71</v>
      </c>
      <c r="C9" s="73" t="s">
        <v>72</v>
      </c>
      <c r="D9" s="73">
        <v>13577314539</v>
      </c>
      <c r="E9" s="74" t="s">
        <v>59</v>
      </c>
      <c r="F9" s="151" t="s">
        <v>2974</v>
      </c>
      <c r="G9" s="151">
        <v>0</v>
      </c>
      <c r="H9" s="151" t="s">
        <v>2975</v>
      </c>
      <c r="I9" s="76"/>
      <c r="J9" s="82"/>
      <c r="K9" s="83"/>
      <c r="L9" s="84" t="s">
        <v>33</v>
      </c>
      <c r="M9" s="83"/>
      <c r="N9" s="83"/>
      <c r="O9" s="83"/>
      <c r="P9" s="83"/>
      <c r="Q9" s="101" t="s">
        <v>56</v>
      </c>
      <c r="R9" s="102"/>
      <c r="S9" s="103"/>
      <c r="T9" s="104"/>
      <c r="U9" s="105"/>
    </row>
    <row r="10" s="39" customFormat="1" ht="17.65" customHeight="1" spans="1:21">
      <c r="A10" s="71">
        <v>5</v>
      </c>
      <c r="B10" s="72" t="s">
        <v>75</v>
      </c>
      <c r="C10" s="73" t="s">
        <v>76</v>
      </c>
      <c r="D10" s="73">
        <v>15925386242</v>
      </c>
      <c r="E10" s="74" t="s">
        <v>59</v>
      </c>
      <c r="F10" s="151" t="s">
        <v>2976</v>
      </c>
      <c r="G10" s="151">
        <v>0</v>
      </c>
      <c r="H10" s="151" t="s">
        <v>2977</v>
      </c>
      <c r="I10" s="76"/>
      <c r="J10" s="82"/>
      <c r="K10" s="83"/>
      <c r="L10" s="84" t="s">
        <v>33</v>
      </c>
      <c r="M10" s="83"/>
      <c r="N10" s="83"/>
      <c r="O10" s="83"/>
      <c r="P10" s="83"/>
      <c r="Q10" s="101" t="s">
        <v>56</v>
      </c>
      <c r="R10" s="102"/>
      <c r="S10" s="103"/>
      <c r="T10" s="104"/>
      <c r="U10" s="105"/>
    </row>
    <row r="11" s="39" customFormat="1" ht="17.65" customHeight="1" spans="1:21">
      <c r="A11" s="71">
        <v>6</v>
      </c>
      <c r="B11" s="72" t="s">
        <v>79</v>
      </c>
      <c r="C11" s="73" t="s">
        <v>80</v>
      </c>
      <c r="D11" s="73">
        <v>15974757705</v>
      </c>
      <c r="E11" s="74" t="s">
        <v>59</v>
      </c>
      <c r="F11" s="151" t="s">
        <v>2978</v>
      </c>
      <c r="G11" s="151">
        <v>0</v>
      </c>
      <c r="H11" s="151" t="s">
        <v>2979</v>
      </c>
      <c r="I11" s="76"/>
      <c r="J11" s="82"/>
      <c r="K11" s="83"/>
      <c r="L11" s="84" t="s">
        <v>33</v>
      </c>
      <c r="M11" s="83"/>
      <c r="N11" s="83"/>
      <c r="O11" s="83"/>
      <c r="P11" s="83"/>
      <c r="Q11" s="101" t="s">
        <v>56</v>
      </c>
      <c r="R11" s="102"/>
      <c r="S11" s="103"/>
      <c r="T11" s="104"/>
      <c r="U11" s="105"/>
    </row>
    <row r="12" s="39" customFormat="1" ht="17.65" customHeight="1" spans="1:21">
      <c r="A12" s="71">
        <v>7</v>
      </c>
      <c r="B12" s="72" t="s">
        <v>83</v>
      </c>
      <c r="C12" s="73" t="s">
        <v>84</v>
      </c>
      <c r="D12" s="73">
        <v>15825232711</v>
      </c>
      <c r="E12" s="74" t="s">
        <v>59</v>
      </c>
      <c r="F12" s="151" t="s">
        <v>2980</v>
      </c>
      <c r="G12" s="151">
        <v>0</v>
      </c>
      <c r="H12" s="151" t="s">
        <v>2981</v>
      </c>
      <c r="I12" s="76"/>
      <c r="J12" s="82"/>
      <c r="K12" s="83"/>
      <c r="L12" s="84" t="s">
        <v>33</v>
      </c>
      <c r="M12" s="83"/>
      <c r="N12" s="83"/>
      <c r="O12" s="83"/>
      <c r="P12" s="83"/>
      <c r="Q12" s="101" t="s">
        <v>56</v>
      </c>
      <c r="R12" s="102"/>
      <c r="S12" s="103"/>
      <c r="T12" s="104"/>
      <c r="U12" s="105"/>
    </row>
    <row r="13" s="39" customFormat="1" ht="17.65" customHeight="1" spans="1:21">
      <c r="A13" s="71">
        <v>8</v>
      </c>
      <c r="B13" s="72" t="s">
        <v>87</v>
      </c>
      <c r="C13" s="73" t="s">
        <v>88</v>
      </c>
      <c r="D13" s="73">
        <v>13988065970</v>
      </c>
      <c r="E13" s="74" t="s">
        <v>59</v>
      </c>
      <c r="F13" s="151" t="s">
        <v>2982</v>
      </c>
      <c r="G13" s="151">
        <v>0</v>
      </c>
      <c r="H13" s="151" t="s">
        <v>2983</v>
      </c>
      <c r="I13" s="76"/>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151" t="s">
        <v>2984</v>
      </c>
      <c r="G14" s="151">
        <v>43.6</v>
      </c>
      <c r="H14" s="151" t="s">
        <v>2985</v>
      </c>
      <c r="I14" s="76"/>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151" t="s">
        <v>2986</v>
      </c>
      <c r="G15" s="151">
        <v>0</v>
      </c>
      <c r="H15" s="151" t="s">
        <v>2987</v>
      </c>
      <c r="I15" s="76"/>
      <c r="J15" s="82"/>
      <c r="K15" s="83"/>
      <c r="L15" s="84" t="s">
        <v>33</v>
      </c>
      <c r="M15" s="83"/>
      <c r="N15" s="83"/>
      <c r="O15" s="83"/>
      <c r="P15" s="83"/>
      <c r="Q15" s="101" t="s">
        <v>56</v>
      </c>
      <c r="R15" s="102"/>
      <c r="S15" s="103"/>
      <c r="T15" s="104"/>
      <c r="U15" s="105"/>
    </row>
    <row r="16" s="39" customFormat="1" ht="17.65" customHeight="1" spans="1:21">
      <c r="A16" s="71">
        <v>11</v>
      </c>
      <c r="B16" s="72" t="s">
        <v>98</v>
      </c>
      <c r="C16" s="73" t="s">
        <v>99</v>
      </c>
      <c r="D16" s="73">
        <v>13769465022</v>
      </c>
      <c r="E16" s="74" t="s">
        <v>59</v>
      </c>
      <c r="F16" s="151" t="s">
        <v>2988</v>
      </c>
      <c r="G16" s="151">
        <v>0</v>
      </c>
      <c r="H16" s="151" t="s">
        <v>2989</v>
      </c>
      <c r="I16" s="76"/>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151" t="s">
        <v>2990</v>
      </c>
      <c r="G17" s="151">
        <v>0</v>
      </c>
      <c r="H17" s="151" t="s">
        <v>2991</v>
      </c>
      <c r="I17" s="76"/>
      <c r="J17" s="84"/>
      <c r="K17" s="83"/>
      <c r="L17" s="84" t="s">
        <v>33</v>
      </c>
      <c r="M17" s="83"/>
      <c r="N17" s="83"/>
      <c r="O17" s="83"/>
      <c r="P17" s="83"/>
      <c r="Q17" s="101" t="s">
        <v>56</v>
      </c>
      <c r="R17" s="102"/>
      <c r="S17" s="103"/>
      <c r="T17" s="104"/>
      <c r="U17" s="105"/>
    </row>
    <row r="18" s="39" customFormat="1" ht="17.65" customHeight="1" spans="1:21">
      <c r="A18" s="71">
        <v>13</v>
      </c>
      <c r="B18" s="72" t="s">
        <v>106</v>
      </c>
      <c r="C18" s="73" t="s">
        <v>107</v>
      </c>
      <c r="D18" s="73">
        <v>13987386209</v>
      </c>
      <c r="E18" s="74" t="s">
        <v>59</v>
      </c>
      <c r="F18" s="151" t="s">
        <v>2992</v>
      </c>
      <c r="G18" s="151">
        <v>0</v>
      </c>
      <c r="H18" s="151" t="s">
        <v>2993</v>
      </c>
      <c r="I18" s="76"/>
      <c r="J18" s="84"/>
      <c r="K18" s="83"/>
      <c r="L18" s="84" t="s">
        <v>33</v>
      </c>
      <c r="M18" s="83"/>
      <c r="N18" s="83"/>
      <c r="O18" s="83"/>
      <c r="P18" s="83"/>
      <c r="Q18" s="101" t="s">
        <v>56</v>
      </c>
      <c r="R18" s="102"/>
      <c r="S18" s="103"/>
      <c r="T18" s="104"/>
      <c r="U18" s="105"/>
    </row>
    <row r="19" s="39" customFormat="1" ht="17.65" customHeight="1" spans="1:21">
      <c r="A19" s="71">
        <v>14</v>
      </c>
      <c r="B19" s="72" t="s">
        <v>110</v>
      </c>
      <c r="C19" s="73" t="s">
        <v>111</v>
      </c>
      <c r="D19" s="73">
        <v>15987351731</v>
      </c>
      <c r="E19" s="74" t="s">
        <v>59</v>
      </c>
      <c r="F19" s="151" t="s">
        <v>2994</v>
      </c>
      <c r="G19" s="151">
        <v>39.7</v>
      </c>
      <c r="H19" s="151" t="s">
        <v>2995</v>
      </c>
      <c r="I19" s="76"/>
      <c r="J19" s="85"/>
      <c r="K19" s="83"/>
      <c r="L19" s="84" t="s">
        <v>33</v>
      </c>
      <c r="M19" s="83"/>
      <c r="N19" s="83"/>
      <c r="O19" s="83"/>
      <c r="P19" s="83"/>
      <c r="Q19" s="101" t="s">
        <v>56</v>
      </c>
      <c r="R19" s="102"/>
      <c r="S19" s="103"/>
      <c r="T19" s="104"/>
      <c r="U19" s="105"/>
    </row>
    <row r="20" s="39" customFormat="1" ht="17.65" customHeight="1" spans="1:21">
      <c r="A20" s="71">
        <v>15</v>
      </c>
      <c r="B20" s="72" t="s">
        <v>114</v>
      </c>
      <c r="C20" s="73" t="s">
        <v>115</v>
      </c>
      <c r="D20" s="73">
        <v>13988900845</v>
      </c>
      <c r="E20" s="74" t="s">
        <v>59</v>
      </c>
      <c r="F20" s="151" t="s">
        <v>2996</v>
      </c>
      <c r="G20" s="151">
        <v>0</v>
      </c>
      <c r="H20" s="151" t="s">
        <v>2997</v>
      </c>
      <c r="I20" s="76"/>
      <c r="J20" s="85"/>
      <c r="K20" s="83"/>
      <c r="L20" s="84" t="s">
        <v>33</v>
      </c>
      <c r="M20" s="83"/>
      <c r="N20" s="83"/>
      <c r="O20" s="83"/>
      <c r="P20" s="83"/>
      <c r="Q20" s="101" t="s">
        <v>56</v>
      </c>
      <c r="R20" s="102"/>
      <c r="S20" s="103"/>
      <c r="T20" s="104"/>
      <c r="U20" s="105"/>
    </row>
    <row r="21" s="39" customFormat="1" ht="17.65" customHeight="1" spans="1:21">
      <c r="A21" s="71">
        <v>16</v>
      </c>
      <c r="B21" s="72" t="s">
        <v>116</v>
      </c>
      <c r="C21" s="77" t="s">
        <v>117</v>
      </c>
      <c r="D21" s="77">
        <v>13769467588</v>
      </c>
      <c r="E21" s="74" t="s">
        <v>59</v>
      </c>
      <c r="F21" s="151" t="s">
        <v>2998</v>
      </c>
      <c r="G21" s="151">
        <v>0</v>
      </c>
      <c r="H21" s="151" t="s">
        <v>2999</v>
      </c>
      <c r="I21" s="76"/>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151" t="s">
        <v>3000</v>
      </c>
      <c r="G22" s="151">
        <v>0</v>
      </c>
      <c r="H22" s="151" t="s">
        <v>3001</v>
      </c>
      <c r="I22" s="76"/>
      <c r="J22" s="85"/>
      <c r="K22" s="83"/>
      <c r="L22" s="84" t="s">
        <v>33</v>
      </c>
      <c r="M22" s="83"/>
      <c r="N22" s="83"/>
      <c r="O22" s="83"/>
      <c r="P22" s="83"/>
      <c r="Q22" s="101" t="s">
        <v>56</v>
      </c>
      <c r="R22" s="102"/>
      <c r="S22" s="103"/>
      <c r="T22" s="104"/>
      <c r="U22" s="105"/>
    </row>
    <row r="23" s="39" customFormat="1" ht="17.65" customHeight="1" spans="1:21">
      <c r="A23" s="71">
        <v>18</v>
      </c>
      <c r="B23" s="72" t="s">
        <v>124</v>
      </c>
      <c r="C23" s="77" t="s">
        <v>125</v>
      </c>
      <c r="D23" s="77">
        <v>13529945859</v>
      </c>
      <c r="E23" s="74" t="s">
        <v>59</v>
      </c>
      <c r="F23" s="151" t="s">
        <v>3002</v>
      </c>
      <c r="G23" s="151">
        <v>0</v>
      </c>
      <c r="H23" s="151" t="s">
        <v>3003</v>
      </c>
      <c r="I23" s="76"/>
      <c r="J23" s="85"/>
      <c r="K23" s="83"/>
      <c r="L23" s="84" t="s">
        <v>33</v>
      </c>
      <c r="M23" s="83"/>
      <c r="N23" s="83"/>
      <c r="O23" s="83"/>
      <c r="P23" s="83"/>
      <c r="Q23" s="101" t="s">
        <v>56</v>
      </c>
      <c r="R23" s="102"/>
      <c r="S23" s="103"/>
      <c r="T23" s="104"/>
      <c r="U23" s="105"/>
    </row>
    <row r="24" s="39" customFormat="1" ht="17.65" customHeight="1" spans="1:21">
      <c r="A24" s="71">
        <v>19</v>
      </c>
      <c r="B24" s="72" t="s">
        <v>128</v>
      </c>
      <c r="C24" s="73" t="s">
        <v>129</v>
      </c>
      <c r="D24" s="73">
        <v>15925189689</v>
      </c>
      <c r="E24" s="74" t="s">
        <v>59</v>
      </c>
      <c r="F24" s="151" t="s">
        <v>3004</v>
      </c>
      <c r="G24" s="151">
        <v>42.1</v>
      </c>
      <c r="H24" s="151" t="s">
        <v>3005</v>
      </c>
      <c r="I24" s="76"/>
      <c r="J24" s="85"/>
      <c r="K24" s="83"/>
      <c r="L24" s="84" t="s">
        <v>33</v>
      </c>
      <c r="M24" s="83"/>
      <c r="N24" s="83"/>
      <c r="O24" s="83"/>
      <c r="P24" s="83"/>
      <c r="Q24" s="101" t="s">
        <v>56</v>
      </c>
      <c r="R24" s="102"/>
      <c r="S24" s="103"/>
      <c r="T24" s="104"/>
      <c r="U24" s="105"/>
    </row>
    <row r="25" s="39" customFormat="1" ht="17.65" customHeight="1" spans="1:21">
      <c r="A25" s="71">
        <v>20</v>
      </c>
      <c r="B25" s="72" t="s">
        <v>132</v>
      </c>
      <c r="C25" s="73" t="s">
        <v>133</v>
      </c>
      <c r="D25" s="73">
        <v>13769413028</v>
      </c>
      <c r="E25" s="74" t="s">
        <v>59</v>
      </c>
      <c r="F25" s="151" t="s">
        <v>3006</v>
      </c>
      <c r="G25" s="151">
        <v>0</v>
      </c>
      <c r="H25" s="151" t="s">
        <v>3007</v>
      </c>
      <c r="I25" s="76"/>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151" t="s">
        <v>3008</v>
      </c>
      <c r="G26" s="151">
        <v>0</v>
      </c>
      <c r="H26" s="151" t="s">
        <v>3009</v>
      </c>
      <c r="I26" s="76"/>
      <c r="J26" s="85"/>
      <c r="K26" s="83"/>
      <c r="L26" s="84" t="s">
        <v>33</v>
      </c>
      <c r="M26" s="83"/>
      <c r="N26" s="83"/>
      <c r="O26" s="83"/>
      <c r="P26" s="83"/>
      <c r="Q26" s="101" t="s">
        <v>56</v>
      </c>
      <c r="R26" s="102"/>
      <c r="S26" s="103"/>
      <c r="T26" s="104"/>
      <c r="U26" s="105"/>
    </row>
    <row r="27" s="40" customFormat="1" ht="17.65" customHeight="1" spans="1:21">
      <c r="A27" s="71">
        <v>22</v>
      </c>
      <c r="B27" s="72" t="s">
        <v>140</v>
      </c>
      <c r="C27" s="73" t="s">
        <v>141</v>
      </c>
      <c r="D27" s="73">
        <v>15912899704</v>
      </c>
      <c r="E27" s="74" t="s">
        <v>59</v>
      </c>
      <c r="F27" s="76" t="str">
        <f>VLOOKUP(B27,[31]全部报警!$A$2:$D$79,2,FALSE)</f>
        <v>2019-07-14 10:47:02</v>
      </c>
      <c r="G27" s="151">
        <v>0</v>
      </c>
      <c r="H27" s="76" t="str">
        <f>VLOOKUP(B27,[31]全部报警!$A$2:$D$79,4,FALSE)</f>
        <v>云南省红河哈尼族彝族自治州建水县南庄镇214省道桥头北277米</v>
      </c>
      <c r="I27" s="76"/>
      <c r="J27" s="85"/>
      <c r="K27" s="83"/>
      <c r="L27" s="84" t="s">
        <v>33</v>
      </c>
      <c r="M27" s="83"/>
      <c r="N27" s="83"/>
      <c r="O27" s="83"/>
      <c r="P27" s="83"/>
      <c r="Q27" s="101" t="s">
        <v>56</v>
      </c>
      <c r="R27" s="102"/>
      <c r="S27" s="103"/>
      <c r="T27" s="104"/>
      <c r="U27" s="105"/>
    </row>
    <row r="28" s="40" customFormat="1" ht="17.65" customHeight="1" spans="1:21">
      <c r="A28" s="71">
        <v>23</v>
      </c>
      <c r="B28" s="72" t="s">
        <v>142</v>
      </c>
      <c r="C28" s="73" t="s">
        <v>143</v>
      </c>
      <c r="D28" s="73">
        <v>15912881848</v>
      </c>
      <c r="E28" s="74" t="s">
        <v>59</v>
      </c>
      <c r="F28" s="76"/>
      <c r="G28" s="151">
        <v>0</v>
      </c>
      <c r="H28" s="76"/>
      <c r="I28" s="83" t="s">
        <v>62</v>
      </c>
      <c r="J28" s="85"/>
      <c r="K28" s="83"/>
      <c r="L28" s="84" t="s">
        <v>33</v>
      </c>
      <c r="M28" s="83"/>
      <c r="N28" s="83"/>
      <c r="O28" s="83"/>
      <c r="P28" s="83"/>
      <c r="Q28" s="101" t="s">
        <v>29</v>
      </c>
      <c r="R28" s="102"/>
      <c r="S28" s="103">
        <v>43660</v>
      </c>
      <c r="T28" s="104" t="s">
        <v>279</v>
      </c>
      <c r="U28" s="105"/>
    </row>
    <row r="29" s="40" customFormat="1" ht="17.65" customHeight="1" spans="1:21">
      <c r="A29" s="71">
        <v>24</v>
      </c>
      <c r="B29" s="72" t="s">
        <v>146</v>
      </c>
      <c r="C29" s="73" t="s">
        <v>147</v>
      </c>
      <c r="D29" s="73">
        <v>13508836519</v>
      </c>
      <c r="E29" s="74" t="s">
        <v>59</v>
      </c>
      <c r="F29" s="151" t="s">
        <v>3010</v>
      </c>
      <c r="G29" s="151">
        <v>35.8</v>
      </c>
      <c r="H29" s="151" t="s">
        <v>3011</v>
      </c>
      <c r="I29" s="76"/>
      <c r="J29" s="85"/>
      <c r="K29" s="83"/>
      <c r="L29" s="84" t="s">
        <v>33</v>
      </c>
      <c r="M29" s="83"/>
      <c r="N29" s="83"/>
      <c r="O29" s="83"/>
      <c r="P29" s="83"/>
      <c r="Q29" s="101" t="s">
        <v>56</v>
      </c>
      <c r="R29" s="102"/>
      <c r="S29" s="103"/>
      <c r="T29" s="104"/>
      <c r="U29" s="105"/>
    </row>
    <row r="30" s="40" customFormat="1" ht="17.65" customHeight="1" spans="1:21">
      <c r="A30" s="71">
        <v>25</v>
      </c>
      <c r="B30" s="72" t="s">
        <v>150</v>
      </c>
      <c r="C30" s="73" t="s">
        <v>151</v>
      </c>
      <c r="D30" s="73">
        <v>13769334709</v>
      </c>
      <c r="E30" s="74" t="s">
        <v>59</v>
      </c>
      <c r="F30" s="151" t="s">
        <v>3012</v>
      </c>
      <c r="G30" s="151">
        <v>0</v>
      </c>
      <c r="H30" s="151" t="s">
        <v>3013</v>
      </c>
      <c r="I30" s="76"/>
      <c r="J30" s="85"/>
      <c r="K30" s="83"/>
      <c r="L30" s="84" t="s">
        <v>33</v>
      </c>
      <c r="M30" s="83"/>
      <c r="N30" s="83"/>
      <c r="O30" s="83"/>
      <c r="P30" s="83"/>
      <c r="Q30" s="101" t="s">
        <v>56</v>
      </c>
      <c r="R30" s="102"/>
      <c r="S30" s="103"/>
      <c r="T30" s="104"/>
      <c r="U30" s="105"/>
    </row>
    <row r="31" s="40" customFormat="1" ht="17.65" customHeight="1" spans="1:21">
      <c r="A31" s="71">
        <v>26</v>
      </c>
      <c r="B31" s="72" t="s">
        <v>152</v>
      </c>
      <c r="C31" s="73" t="s">
        <v>153</v>
      </c>
      <c r="D31" s="73">
        <v>13408905319</v>
      </c>
      <c r="E31" s="74" t="s">
        <v>59</v>
      </c>
      <c r="F31" s="151" t="s">
        <v>3014</v>
      </c>
      <c r="G31" s="151">
        <v>0</v>
      </c>
      <c r="H31" s="151" t="s">
        <v>3015</v>
      </c>
      <c r="I31" s="76"/>
      <c r="J31" s="85"/>
      <c r="K31" s="83"/>
      <c r="L31" s="84" t="s">
        <v>33</v>
      </c>
      <c r="M31" s="83"/>
      <c r="N31" s="83"/>
      <c r="O31" s="83"/>
      <c r="P31" s="83"/>
      <c r="Q31" s="101" t="s">
        <v>56</v>
      </c>
      <c r="R31" s="102"/>
      <c r="S31" s="103"/>
      <c r="T31" s="104"/>
      <c r="U31" s="105"/>
    </row>
    <row r="32" s="40" customFormat="1" ht="17.65" customHeight="1" spans="1:21">
      <c r="A32" s="71">
        <v>27</v>
      </c>
      <c r="B32" s="72" t="s">
        <v>156</v>
      </c>
      <c r="C32" s="73" t="s">
        <v>157</v>
      </c>
      <c r="D32" s="73">
        <v>15987377712</v>
      </c>
      <c r="E32" s="74" t="s">
        <v>59</v>
      </c>
      <c r="F32" s="151" t="s">
        <v>3016</v>
      </c>
      <c r="G32" s="151">
        <v>0</v>
      </c>
      <c r="H32" s="151" t="s">
        <v>2796</v>
      </c>
      <c r="I32" s="76"/>
      <c r="J32" s="85"/>
      <c r="K32" s="83"/>
      <c r="L32" s="84" t="s">
        <v>33</v>
      </c>
      <c r="M32" s="83"/>
      <c r="N32" s="83"/>
      <c r="O32" s="83"/>
      <c r="P32" s="83"/>
      <c r="Q32" s="101" t="s">
        <v>56</v>
      </c>
      <c r="R32" s="102"/>
      <c r="S32" s="103"/>
      <c r="T32" s="104"/>
      <c r="U32" s="105"/>
    </row>
    <row r="33" s="40" customFormat="1" ht="17.65" customHeight="1" spans="1:21">
      <c r="A33" s="71">
        <v>28</v>
      </c>
      <c r="B33" s="72" t="s">
        <v>160</v>
      </c>
      <c r="C33" s="73" t="s">
        <v>161</v>
      </c>
      <c r="D33" s="73">
        <v>15911329961</v>
      </c>
      <c r="E33" s="74" t="s">
        <v>59</v>
      </c>
      <c r="F33" s="151" t="s">
        <v>3017</v>
      </c>
      <c r="G33" s="151">
        <v>0</v>
      </c>
      <c r="H33" s="151" t="s">
        <v>3018</v>
      </c>
      <c r="I33" s="76"/>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151" t="s">
        <v>3019</v>
      </c>
      <c r="G34" s="151">
        <v>0</v>
      </c>
      <c r="H34" s="151" t="s">
        <v>3020</v>
      </c>
      <c r="I34" s="76"/>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151" t="s">
        <v>3021</v>
      </c>
      <c r="G35" s="151" t="str">
        <f>VLOOKUP(B35,[32]行驶报表统计数据!$B$4:$I$59,8,FALSE)</f>
        <v>61.05</v>
      </c>
      <c r="H35" s="151" t="s">
        <v>3022</v>
      </c>
      <c r="I35" s="76"/>
      <c r="J35" s="85"/>
      <c r="K35" s="85"/>
      <c r="L35" s="84" t="s">
        <v>33</v>
      </c>
      <c r="M35" s="83"/>
      <c r="N35" s="83"/>
      <c r="O35" s="83"/>
      <c r="P35" s="83"/>
      <c r="Q35" s="101" t="s">
        <v>56</v>
      </c>
      <c r="R35" s="102"/>
      <c r="S35" s="103"/>
      <c r="T35" s="104"/>
      <c r="U35" s="105"/>
    </row>
    <row r="36" s="40" customFormat="1" ht="17.65" customHeight="1" spans="1:21">
      <c r="A36" s="71">
        <v>31</v>
      </c>
      <c r="B36" s="72" t="s">
        <v>168</v>
      </c>
      <c r="C36" s="73" t="s">
        <v>169</v>
      </c>
      <c r="D36" s="73">
        <v>13988059959</v>
      </c>
      <c r="E36" s="74" t="s">
        <v>59</v>
      </c>
      <c r="F36" s="76" t="str">
        <f>VLOOKUP(B36,[31]全部报警!$A$2:$D$79,2,FALSE)</f>
        <v>2019-07-14 12:05:57</v>
      </c>
      <c r="G36" s="151" t="str">
        <f>VLOOKUP(B36,[32]行驶报表统计数据!$B$4:$I$59,8,FALSE)</f>
        <v>19.17</v>
      </c>
      <c r="H36" s="76" t="str">
        <f>VLOOKUP(B36,[31]全部报警!$A$2:$D$79,4,FALSE)</f>
        <v>云南省红河哈尼族彝族自治州建水县南庄镇214省道建水县南庄镇水管站东南65米</v>
      </c>
      <c r="I36" s="76"/>
      <c r="J36" s="85"/>
      <c r="K36" s="85"/>
      <c r="L36" s="84" t="s">
        <v>33</v>
      </c>
      <c r="M36" s="83"/>
      <c r="N36" s="83"/>
      <c r="O36" s="83"/>
      <c r="P36" s="83"/>
      <c r="Q36" s="101" t="s">
        <v>56</v>
      </c>
      <c r="R36" s="102"/>
      <c r="S36" s="103"/>
      <c r="T36" s="104"/>
      <c r="U36" s="105"/>
    </row>
    <row r="37" s="40" customFormat="1" ht="17.65" customHeight="1" spans="1:21">
      <c r="A37" s="71">
        <v>32</v>
      </c>
      <c r="B37" s="72" t="s">
        <v>171</v>
      </c>
      <c r="C37" s="73" t="s">
        <v>172</v>
      </c>
      <c r="D37" s="73">
        <v>13987312198</v>
      </c>
      <c r="E37" s="74" t="s">
        <v>59</v>
      </c>
      <c r="F37" s="76" t="str">
        <f>VLOOKUP(B37,[31]全部报警!$A$2:$D$79,2,FALSE)</f>
        <v>2019-07-14 19:24:46</v>
      </c>
      <c r="G37" s="151">
        <v>0</v>
      </c>
      <c r="H37" s="76" t="str">
        <f>VLOOKUP(B37,[31]全部报警!$A$2:$D$79,4,FALSE)</f>
        <v>云南省玉溪市江川区大街街道127乡道通达汽配汽修西122米</v>
      </c>
      <c r="I37" s="76"/>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VLOOKUP(B38,[31]全部报警!$A$2:$D$79,2,FALSE)</f>
        <v>2019-07-14 09:42:14</v>
      </c>
      <c r="G38" s="151">
        <v>0</v>
      </c>
      <c r="H38" s="76" t="str">
        <f>VLOOKUP(B38,[31]全部报警!$A$2:$D$79,4,FALSE)</f>
        <v>云南省红河哈尼族彝族自治州元阳县上新城乡南芒公路风口山卫生院西南141米</v>
      </c>
      <c r="I38" s="76"/>
      <c r="J38" s="85"/>
      <c r="K38" s="85"/>
      <c r="L38" s="84" t="s">
        <v>33</v>
      </c>
      <c r="M38" s="83"/>
      <c r="N38" s="83"/>
      <c r="O38" s="83"/>
      <c r="P38" s="83"/>
      <c r="Q38" s="101" t="s">
        <v>56</v>
      </c>
      <c r="R38" s="102"/>
      <c r="S38" s="103"/>
      <c r="T38" s="104"/>
      <c r="U38" s="105"/>
    </row>
    <row r="39" s="40" customFormat="1" ht="17.65" customHeight="1" spans="1:21">
      <c r="A39" s="71">
        <v>34</v>
      </c>
      <c r="B39" s="72" t="s">
        <v>177</v>
      </c>
      <c r="C39" s="73" t="s">
        <v>178</v>
      </c>
      <c r="D39" s="73">
        <v>13988079793</v>
      </c>
      <c r="E39" s="74" t="s">
        <v>59</v>
      </c>
      <c r="F39" s="151" t="s">
        <v>3023</v>
      </c>
      <c r="G39" s="151">
        <v>0</v>
      </c>
      <c r="H39" s="76" t="s">
        <v>3024</v>
      </c>
      <c r="I39" s="76"/>
      <c r="J39" s="85"/>
      <c r="K39" s="85"/>
      <c r="L39" s="84" t="s">
        <v>33</v>
      </c>
      <c r="M39" s="83"/>
      <c r="N39" s="83"/>
      <c r="O39" s="83"/>
      <c r="P39" s="83"/>
      <c r="Q39" s="101" t="s">
        <v>56</v>
      </c>
      <c r="R39" s="102"/>
      <c r="S39" s="103"/>
      <c r="T39" s="104"/>
      <c r="U39" s="105"/>
    </row>
    <row r="40" s="40" customFormat="1" ht="17.65" customHeight="1" spans="1:21">
      <c r="A40" s="71">
        <v>35</v>
      </c>
      <c r="B40" s="72" t="s">
        <v>181</v>
      </c>
      <c r="C40" s="73" t="s">
        <v>182</v>
      </c>
      <c r="D40" s="73">
        <v>13618739599</v>
      </c>
      <c r="E40" s="74" t="s">
        <v>59</v>
      </c>
      <c r="F40" s="76" t="str">
        <f>VLOOKUP(B40,[31]全部报警!$A$2:$D$79,2,FALSE)</f>
        <v>2019-07-14 16:25:22</v>
      </c>
      <c r="G40" s="151" t="str">
        <f>VLOOKUP(B40,[32]行驶报表统计数据!$B$4:$I$59,8,FALSE)</f>
        <v>24.87</v>
      </c>
      <c r="H40" s="76" t="str">
        <f>VLOOKUP(B40,[31]全部报警!$A$2:$D$79,4,FALSE)</f>
        <v>云南省红河哈尼族彝族自治州建水县临安镇钟灵路美的家具东北44米</v>
      </c>
      <c r="I40" s="76"/>
      <c r="J40" s="85"/>
      <c r="K40" s="85"/>
      <c r="L40" s="84" t="s">
        <v>33</v>
      </c>
      <c r="M40" s="83"/>
      <c r="N40" s="83"/>
      <c r="O40" s="83"/>
      <c r="P40" s="83"/>
      <c r="Q40" s="101" t="s">
        <v>56</v>
      </c>
      <c r="R40" s="102"/>
      <c r="S40" s="103"/>
      <c r="T40" s="104"/>
      <c r="U40" s="105"/>
    </row>
    <row r="41" s="40" customFormat="1" ht="17.65" customHeight="1" spans="1:21">
      <c r="A41" s="71">
        <v>36</v>
      </c>
      <c r="B41" s="72" t="s">
        <v>183</v>
      </c>
      <c r="C41" s="73" t="s">
        <v>184</v>
      </c>
      <c r="D41" s="73">
        <v>13170601299</v>
      </c>
      <c r="E41" s="74" t="s">
        <v>59</v>
      </c>
      <c r="F41" s="151" t="s">
        <v>3025</v>
      </c>
      <c r="G41" s="151">
        <v>0</v>
      </c>
      <c r="H41" s="76" t="s">
        <v>3026</v>
      </c>
      <c r="I41" s="76"/>
      <c r="J41" s="85"/>
      <c r="K41" s="85"/>
      <c r="L41" s="84" t="s">
        <v>33</v>
      </c>
      <c r="M41" s="83"/>
      <c r="N41" s="83"/>
      <c r="O41" s="83"/>
      <c r="P41" s="83"/>
      <c r="Q41" s="101" t="s">
        <v>56</v>
      </c>
      <c r="R41" s="102"/>
      <c r="S41" s="103"/>
      <c r="T41" s="104"/>
      <c r="U41" s="105"/>
    </row>
    <row r="42" s="40" customFormat="1" ht="17.65" customHeight="1" spans="1:21">
      <c r="A42" s="71">
        <v>37</v>
      </c>
      <c r="B42" s="72" t="s">
        <v>187</v>
      </c>
      <c r="C42" s="73" t="s">
        <v>188</v>
      </c>
      <c r="D42" s="73">
        <v>13529956137</v>
      </c>
      <c r="E42" s="74" t="s">
        <v>59</v>
      </c>
      <c r="F42" s="151" t="s">
        <v>3027</v>
      </c>
      <c r="G42" s="151">
        <v>0</v>
      </c>
      <c r="H42" s="76" t="s">
        <v>3028</v>
      </c>
      <c r="I42" s="76"/>
      <c r="J42" s="85"/>
      <c r="K42" s="85"/>
      <c r="L42" s="84" t="s">
        <v>33</v>
      </c>
      <c r="M42" s="83"/>
      <c r="N42" s="83"/>
      <c r="O42" s="83"/>
      <c r="P42" s="83"/>
      <c r="Q42" s="101" t="s">
        <v>56</v>
      </c>
      <c r="R42" s="102"/>
      <c r="S42" s="103"/>
      <c r="T42" s="104"/>
      <c r="U42" s="105"/>
    </row>
    <row r="43" s="40" customFormat="1" ht="17.65" customHeight="1" spans="1:21">
      <c r="A43" s="71">
        <v>38</v>
      </c>
      <c r="B43" s="72" t="s">
        <v>189</v>
      </c>
      <c r="C43" s="77" t="s">
        <v>190</v>
      </c>
      <c r="D43" s="77">
        <v>13577344663</v>
      </c>
      <c r="E43" s="74" t="s">
        <v>59</v>
      </c>
      <c r="F43" s="151" t="s">
        <v>3029</v>
      </c>
      <c r="G43" s="151">
        <v>0</v>
      </c>
      <c r="H43" s="76" t="s">
        <v>3030</v>
      </c>
      <c r="I43" s="76"/>
      <c r="J43" s="85"/>
      <c r="K43" s="85"/>
      <c r="L43" s="84" t="s">
        <v>33</v>
      </c>
      <c r="M43" s="83"/>
      <c r="N43" s="83"/>
      <c r="O43" s="83"/>
      <c r="P43" s="83"/>
      <c r="Q43" s="101" t="s">
        <v>56</v>
      </c>
      <c r="R43" s="102"/>
      <c r="S43" s="103"/>
      <c r="T43" s="104"/>
      <c r="U43" s="105"/>
    </row>
    <row r="44" s="40" customFormat="1" ht="17.65" customHeight="1" spans="1:21">
      <c r="A44" s="71">
        <v>39</v>
      </c>
      <c r="B44" s="72" t="s">
        <v>193</v>
      </c>
      <c r="C44" s="73" t="s">
        <v>194</v>
      </c>
      <c r="D44" s="73">
        <v>15825238287</v>
      </c>
      <c r="E44" s="74" t="s">
        <v>59</v>
      </c>
      <c r="F44" s="151" t="s">
        <v>3031</v>
      </c>
      <c r="G44" s="151">
        <v>35.8</v>
      </c>
      <c r="H44" s="76" t="s">
        <v>3032</v>
      </c>
      <c r="I44" s="76"/>
      <c r="J44" s="85"/>
      <c r="K44" s="85"/>
      <c r="L44" s="84" t="s">
        <v>33</v>
      </c>
      <c r="M44" s="83"/>
      <c r="N44" s="83"/>
      <c r="O44" s="83"/>
      <c r="P44" s="83"/>
      <c r="Q44" s="101" t="s">
        <v>56</v>
      </c>
      <c r="R44" s="102"/>
      <c r="S44" s="103"/>
      <c r="T44" s="104"/>
      <c r="U44" s="105"/>
    </row>
    <row r="45" s="40" customFormat="1" ht="17.65" customHeight="1" spans="1:21">
      <c r="A45" s="71">
        <v>40</v>
      </c>
      <c r="B45" s="72" t="s">
        <v>195</v>
      </c>
      <c r="C45" s="73" t="s">
        <v>196</v>
      </c>
      <c r="D45" s="73">
        <v>13577335816</v>
      </c>
      <c r="E45" s="74" t="s">
        <v>59</v>
      </c>
      <c r="F45" s="151" t="s">
        <v>3033</v>
      </c>
      <c r="G45" s="151">
        <v>0</v>
      </c>
      <c r="H45" s="76" t="s">
        <v>3034</v>
      </c>
      <c r="I45" s="76"/>
      <c r="J45" s="85"/>
      <c r="K45" s="85"/>
      <c r="L45" s="84" t="s">
        <v>33</v>
      </c>
      <c r="M45" s="83"/>
      <c r="N45" s="83"/>
      <c r="O45" s="83"/>
      <c r="P45" s="83"/>
      <c r="Q45" s="101" t="s">
        <v>56</v>
      </c>
      <c r="R45" s="102"/>
      <c r="S45" s="103"/>
      <c r="T45" s="104"/>
      <c r="U45" s="105"/>
    </row>
    <row r="46" s="40" customFormat="1" ht="17.65" customHeight="1" spans="1:21">
      <c r="A46" s="71">
        <v>41</v>
      </c>
      <c r="B46" s="72" t="s">
        <v>199</v>
      </c>
      <c r="C46" s="73" t="s">
        <v>200</v>
      </c>
      <c r="D46" s="73">
        <v>13577335816</v>
      </c>
      <c r="E46" s="74" t="s">
        <v>59</v>
      </c>
      <c r="F46" s="151" t="s">
        <v>3035</v>
      </c>
      <c r="G46" s="151">
        <v>0</v>
      </c>
      <c r="H46" s="76" t="str">
        <f>VLOOKUP(B46,[33]全部报警!$B$4:$E$94,4,FALSE)</f>
        <v>云南省昆明市呈贡区马金铺街道渔翔路5号渔博路樱雪漫苑东南302米</v>
      </c>
      <c r="I46" s="76"/>
      <c r="J46" s="85"/>
      <c r="K46" s="85"/>
      <c r="L46" s="84" t="s">
        <v>33</v>
      </c>
      <c r="M46" s="83"/>
      <c r="N46" s="83"/>
      <c r="O46" s="83"/>
      <c r="P46" s="83"/>
      <c r="Q46" s="101" t="s">
        <v>56</v>
      </c>
      <c r="R46" s="102"/>
      <c r="S46" s="103"/>
      <c r="T46" s="104"/>
      <c r="U46" s="105"/>
    </row>
    <row r="47" s="40" customFormat="1" ht="17.65" customHeight="1" spans="1:21">
      <c r="A47" s="71">
        <v>42</v>
      </c>
      <c r="B47" s="72" t="s">
        <v>201</v>
      </c>
      <c r="C47" s="73" t="s">
        <v>202</v>
      </c>
      <c r="D47" s="73">
        <v>15925361344</v>
      </c>
      <c r="E47" s="74" t="s">
        <v>59</v>
      </c>
      <c r="F47" s="151" t="s">
        <v>3036</v>
      </c>
      <c r="G47" s="151">
        <v>0</v>
      </c>
      <c r="H47" s="76" t="s">
        <v>3037</v>
      </c>
      <c r="I47" s="76"/>
      <c r="J47" s="85"/>
      <c r="K47" s="85"/>
      <c r="L47" s="84" t="s">
        <v>33</v>
      </c>
      <c r="M47" s="83"/>
      <c r="N47" s="83"/>
      <c r="O47" s="83"/>
      <c r="P47" s="83"/>
      <c r="Q47" s="101" t="s">
        <v>56</v>
      </c>
      <c r="R47" s="102"/>
      <c r="S47" s="103"/>
      <c r="T47" s="104"/>
      <c r="U47" s="105"/>
    </row>
    <row r="48" s="40" customFormat="1" ht="17.65" customHeight="1" spans="1:21">
      <c r="A48" s="71">
        <v>43</v>
      </c>
      <c r="B48" s="72" t="s">
        <v>203</v>
      </c>
      <c r="C48" s="77" t="s">
        <v>204</v>
      </c>
      <c r="D48" s="77">
        <v>13649625286</v>
      </c>
      <c r="E48" s="74" t="s">
        <v>59</v>
      </c>
      <c r="F48" s="151" t="s">
        <v>3038</v>
      </c>
      <c r="G48" s="151">
        <v>42.7</v>
      </c>
      <c r="H48" s="76" t="str">
        <f>VLOOKUP(B48,[33]全部报警!$B$4:$E$94,4,FALSE)</f>
        <v>云南省红河哈尼族彝族自治州金平苗族瑶族傣族自治县沙依坡乡蛮金公路那拉博南951米</v>
      </c>
      <c r="I48" s="76"/>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6"/>
      <c r="G49" s="151">
        <v>0</v>
      </c>
      <c r="H49" s="76"/>
      <c r="I49" s="83" t="s">
        <v>62</v>
      </c>
      <c r="J49" s="85"/>
      <c r="K49" s="85"/>
      <c r="L49" s="84" t="s">
        <v>33</v>
      </c>
      <c r="M49" s="83"/>
      <c r="N49" s="83"/>
      <c r="O49" s="83"/>
      <c r="P49" s="83"/>
      <c r="Q49" s="101" t="s">
        <v>29</v>
      </c>
      <c r="R49" s="102"/>
      <c r="S49" s="103">
        <v>43660</v>
      </c>
      <c r="T49" s="104" t="s">
        <v>279</v>
      </c>
      <c r="U49" s="105"/>
    </row>
    <row r="50" s="40" customFormat="1" ht="17.65" customHeight="1" spans="1:21">
      <c r="A50" s="71">
        <v>45</v>
      </c>
      <c r="B50" s="72" t="s">
        <v>207</v>
      </c>
      <c r="C50" s="73" t="s">
        <v>208</v>
      </c>
      <c r="D50" s="73">
        <v>13619434839</v>
      </c>
      <c r="E50" s="74" t="s">
        <v>59</v>
      </c>
      <c r="F50" s="76" t="str">
        <f>VLOOKUP(B50,[31]全部报警!$A$2:$D$79,2,FALSE)</f>
        <v>2019-07-14 14:39:50</v>
      </c>
      <c r="G50" s="151">
        <v>0</v>
      </c>
      <c r="H50" s="76" t="str">
        <f>VLOOKUP(B50,[31]全部报警!$A$2:$D$79,4,FALSE)</f>
        <v>云南省红河哈尼族彝族自治州开远市小龙潭镇城子东北86米</v>
      </c>
      <c r="I50" s="76"/>
      <c r="J50" s="85"/>
      <c r="K50" s="85"/>
      <c r="L50" s="84" t="s">
        <v>33</v>
      </c>
      <c r="M50" s="83"/>
      <c r="N50" s="83"/>
      <c r="O50" s="83"/>
      <c r="P50" s="83"/>
      <c r="Q50" s="101" t="s">
        <v>56</v>
      </c>
      <c r="R50" s="102"/>
      <c r="S50" s="103"/>
      <c r="T50" s="104"/>
      <c r="U50" s="105"/>
    </row>
    <row r="51" s="40" customFormat="1" ht="17.65" customHeight="1" spans="1:21">
      <c r="A51" s="71">
        <v>46</v>
      </c>
      <c r="B51" s="72" t="s">
        <v>211</v>
      </c>
      <c r="C51" s="73" t="s">
        <v>212</v>
      </c>
      <c r="D51" s="73">
        <v>15912818364</v>
      </c>
      <c r="E51" s="74" t="s">
        <v>59</v>
      </c>
      <c r="F51" s="151" t="s">
        <v>3039</v>
      </c>
      <c r="G51" s="151">
        <v>0</v>
      </c>
      <c r="H51" s="76" t="s">
        <v>3040</v>
      </c>
      <c r="I51" s="76"/>
      <c r="J51" s="85"/>
      <c r="K51" s="85"/>
      <c r="L51" s="84" t="s">
        <v>33</v>
      </c>
      <c r="M51" s="83"/>
      <c r="N51" s="83"/>
      <c r="O51" s="83"/>
      <c r="P51" s="83"/>
      <c r="Q51" s="101" t="s">
        <v>56</v>
      </c>
      <c r="R51" s="102"/>
      <c r="S51" s="103"/>
      <c r="T51" s="104"/>
      <c r="U51" s="105"/>
    </row>
    <row r="52" s="40" customFormat="1" ht="17.65" customHeight="1" spans="1:21">
      <c r="A52" s="71">
        <v>47</v>
      </c>
      <c r="B52" s="72" t="s">
        <v>215</v>
      </c>
      <c r="C52" s="73" t="s">
        <v>216</v>
      </c>
      <c r="D52" s="73">
        <v>13769414015</v>
      </c>
      <c r="E52" s="74" t="s">
        <v>59</v>
      </c>
      <c r="F52" s="151" t="s">
        <v>3041</v>
      </c>
      <c r="G52" s="151">
        <v>0</v>
      </c>
      <c r="H52" s="76" t="s">
        <v>3042</v>
      </c>
      <c r="I52" s="76"/>
      <c r="J52" s="85"/>
      <c r="K52" s="85"/>
      <c r="L52" s="84" t="s">
        <v>33</v>
      </c>
      <c r="M52" s="83"/>
      <c r="N52" s="83"/>
      <c r="O52" s="83"/>
      <c r="P52" s="83"/>
      <c r="Q52" s="101" t="s">
        <v>56</v>
      </c>
      <c r="R52" s="102"/>
      <c r="S52" s="103"/>
      <c r="T52" s="104"/>
      <c r="U52" s="105"/>
    </row>
    <row r="53" s="40" customFormat="1" ht="17.65" customHeight="1" spans="1:21">
      <c r="A53" s="71">
        <v>48</v>
      </c>
      <c r="B53" s="72" t="s">
        <v>219</v>
      </c>
      <c r="C53" s="73" t="s">
        <v>220</v>
      </c>
      <c r="D53" s="73">
        <v>13887561791</v>
      </c>
      <c r="E53" s="74" t="s">
        <v>59</v>
      </c>
      <c r="F53" s="151" t="s">
        <v>3043</v>
      </c>
      <c r="G53" s="151">
        <v>0</v>
      </c>
      <c r="H53" s="76" t="s">
        <v>3044</v>
      </c>
      <c r="I53" s="76"/>
      <c r="J53" s="85"/>
      <c r="K53" s="85"/>
      <c r="L53" s="84" t="s">
        <v>33</v>
      </c>
      <c r="M53" s="83"/>
      <c r="N53" s="83"/>
      <c r="O53" s="83"/>
      <c r="P53" s="83"/>
      <c r="Q53" s="101" t="s">
        <v>56</v>
      </c>
      <c r="R53" s="102"/>
      <c r="S53" s="103"/>
      <c r="T53" s="104"/>
      <c r="U53" s="105"/>
    </row>
    <row r="54" s="40" customFormat="1" ht="17.65" customHeight="1" spans="1:21">
      <c r="A54" s="71">
        <v>49</v>
      </c>
      <c r="B54" s="72" t="s">
        <v>223</v>
      </c>
      <c r="C54" s="78" t="s">
        <v>224</v>
      </c>
      <c r="D54" s="73">
        <v>15008842016</v>
      </c>
      <c r="E54" s="74" t="s">
        <v>59</v>
      </c>
      <c r="F54" s="76" t="str">
        <f>VLOOKUP(B54,[31]全部报警!$A$2:$D$79,2,FALSE)</f>
        <v>2019-07-14 20:43:04</v>
      </c>
      <c r="G54" s="151" t="str">
        <f>VLOOKUP(B54,[32]行驶报表统计数据!$B$4:$I$59,8,FALSE)</f>
        <v>20.83</v>
      </c>
      <c r="H54" s="76" t="str">
        <f>VLOOKUP(B54,[31]全部报警!$A$2:$D$79,4,FALSE)</f>
        <v>云南省文山壮族苗族自治州砚山县平远镇210省道自家人饭店(平车段)西14米</v>
      </c>
      <c r="I54" s="76"/>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6" t="str">
        <f>VLOOKUP(B55,[31]全部报警!$A$2:$D$79,2,FALSE)</f>
        <v>2019-07-14 23:40:44</v>
      </c>
      <c r="G55" s="151" t="e">
        <f>VLOOKUP(B55,[32]行驶报表统计数据!$B$4:$I$59,8,FALSE)</f>
        <v>#N/A</v>
      </c>
      <c r="H55" s="76" t="str">
        <f>VLOOKUP(B55,[31]全部报警!$A$2:$D$79,4,FALSE)</f>
        <v>云南省西双版纳傣族自治州勐海县勐遮镇惠勐公路勐海县黎明中学西北1805米</v>
      </c>
      <c r="I55" s="76"/>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6" t="str">
        <f>VLOOKUP(B56,[31]全部报警!$A$2:$D$79,2,FALSE)</f>
        <v>2019-07-14 20:42:20</v>
      </c>
      <c r="G56" s="151" t="str">
        <f>VLOOKUP(B56,[32]行驶报表统计数据!$B$4:$I$59,8,FALSE)</f>
        <v>32.93</v>
      </c>
      <c r="H56" s="76" t="str">
        <f>VLOOKUP(B56,[31]全部报警!$A$2:$D$79,4,FALSE)</f>
        <v>云南省西双版纳傣族自治州勐腊县西双版纳磨憨经济开发区东盟大道景洪磨憨金孔雀大酒店北360米</v>
      </c>
      <c r="I56" s="76"/>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151" t="s">
        <v>3045</v>
      </c>
      <c r="G57" s="151">
        <v>0</v>
      </c>
      <c r="H57" s="76" t="s">
        <v>3046</v>
      </c>
      <c r="I57" s="76"/>
      <c r="J57" s="85"/>
      <c r="K57" s="85"/>
      <c r="L57" s="84" t="s">
        <v>33</v>
      </c>
      <c r="M57" s="83"/>
      <c r="N57" s="83"/>
      <c r="O57" s="83"/>
      <c r="P57" s="83"/>
      <c r="Q57" s="101" t="s">
        <v>56</v>
      </c>
      <c r="R57" s="102"/>
      <c r="S57" s="103"/>
      <c r="T57" s="104"/>
      <c r="U57" s="105"/>
    </row>
    <row r="58" s="40" customFormat="1" ht="17.65" customHeight="1" spans="1:21">
      <c r="A58" s="71">
        <v>53</v>
      </c>
      <c r="B58" s="72" t="s">
        <v>233</v>
      </c>
      <c r="C58" s="73" t="s">
        <v>234</v>
      </c>
      <c r="D58" s="73">
        <v>15911302908</v>
      </c>
      <c r="E58" s="74" t="s">
        <v>59</v>
      </c>
      <c r="F58" s="151" t="s">
        <v>3047</v>
      </c>
      <c r="G58" s="151">
        <v>0</v>
      </c>
      <c r="H58" s="76" t="s">
        <v>3048</v>
      </c>
      <c r="I58" s="76"/>
      <c r="J58" s="85"/>
      <c r="K58" s="85"/>
      <c r="L58" s="84" t="s">
        <v>33</v>
      </c>
      <c r="M58" s="83"/>
      <c r="N58" s="83"/>
      <c r="O58" s="83"/>
      <c r="P58" s="83"/>
      <c r="Q58" s="101" t="s">
        <v>56</v>
      </c>
      <c r="R58" s="102"/>
      <c r="S58" s="103"/>
      <c r="T58" s="104"/>
      <c r="U58" s="105"/>
    </row>
    <row r="59" s="40" customFormat="1" ht="17.65" customHeight="1" spans="1:21">
      <c r="A59" s="71">
        <v>54</v>
      </c>
      <c r="B59" s="72" t="s">
        <v>237</v>
      </c>
      <c r="C59" s="73" t="s">
        <v>238</v>
      </c>
      <c r="D59" s="73">
        <v>13988077942</v>
      </c>
      <c r="E59" s="74" t="s">
        <v>59</v>
      </c>
      <c r="F59" s="151" t="s">
        <v>3049</v>
      </c>
      <c r="G59" s="151">
        <v>0</v>
      </c>
      <c r="H59" s="76" t="s">
        <v>3050</v>
      </c>
      <c r="I59" s="76"/>
      <c r="J59" s="85"/>
      <c r="K59" s="85"/>
      <c r="L59" s="84" t="s">
        <v>33</v>
      </c>
      <c r="M59" s="83"/>
      <c r="N59" s="83"/>
      <c r="O59" s="83"/>
      <c r="P59" s="83"/>
      <c r="Q59" s="101" t="s">
        <v>56</v>
      </c>
      <c r="R59" s="102"/>
      <c r="S59" s="103"/>
      <c r="T59" s="104"/>
      <c r="U59" s="105"/>
    </row>
    <row r="60" s="40" customFormat="1" ht="17.65" customHeight="1" spans="1:21">
      <c r="A60" s="71">
        <v>55</v>
      </c>
      <c r="B60" s="72" t="s">
        <v>241</v>
      </c>
      <c r="C60" s="73" t="s">
        <v>242</v>
      </c>
      <c r="D60" s="73">
        <v>13887596989</v>
      </c>
      <c r="E60" s="74" t="s">
        <v>59</v>
      </c>
      <c r="F60" s="151" t="s">
        <v>3051</v>
      </c>
      <c r="G60" s="151">
        <v>0</v>
      </c>
      <c r="H60" s="76" t="s">
        <v>3052</v>
      </c>
      <c r="I60" s="76"/>
      <c r="J60" s="85"/>
      <c r="K60" s="85"/>
      <c r="L60" s="84" t="s">
        <v>33</v>
      </c>
      <c r="M60" s="83"/>
      <c r="N60" s="83"/>
      <c r="O60" s="83"/>
      <c r="P60" s="83"/>
      <c r="Q60" s="101" t="s">
        <v>56</v>
      </c>
      <c r="R60" s="102"/>
      <c r="S60" s="103"/>
      <c r="T60" s="104"/>
      <c r="U60" s="105"/>
    </row>
    <row r="61" s="40" customFormat="1" ht="17.65" customHeight="1" spans="1:21">
      <c r="A61" s="71">
        <v>56</v>
      </c>
      <c r="B61" s="72" t="s">
        <v>243</v>
      </c>
      <c r="C61" s="73" t="s">
        <v>244</v>
      </c>
      <c r="D61" s="73">
        <v>13887342151</v>
      </c>
      <c r="E61" s="74" t="s">
        <v>59</v>
      </c>
      <c r="F61" s="151" t="s">
        <v>3053</v>
      </c>
      <c r="G61" s="151">
        <v>0</v>
      </c>
      <c r="H61" s="76" t="str">
        <f>VLOOKUP(B61,[33]全部报警!$B$4:$E$94,4,FALSE)</f>
        <v>云南省红河哈尼族彝族自治州建水县曲江镇东山坝线弥勒地东北933米</v>
      </c>
      <c r="I61" s="76"/>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151" t="s">
        <v>3054</v>
      </c>
      <c r="G62" s="151">
        <v>0</v>
      </c>
      <c r="H62" s="76" t="str">
        <f>VLOOKUP(B62,[33]全部报警!$B$4:$E$94,4,FALSE)</f>
        <v>云南省昆明市安宁市县街街道高甸段耳目小学西南1434米</v>
      </c>
      <c r="I62" s="76"/>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151" t="s">
        <v>3055</v>
      </c>
      <c r="G63" s="151">
        <v>0</v>
      </c>
      <c r="H63" s="76" t="str">
        <f>VLOOKUP(B63,[33]全部报警!$B$4:$E$94,4,FALSE)</f>
        <v>云南省西双版纳傣族自治州勐海县勐宋乡勐海县众恒良种场茶厂(西南门)西63米</v>
      </c>
      <c r="I63" s="76"/>
      <c r="J63" s="85"/>
      <c r="K63" s="85"/>
      <c r="L63" s="84" t="s">
        <v>33</v>
      </c>
      <c r="M63" s="83"/>
      <c r="N63" s="83"/>
      <c r="O63" s="83"/>
      <c r="P63" s="83"/>
      <c r="Q63" s="101" t="s">
        <v>56</v>
      </c>
      <c r="R63" s="102"/>
      <c r="S63" s="103"/>
      <c r="T63" s="104"/>
      <c r="U63" s="105"/>
    </row>
    <row r="64" s="40" customFormat="1" ht="17.65" customHeight="1" spans="1:21">
      <c r="A64" s="71">
        <v>59</v>
      </c>
      <c r="B64" s="72" t="s">
        <v>251</v>
      </c>
      <c r="C64" s="73" t="s">
        <v>252</v>
      </c>
      <c r="D64" s="73">
        <v>13308776868</v>
      </c>
      <c r="E64" s="74" t="s">
        <v>59</v>
      </c>
      <c r="F64" s="151" t="s">
        <v>3056</v>
      </c>
      <c r="G64" s="151">
        <v>0</v>
      </c>
      <c r="H64" s="76" t="s">
        <v>3057</v>
      </c>
      <c r="I64" s="76"/>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151" t="s">
        <v>3058</v>
      </c>
      <c r="G65" s="151">
        <v>0</v>
      </c>
      <c r="H65" s="76" t="s">
        <v>3059</v>
      </c>
      <c r="I65" s="76"/>
      <c r="J65" s="85"/>
      <c r="K65" s="85"/>
      <c r="L65" s="84" t="s">
        <v>33</v>
      </c>
      <c r="M65" s="83"/>
      <c r="N65" s="83"/>
      <c r="O65" s="83"/>
      <c r="P65" s="83"/>
      <c r="Q65" s="101" t="s">
        <v>56</v>
      </c>
      <c r="R65" s="102"/>
      <c r="S65" s="103"/>
      <c r="T65" s="104"/>
      <c r="U65" s="105"/>
    </row>
    <row r="66" s="40" customFormat="1" ht="17.65" customHeight="1" spans="1:21">
      <c r="A66" s="71">
        <v>61</v>
      </c>
      <c r="B66" s="72" t="s">
        <v>259</v>
      </c>
      <c r="C66" s="73" t="s">
        <v>260</v>
      </c>
      <c r="D66" s="73">
        <v>15368345189</v>
      </c>
      <c r="E66" s="74" t="s">
        <v>59</v>
      </c>
      <c r="F66" s="76" t="str">
        <f>VLOOKUP(B66,[31]全部报警!$A$2:$D$79,2,FALSE)</f>
        <v>2019-07-14 19:36:06</v>
      </c>
      <c r="G66" s="151" t="str">
        <f>VLOOKUP(B66,[32]行驶报表统计数据!$B$4:$I$59,8,FALSE)</f>
        <v>18.63</v>
      </c>
      <c r="H66" s="76" t="str">
        <f>VLOOKUP(B66,[31]全部报警!$A$2:$D$79,4,FALSE)</f>
        <v>云南省红河哈尼族彝族自治州建水县临安镇信恒钢材西南51米</v>
      </c>
      <c r="I66" s="76"/>
      <c r="J66" s="85"/>
      <c r="K66" s="85"/>
      <c r="L66" s="84" t="s">
        <v>33</v>
      </c>
      <c r="M66" s="83"/>
      <c r="N66" s="83"/>
      <c r="O66" s="83"/>
      <c r="P66" s="83"/>
      <c r="Q66" s="101" t="s">
        <v>56</v>
      </c>
      <c r="R66" s="102"/>
      <c r="S66" s="103"/>
      <c r="T66" s="104"/>
      <c r="U66" s="105"/>
    </row>
    <row r="67" s="40" customFormat="1" ht="17.65" customHeight="1" spans="1:21">
      <c r="A67" s="71">
        <v>62</v>
      </c>
      <c r="B67" s="72" t="s">
        <v>263</v>
      </c>
      <c r="C67" s="73" t="s">
        <v>264</v>
      </c>
      <c r="D67" s="73">
        <v>15087332688</v>
      </c>
      <c r="E67" s="74" t="s">
        <v>59</v>
      </c>
      <c r="F67" s="76" t="str">
        <f>VLOOKUP(B67,[31]全部报警!$A$2:$D$79,2,FALSE)</f>
        <v>2019-07-14 15:57:10</v>
      </c>
      <c r="G67" s="151" t="str">
        <f>VLOOKUP(B67,[32]行驶报表统计数据!$B$4:$I$59,8,FALSE)</f>
        <v>18.28</v>
      </c>
      <c r="H67" s="76" t="str">
        <f>VLOOKUP(B67,[31]全部报警!$A$2:$D$79,4,FALSE)</f>
        <v>云南省怒江傈僳族自治州泸水市称杆乡228省道腊门嘎东南448米</v>
      </c>
      <c r="I67" s="76"/>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6" t="str">
        <f>VLOOKUP(B68,[31]全部报警!$A$2:$D$79,2,FALSE)</f>
        <v>2019-07-14 16:24:05</v>
      </c>
      <c r="G68" s="151" t="str">
        <f>VLOOKUP(B68,[32]行驶报表统计数据!$B$4:$I$59,8,FALSE)</f>
        <v>4.39</v>
      </c>
      <c r="H68" s="76" t="str">
        <f>VLOOKUP(B68,[31]全部报警!$A$2:$D$79,4,FALSE)</f>
        <v>云南省西双版纳傣族自治州勐海县勐宋乡勐海县众恒良种场茶厂(西南门)东北396米</v>
      </c>
      <c r="I68" s="76"/>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151" t="s">
        <v>3060</v>
      </c>
      <c r="G69" s="151">
        <v>0</v>
      </c>
      <c r="H69" s="76" t="str">
        <f>VLOOKUP(B69,[33]全部报警!$B$4:$E$94,4,FALSE)</f>
        <v>云南省红河哈尼族彝族自治州建水县临安镇214省道老湖南轮胎店北64米</v>
      </c>
      <c r="I69" s="76"/>
      <c r="J69" s="85"/>
      <c r="K69" s="85"/>
      <c r="L69" s="84" t="s">
        <v>33</v>
      </c>
      <c r="M69" s="83"/>
      <c r="N69" s="83"/>
      <c r="O69" s="83"/>
      <c r="P69" s="83"/>
      <c r="Q69" s="101" t="s">
        <v>56</v>
      </c>
      <c r="R69" s="102"/>
      <c r="S69" s="103"/>
      <c r="T69" s="104"/>
      <c r="U69" s="105"/>
    </row>
    <row r="70" s="40" customFormat="1" ht="17.65" customHeight="1" spans="1:21">
      <c r="A70" s="71">
        <v>65</v>
      </c>
      <c r="B70" s="72" t="s">
        <v>271</v>
      </c>
      <c r="C70" s="73" t="s">
        <v>272</v>
      </c>
      <c r="D70" s="73">
        <v>13769457667</v>
      </c>
      <c r="E70" s="74" t="s">
        <v>59</v>
      </c>
      <c r="F70" s="151" t="s">
        <v>3061</v>
      </c>
      <c r="G70" s="151">
        <v>0</v>
      </c>
      <c r="H70" s="76" t="s">
        <v>3062</v>
      </c>
      <c r="I70" s="76"/>
      <c r="J70" s="85"/>
      <c r="K70" s="85"/>
      <c r="L70" s="84" t="s">
        <v>33</v>
      </c>
      <c r="M70" s="83"/>
      <c r="N70" s="83"/>
      <c r="O70" s="83"/>
      <c r="P70" s="83"/>
      <c r="Q70" s="101" t="s">
        <v>56</v>
      </c>
      <c r="R70" s="102"/>
      <c r="S70" s="103"/>
      <c r="T70" s="104"/>
      <c r="U70" s="105"/>
    </row>
    <row r="71" s="40" customFormat="1" ht="17.65" customHeight="1" spans="1:21">
      <c r="A71" s="71">
        <v>66</v>
      </c>
      <c r="B71" s="72" t="s">
        <v>273</v>
      </c>
      <c r="C71" s="73" t="s">
        <v>274</v>
      </c>
      <c r="D71" s="73">
        <v>15912526297</v>
      </c>
      <c r="E71" s="74" t="s">
        <v>59</v>
      </c>
      <c r="F71" s="76" t="str">
        <f>VLOOKUP(B71,[31]全部报警!$A$2:$D$79,2,FALSE)</f>
        <v>2019-07-14 07:54:51</v>
      </c>
      <c r="G71" s="151">
        <v>0</v>
      </c>
      <c r="H71" s="76" t="str">
        <f>VLOOKUP(B71,[33]全部报警!$B$4:$E$94,4,FALSE)</f>
        <v>云南省西双版纳傣族自治州景洪市嘎洒镇175县道曼掌宰村西北148米</v>
      </c>
      <c r="I71" s="76"/>
      <c r="J71" s="85"/>
      <c r="K71" s="85"/>
      <c r="L71" s="84" t="s">
        <v>33</v>
      </c>
      <c r="M71" s="83"/>
      <c r="N71" s="83"/>
      <c r="O71" s="83"/>
      <c r="P71" s="83"/>
      <c r="Q71" s="101" t="s">
        <v>56</v>
      </c>
      <c r="R71" s="102"/>
      <c r="S71" s="103"/>
      <c r="T71" s="104"/>
      <c r="U71" s="105"/>
    </row>
    <row r="72" s="40" customFormat="1" ht="17.65" customHeight="1" spans="1:21">
      <c r="A72" s="71">
        <v>67</v>
      </c>
      <c r="B72" s="72" t="s">
        <v>275</v>
      </c>
      <c r="C72" s="73" t="s">
        <v>276</v>
      </c>
      <c r="D72" s="73">
        <v>15925353799</v>
      </c>
      <c r="E72" s="74" t="s">
        <v>59</v>
      </c>
      <c r="F72" s="76" t="str">
        <f>VLOOKUP(B72,[31]全部报警!$A$2:$D$79,2,FALSE)</f>
        <v>2019-07-14 15:03:29</v>
      </c>
      <c r="G72" s="151" t="str">
        <f>VLOOKUP(B72,[32]行驶报表统计数据!$B$4:$I$59,8,FALSE)</f>
        <v>57.99</v>
      </c>
      <c r="H72" s="76" t="str">
        <f>VLOOKUP(B72,[33]全部报警!$B$4:$E$94,4,FALSE)</f>
        <v>云南省昆明市安宁市青龙街道G56杭瑞高速三道沟北224米</v>
      </c>
      <c r="I72" s="76"/>
      <c r="J72" s="85"/>
      <c r="K72" s="85"/>
      <c r="L72" s="84" t="s">
        <v>33</v>
      </c>
      <c r="M72" s="83"/>
      <c r="N72" s="83"/>
      <c r="O72" s="83"/>
      <c r="P72" s="83"/>
      <c r="Q72" s="101" t="s">
        <v>56</v>
      </c>
      <c r="R72" s="102"/>
      <c r="S72" s="103"/>
      <c r="T72" s="104"/>
      <c r="U72" s="105"/>
    </row>
    <row r="73" s="40" customFormat="1" ht="17.65" customHeight="1" spans="1:21">
      <c r="A73" s="71">
        <v>68</v>
      </c>
      <c r="B73" s="72" t="s">
        <v>277</v>
      </c>
      <c r="C73" s="73" t="s">
        <v>278</v>
      </c>
      <c r="D73" s="73">
        <v>15912869407</v>
      </c>
      <c r="E73" s="74" t="s">
        <v>59</v>
      </c>
      <c r="F73" s="151" t="s">
        <v>3063</v>
      </c>
      <c r="G73" s="151">
        <v>0</v>
      </c>
      <c r="H73" s="76" t="s">
        <v>3064</v>
      </c>
      <c r="I73" s="76"/>
      <c r="J73" s="85"/>
      <c r="K73" s="85"/>
      <c r="L73" s="84" t="s">
        <v>33</v>
      </c>
      <c r="M73" s="83"/>
      <c r="N73" s="83"/>
      <c r="O73" s="83"/>
      <c r="P73" s="83"/>
      <c r="Q73" s="101" t="s">
        <v>56</v>
      </c>
      <c r="R73" s="102"/>
      <c r="S73" s="103"/>
      <c r="T73" s="104"/>
      <c r="U73" s="105"/>
    </row>
    <row r="74" s="40" customFormat="1" ht="17.65" customHeight="1" spans="1:21">
      <c r="A74" s="71">
        <v>69</v>
      </c>
      <c r="B74" s="72" t="s">
        <v>280</v>
      </c>
      <c r="C74" s="73" t="s">
        <v>281</v>
      </c>
      <c r="D74" s="73">
        <v>15825220209</v>
      </c>
      <c r="E74" s="74" t="s">
        <v>59</v>
      </c>
      <c r="F74" s="151" t="s">
        <v>3065</v>
      </c>
      <c r="G74" s="151">
        <v>0</v>
      </c>
      <c r="H74" s="76" t="str">
        <f>VLOOKUP(B74,[33]全部报警!$B$4:$E$94,4,FALSE)</f>
        <v>云南省昆明市石林彝族自治县西街口镇绿寨段大塘子北563米</v>
      </c>
      <c r="I74" s="76"/>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VLOOKUP(B75,[31]全部报警!$A$2:$D$79,2,FALSE)</f>
        <v>2019-07-14 22:43:35</v>
      </c>
      <c r="G75" s="151" t="str">
        <f>VLOOKUP(B75,[32]行驶报表统计数据!$B$4:$I$59,8,FALSE)</f>
        <v>33.55</v>
      </c>
      <c r="H75" s="76" t="str">
        <f>VLOOKUP(B75,[31]全部报警!$A$2:$D$79,4,FALSE)</f>
        <v>广西壮族自治区钦州市钦南区钦州港经济技术开发区金鼓驾校南192米</v>
      </c>
      <c r="I75" s="76"/>
      <c r="J75" s="85"/>
      <c r="K75" s="85"/>
      <c r="L75" s="84" t="s">
        <v>33</v>
      </c>
      <c r="M75" s="83"/>
      <c r="N75" s="83"/>
      <c r="O75" s="83"/>
      <c r="P75" s="83"/>
      <c r="Q75" s="101" t="s">
        <v>56</v>
      </c>
      <c r="R75" s="102"/>
      <c r="S75" s="103"/>
      <c r="T75" s="104"/>
      <c r="U75" s="105"/>
    </row>
    <row r="76" s="40" customFormat="1" ht="17.65" customHeight="1" spans="1:21">
      <c r="A76" s="71">
        <v>71</v>
      </c>
      <c r="B76" s="72" t="s">
        <v>284</v>
      </c>
      <c r="C76" s="73" t="s">
        <v>285</v>
      </c>
      <c r="D76" s="73">
        <v>15974736050</v>
      </c>
      <c r="E76" s="74" t="s">
        <v>59</v>
      </c>
      <c r="F76" s="76" t="str">
        <f>VLOOKUP(B76,[31]全部报警!$A$2:$D$79,2,FALSE)</f>
        <v>2019-07-14 23:05:05</v>
      </c>
      <c r="G76" s="151" t="str">
        <f>VLOOKUP(B76,[32]行驶报表统计数据!$B$4:$I$59,8,FALSE)</f>
        <v>9.48</v>
      </c>
      <c r="H76" s="76" t="str">
        <f>VLOOKUP(B76,[31]全部报警!$A$2:$D$79,4,FALSE)</f>
        <v>云南省红河哈尼族彝族自治州个旧市贾沙乡芦柴冲西446米</v>
      </c>
      <c r="I76" s="76"/>
      <c r="J76" s="85"/>
      <c r="K76" s="85"/>
      <c r="L76" s="84" t="s">
        <v>33</v>
      </c>
      <c r="M76" s="83"/>
      <c r="N76" s="83"/>
      <c r="O76" s="83"/>
      <c r="P76" s="83"/>
      <c r="Q76" s="101" t="s">
        <v>56</v>
      </c>
      <c r="R76" s="102"/>
      <c r="S76" s="103"/>
      <c r="T76" s="104"/>
      <c r="U76" s="105"/>
    </row>
    <row r="77" s="40" customFormat="1" ht="17.65" customHeight="1" spans="1:21">
      <c r="A77" s="71">
        <v>72</v>
      </c>
      <c r="B77" s="72" t="s">
        <v>286</v>
      </c>
      <c r="C77" s="73" t="s">
        <v>287</v>
      </c>
      <c r="D77" s="73">
        <v>15912866223</v>
      </c>
      <c r="E77" s="74" t="s">
        <v>59</v>
      </c>
      <c r="F77" s="151" t="s">
        <v>3066</v>
      </c>
      <c r="G77" s="151">
        <v>0</v>
      </c>
      <c r="H77" s="151" t="s">
        <v>3067</v>
      </c>
      <c r="I77" s="76"/>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6" t="str">
        <f>VLOOKUP(B78,[31]全部报警!$A$2:$D$79,2,FALSE)</f>
        <v>2019-07-14 13:10:54</v>
      </c>
      <c r="G78" s="151" t="str">
        <f>VLOOKUP(B78,[32]行驶报表统计数据!$B$4:$I$59,8,FALSE)</f>
        <v>53.62</v>
      </c>
      <c r="H78" s="76" t="str">
        <f>VLOOKUP(B78,[31]全部报警!$A$2:$D$79,4,FALSE)</f>
        <v>云南省红河哈尼族彝族自治州河口瑶族自治县南溪镇124县道南溪汽车客运站东北1518米</v>
      </c>
      <c r="I78" s="76"/>
      <c r="J78" s="85"/>
      <c r="K78" s="85"/>
      <c r="L78" s="84" t="s">
        <v>33</v>
      </c>
      <c r="M78" s="83"/>
      <c r="N78" s="83"/>
      <c r="O78" s="83"/>
      <c r="P78" s="83"/>
      <c r="Q78" s="101" t="s">
        <v>56</v>
      </c>
      <c r="R78" s="102"/>
      <c r="S78" s="103"/>
      <c r="T78" s="104"/>
      <c r="U78" s="105"/>
    </row>
    <row r="79" s="40" customFormat="1" ht="17.65" customHeight="1" spans="1:21">
      <c r="A79" s="71">
        <v>74</v>
      </c>
      <c r="B79" s="72" t="s">
        <v>294</v>
      </c>
      <c r="C79" s="73" t="s">
        <v>295</v>
      </c>
      <c r="D79" s="73">
        <v>15987328827</v>
      </c>
      <c r="E79" s="74" t="s">
        <v>59</v>
      </c>
      <c r="F79" s="151" t="s">
        <v>3068</v>
      </c>
      <c r="G79" s="151">
        <v>0</v>
      </c>
      <c r="H79" s="76" t="s">
        <v>3069</v>
      </c>
      <c r="I79" s="76"/>
      <c r="J79" s="85"/>
      <c r="K79" s="85"/>
      <c r="L79" s="84" t="s">
        <v>33</v>
      </c>
      <c r="M79" s="83"/>
      <c r="N79" s="83"/>
      <c r="O79" s="83"/>
      <c r="P79" s="83"/>
      <c r="Q79" s="101" t="s">
        <v>56</v>
      </c>
      <c r="R79" s="102"/>
      <c r="S79" s="103"/>
      <c r="T79" s="104"/>
      <c r="U79" s="105"/>
    </row>
    <row r="80" s="40" customFormat="1" ht="17.65" customHeight="1" spans="1:21">
      <c r="A80" s="71">
        <v>75</v>
      </c>
      <c r="B80" s="72" t="s">
        <v>298</v>
      </c>
      <c r="C80" s="73" t="s">
        <v>299</v>
      </c>
      <c r="D80" s="73">
        <v>13987324298</v>
      </c>
      <c r="E80" s="74" t="s">
        <v>59</v>
      </c>
      <c r="F80" s="151" t="s">
        <v>3070</v>
      </c>
      <c r="G80" s="151">
        <v>0</v>
      </c>
      <c r="H80" s="76" t="s">
        <v>3071</v>
      </c>
      <c r="I80" s="76"/>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VLOOKUP(B81,[31]全部报警!$A$2:$D$79,2,FALSE)</f>
        <v>2019-07-14 21:16:46</v>
      </c>
      <c r="G81" s="151" t="str">
        <f>VLOOKUP(B81,[32]行驶报表统计数据!$B$4:$I$59,8,FALSE)</f>
        <v>5.18</v>
      </c>
      <c r="H81" s="151" t="s">
        <v>3072</v>
      </c>
      <c r="I81" s="76"/>
      <c r="J81" s="85"/>
      <c r="K81" s="85"/>
      <c r="L81" s="84" t="s">
        <v>33</v>
      </c>
      <c r="M81" s="83"/>
      <c r="N81" s="83"/>
      <c r="O81" s="83"/>
      <c r="P81" s="83"/>
      <c r="Q81" s="101" t="s">
        <v>56</v>
      </c>
      <c r="R81" s="102"/>
      <c r="S81" s="103"/>
      <c r="T81" s="104"/>
      <c r="U81" s="105"/>
    </row>
    <row r="82" s="40" customFormat="1" ht="17.65" customHeight="1" spans="1:21">
      <c r="A82" s="71">
        <v>77</v>
      </c>
      <c r="B82" s="72" t="s">
        <v>305</v>
      </c>
      <c r="C82" s="77" t="s">
        <v>306</v>
      </c>
      <c r="D82" s="77">
        <v>15987326716</v>
      </c>
      <c r="E82" s="74" t="s">
        <v>59</v>
      </c>
      <c r="F82" s="151" t="s">
        <v>3073</v>
      </c>
      <c r="G82" s="151">
        <v>0</v>
      </c>
      <c r="H82" s="76" t="str">
        <f>VLOOKUP(B82,[33]全部报警!$B$4:$E$94,4,FALSE)</f>
        <v>云南省红河哈尼族彝族自治州泸西县午街铺镇203省道海王汽修东37米</v>
      </c>
      <c r="I82" s="76"/>
      <c r="J82" s="85"/>
      <c r="K82" s="85"/>
      <c r="L82" s="84" t="s">
        <v>33</v>
      </c>
      <c r="M82" s="83"/>
      <c r="N82" s="83"/>
      <c r="O82" s="83"/>
      <c r="P82" s="83"/>
      <c r="Q82" s="101" t="s">
        <v>56</v>
      </c>
      <c r="R82" s="102"/>
      <c r="S82" s="103"/>
      <c r="T82" s="104"/>
      <c r="U82" s="105"/>
    </row>
    <row r="83" s="40" customFormat="1" ht="17.65" customHeight="1" spans="1:21">
      <c r="A83" s="71">
        <v>78</v>
      </c>
      <c r="B83" s="72" t="s">
        <v>307</v>
      </c>
      <c r="C83" s="73" t="s">
        <v>308</v>
      </c>
      <c r="D83" s="73">
        <v>13769323752</v>
      </c>
      <c r="E83" s="74" t="s">
        <v>59</v>
      </c>
      <c r="F83" s="76" t="str">
        <f>VLOOKUP(B83,[31]全部报警!$A$2:$D$79,2,FALSE)</f>
        <v>2019-07-14 18:03:47</v>
      </c>
      <c r="G83" s="151" t="str">
        <f>VLOOKUP(B83,[32]行驶报表统计数据!$B$4:$I$59,8,FALSE)</f>
        <v>9.44</v>
      </c>
      <c r="H83" s="76" t="str">
        <f>VLOOKUP(B83,[31]全部报警!$A$2:$D$79,4,FALSE)</f>
        <v>云南省昭通市绥江县中城镇田坝村东南347米</v>
      </c>
      <c r="I83" s="76"/>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c r="G84" s="151">
        <v>0</v>
      </c>
      <c r="H84" s="76"/>
      <c r="I84" s="83" t="s">
        <v>62</v>
      </c>
      <c r="J84" s="85"/>
      <c r="K84" s="85"/>
      <c r="L84" s="84" t="s">
        <v>33</v>
      </c>
      <c r="M84" s="83"/>
      <c r="N84" s="83"/>
      <c r="O84" s="83"/>
      <c r="P84" s="83"/>
      <c r="Q84" s="101" t="s">
        <v>29</v>
      </c>
      <c r="R84" s="102"/>
      <c r="S84" s="103">
        <v>43660</v>
      </c>
      <c r="T84" s="104" t="s">
        <v>170</v>
      </c>
      <c r="U84" s="105"/>
    </row>
    <row r="85" s="40" customFormat="1" ht="17.65" customHeight="1" spans="1:21">
      <c r="A85" s="71">
        <v>80</v>
      </c>
      <c r="B85" s="72" t="s">
        <v>313</v>
      </c>
      <c r="C85" s="73" t="s">
        <v>314</v>
      </c>
      <c r="D85" s="73">
        <v>13988048437</v>
      </c>
      <c r="E85" s="74" t="s">
        <v>59</v>
      </c>
      <c r="F85" s="76" t="str">
        <f>VLOOKUP(B85,[31]全部报警!$A$2:$D$79,2,FALSE)</f>
        <v>2019-07-14 19:14:05</v>
      </c>
      <c r="G85" s="151" t="str">
        <f>VLOOKUP(B85,[32]行驶报表统计数据!$B$4:$I$59,8,FALSE)</f>
        <v>12.96</v>
      </c>
      <c r="H85" s="76" t="str">
        <f>VLOOKUP(B85,[31]全部报警!$A$2:$D$79,4,FALSE)</f>
        <v>云南省昭通市镇雄县坪上镇背牛段湾子东南162米</v>
      </c>
      <c r="I85" s="76"/>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VLOOKUP(B86,[31]全部报警!$A$2:$D$79,2,FALSE)</f>
        <v>2019-07-14 20:40:57</v>
      </c>
      <c r="G86" s="151" t="str">
        <f>VLOOKUP(B86,[32]行驶报表统计数据!$B$4:$I$59,8,FALSE)</f>
        <v>39.86</v>
      </c>
      <c r="H86" s="76" t="str">
        <f>VLOOKUP(B86,[31]全部报警!$A$2:$D$79,4,FALSE)</f>
        <v>云南省玉溪市通海县里山乡034乡道芭蕉村委会东北1703米</v>
      </c>
      <c r="I86" s="76"/>
      <c r="J86" s="85"/>
      <c r="K86" s="85"/>
      <c r="L86" s="84" t="s">
        <v>33</v>
      </c>
      <c r="M86" s="83"/>
      <c r="N86" s="83"/>
      <c r="O86" s="83"/>
      <c r="P86" s="83"/>
      <c r="Q86" s="101" t="s">
        <v>56</v>
      </c>
      <c r="R86" s="102"/>
      <c r="S86" s="103"/>
      <c r="T86" s="104"/>
      <c r="U86" s="105"/>
    </row>
    <row r="87" s="40" customFormat="1" ht="17.65" customHeight="1" spans="1:21">
      <c r="A87" s="71">
        <v>82</v>
      </c>
      <c r="B87" s="72" t="s">
        <v>317</v>
      </c>
      <c r="C87" s="73" t="s">
        <v>318</v>
      </c>
      <c r="D87" s="73">
        <v>15987375479</v>
      </c>
      <c r="E87" s="74" t="s">
        <v>59</v>
      </c>
      <c r="F87" s="76" t="str">
        <f>VLOOKUP(B87,[31]全部报警!$A$2:$D$79,2,FALSE)</f>
        <v>2019-07-14 16:21:05</v>
      </c>
      <c r="G87" s="151" t="str">
        <f>VLOOKUP(B87,[32]行驶报表统计数据!$B$4:$I$59,8,FALSE)</f>
        <v>12.16</v>
      </c>
      <c r="H87" s="76" t="str">
        <f>VLOOKUP(B87,[31]全部报警!$A$2:$D$79,4,FALSE)</f>
        <v>云南省红河哈尼族彝族自治州元阳县南沙镇102县道元红双飞粉东北233米</v>
      </c>
      <c r="I87" s="76"/>
      <c r="J87" s="85"/>
      <c r="K87" s="85"/>
      <c r="L87" s="84" t="s">
        <v>33</v>
      </c>
      <c r="M87" s="83"/>
      <c r="N87" s="83"/>
      <c r="O87" s="83"/>
      <c r="P87" s="83"/>
      <c r="Q87" s="101" t="s">
        <v>56</v>
      </c>
      <c r="R87" s="102"/>
      <c r="S87" s="103"/>
      <c r="T87" s="104"/>
      <c r="U87" s="105"/>
    </row>
    <row r="88" s="40" customFormat="1" ht="17.65" customHeight="1" spans="1:21">
      <c r="A88" s="71">
        <v>83</v>
      </c>
      <c r="B88" s="72" t="s">
        <v>319</v>
      </c>
      <c r="C88" s="73" t="s">
        <v>141</v>
      </c>
      <c r="D88" s="73">
        <v>15912899704</v>
      </c>
      <c r="E88" s="74" t="s">
        <v>59</v>
      </c>
      <c r="F88" s="76" t="str">
        <f>VLOOKUP(B88,[31]全部报警!$A$2:$D$79,2,FALSE)</f>
        <v>2019-07-14 13:37:03</v>
      </c>
      <c r="G88" s="151">
        <v>0</v>
      </c>
      <c r="H88" s="76" t="str">
        <f>VLOOKUP(B88,[31]全部报警!$A$2:$D$79,4,FALSE)</f>
        <v>云南省红河哈尼族彝族自治州建水县临安镇大哨头东南83米</v>
      </c>
      <c r="I88" s="76"/>
      <c r="J88" s="85"/>
      <c r="K88" s="85"/>
      <c r="L88" s="84" t="s">
        <v>33</v>
      </c>
      <c r="M88" s="83"/>
      <c r="N88" s="83"/>
      <c r="O88" s="83"/>
      <c r="P88" s="83"/>
      <c r="Q88" s="101" t="s">
        <v>56</v>
      </c>
      <c r="R88" s="102"/>
      <c r="S88" s="103"/>
      <c r="T88" s="104"/>
      <c r="U88" s="105"/>
    </row>
    <row r="89" s="40" customFormat="1" ht="17.65" customHeight="1" spans="1:21">
      <c r="A89" s="71">
        <v>84</v>
      </c>
      <c r="B89" s="72" t="s">
        <v>322</v>
      </c>
      <c r="C89" s="73" t="s">
        <v>323</v>
      </c>
      <c r="D89" s="73">
        <v>13988065286</v>
      </c>
      <c r="E89" s="74" t="s">
        <v>59</v>
      </c>
      <c r="F89" s="76" t="str">
        <f>VLOOKUP(B89,[31]全部报警!$A$2:$D$79,2,FALSE)</f>
        <v>2019-07-14 15:51:08</v>
      </c>
      <c r="G89" s="151">
        <v>0</v>
      </c>
      <c r="H89" s="76" t="str">
        <f>VLOOKUP(B89,[31]全部报警!$A$2:$D$79,4,FALSE)</f>
        <v>云南省红河哈尼族彝族自治州蒙自市新安所镇G8011开河高速蒙自出口(G8011开河高速东北向)东11米</v>
      </c>
      <c r="I89" s="76"/>
      <c r="J89" s="85"/>
      <c r="K89" s="85"/>
      <c r="L89" s="84" t="s">
        <v>33</v>
      </c>
      <c r="M89" s="83"/>
      <c r="N89" s="83"/>
      <c r="O89" s="83"/>
      <c r="P89" s="83"/>
      <c r="Q89" s="101" t="s">
        <v>56</v>
      </c>
      <c r="R89" s="102"/>
      <c r="S89" s="103"/>
      <c r="T89" s="104"/>
      <c r="U89" s="105"/>
    </row>
    <row r="90" ht="17.65" customHeight="1" spans="1:21">
      <c r="A90" s="71">
        <v>85</v>
      </c>
      <c r="B90" s="72" t="s">
        <v>324</v>
      </c>
      <c r="C90" s="73" t="s">
        <v>325</v>
      </c>
      <c r="D90" s="73">
        <v>15126318641</v>
      </c>
      <c r="E90" s="74" t="s">
        <v>59</v>
      </c>
      <c r="F90" s="76" t="str">
        <f>VLOOKUP(B90,[31]全部报警!$A$2:$D$79,2,FALSE)</f>
        <v>2019-07-14 23:36:16</v>
      </c>
      <c r="G90" s="151">
        <v>0</v>
      </c>
      <c r="H90" s="76" t="str">
        <f>VLOOKUP(B90,[31]全部报警!$A$2:$D$79,4,FALSE)</f>
        <v>云南省红河哈尼族彝族自治州建水县临安镇214省道中国石化加油站(培德段)西北37米</v>
      </c>
      <c r="I90" s="76"/>
      <c r="J90" s="85"/>
      <c r="K90" s="85"/>
      <c r="L90" s="84" t="s">
        <v>33</v>
      </c>
      <c r="M90" s="83"/>
      <c r="N90" s="83"/>
      <c r="O90" s="83"/>
      <c r="P90" s="83"/>
      <c r="Q90" s="101" t="s">
        <v>56</v>
      </c>
      <c r="R90" s="102"/>
      <c r="S90" s="103"/>
      <c r="T90" s="104"/>
      <c r="U90" s="105"/>
    </row>
    <row r="91" ht="17.65" customHeight="1" spans="1:21">
      <c r="A91" s="71">
        <v>86</v>
      </c>
      <c r="B91" s="72" t="s">
        <v>326</v>
      </c>
      <c r="C91" s="73" t="s">
        <v>327</v>
      </c>
      <c r="D91" s="73">
        <v>15287330010</v>
      </c>
      <c r="E91" s="74" t="s">
        <v>59</v>
      </c>
      <c r="F91" s="76" t="str">
        <f>VLOOKUP(B91,[31]全部报警!$A$2:$D$79,2,FALSE)</f>
        <v>2019-07-14 15:56:13</v>
      </c>
      <c r="G91" s="151">
        <v>0</v>
      </c>
      <c r="H91" s="76" t="str">
        <f>VLOOKUP(B91,[31]全部报警!$A$2:$D$79,4,FALSE)</f>
        <v>云南省红河哈尼族彝族自治州建水县西庄镇金色维也纳(建设中)南136米</v>
      </c>
      <c r="I91" s="76"/>
      <c r="J91" s="85"/>
      <c r="K91" s="85"/>
      <c r="L91" s="84" t="s">
        <v>33</v>
      </c>
      <c r="M91" s="83"/>
      <c r="N91" s="83"/>
      <c r="O91" s="83"/>
      <c r="P91" s="83"/>
      <c r="Q91" s="101" t="s">
        <v>56</v>
      </c>
      <c r="R91" s="102"/>
      <c r="S91" s="103"/>
      <c r="T91" s="104"/>
      <c r="U91" s="105"/>
    </row>
    <row r="92" ht="17.65" customHeight="1" spans="1:22">
      <c r="A92" s="71">
        <v>87</v>
      </c>
      <c r="B92" s="72" t="s">
        <v>328</v>
      </c>
      <c r="C92" s="73" t="s">
        <v>329</v>
      </c>
      <c r="D92" s="73">
        <v>13408935775</v>
      </c>
      <c r="E92" s="74" t="s">
        <v>59</v>
      </c>
      <c r="F92" s="151" t="s">
        <v>3074</v>
      </c>
      <c r="G92" s="151">
        <v>0</v>
      </c>
      <c r="H92" s="151" t="s">
        <v>3075</v>
      </c>
      <c r="I92" s="76"/>
      <c r="J92" s="85"/>
      <c r="K92" s="85"/>
      <c r="L92" s="84" t="s">
        <v>33</v>
      </c>
      <c r="M92" s="83"/>
      <c r="N92" s="83"/>
      <c r="O92" s="83"/>
      <c r="P92" s="83"/>
      <c r="Q92" s="101" t="s">
        <v>56</v>
      </c>
      <c r="R92" s="102"/>
      <c r="S92" s="103"/>
      <c r="T92" s="104"/>
      <c r="U92" s="105"/>
      <c r="V92" s="41"/>
    </row>
    <row r="93" ht="17.65" customHeight="1" spans="1:22">
      <c r="A93" s="71">
        <v>88</v>
      </c>
      <c r="B93" s="72" t="s">
        <v>330</v>
      </c>
      <c r="C93" s="73" t="s">
        <v>331</v>
      </c>
      <c r="D93" s="73">
        <v>15912809069</v>
      </c>
      <c r="E93" s="74" t="s">
        <v>59</v>
      </c>
      <c r="F93" s="151" t="s">
        <v>3076</v>
      </c>
      <c r="G93" s="151">
        <v>0</v>
      </c>
      <c r="H93" s="151" t="s">
        <v>3077</v>
      </c>
      <c r="I93" s="76"/>
      <c r="J93" s="85"/>
      <c r="K93" s="85"/>
      <c r="L93" s="84" t="s">
        <v>33</v>
      </c>
      <c r="M93" s="83"/>
      <c r="N93" s="83"/>
      <c r="O93" s="83"/>
      <c r="P93" s="83"/>
      <c r="Q93" s="101" t="s">
        <v>56</v>
      </c>
      <c r="R93" s="102"/>
      <c r="S93" s="103"/>
      <c r="T93" s="104"/>
      <c r="U93" s="105"/>
      <c r="V93" s="41"/>
    </row>
    <row r="94" ht="17.65" customHeight="1" spans="1:22">
      <c r="A94" s="71">
        <v>89</v>
      </c>
      <c r="B94" s="72" t="s">
        <v>334</v>
      </c>
      <c r="C94" s="73" t="s">
        <v>335</v>
      </c>
      <c r="D94" s="73">
        <v>15094156905</v>
      </c>
      <c r="E94" s="74" t="s">
        <v>59</v>
      </c>
      <c r="F94" s="151" t="s">
        <v>3078</v>
      </c>
      <c r="G94" s="151">
        <v>0</v>
      </c>
      <c r="H94" s="151" t="s">
        <v>3079</v>
      </c>
      <c r="I94" s="76"/>
      <c r="J94" s="85"/>
      <c r="K94" s="85"/>
      <c r="L94" s="84" t="s">
        <v>33</v>
      </c>
      <c r="M94" s="83"/>
      <c r="N94" s="83"/>
      <c r="O94" s="83"/>
      <c r="P94" s="83"/>
      <c r="Q94" s="101" t="s">
        <v>56</v>
      </c>
      <c r="R94" s="102"/>
      <c r="S94" s="103"/>
      <c r="T94" s="104"/>
      <c r="U94" s="105"/>
      <c r="V94" s="41"/>
    </row>
    <row r="95" ht="17.65" customHeight="1" spans="1:22">
      <c r="A95" s="71">
        <v>90</v>
      </c>
      <c r="B95" s="72" t="s">
        <v>338</v>
      </c>
      <c r="C95" s="73" t="s">
        <v>339</v>
      </c>
      <c r="D95" s="73">
        <v>13529826425</v>
      </c>
      <c r="E95" s="74" t="s">
        <v>59</v>
      </c>
      <c r="F95" s="151" t="s">
        <v>3080</v>
      </c>
      <c r="G95" s="151">
        <v>0</v>
      </c>
      <c r="H95" s="151" t="s">
        <v>3081</v>
      </c>
      <c r="I95" s="76"/>
      <c r="J95" s="85"/>
      <c r="K95" s="85"/>
      <c r="L95" s="84" t="s">
        <v>33</v>
      </c>
      <c r="M95" s="83"/>
      <c r="N95" s="83"/>
      <c r="O95" s="83"/>
      <c r="P95" s="83"/>
      <c r="Q95" s="101" t="s">
        <v>56</v>
      </c>
      <c r="R95" s="102"/>
      <c r="S95" s="103"/>
      <c r="T95" s="104"/>
      <c r="U95" s="105"/>
      <c r="V95" s="41"/>
    </row>
    <row r="96" ht="17.65" customHeight="1" spans="1:22">
      <c r="A96" s="71">
        <v>91</v>
      </c>
      <c r="B96" s="72" t="s">
        <v>342</v>
      </c>
      <c r="C96" s="73" t="s">
        <v>343</v>
      </c>
      <c r="D96" s="73">
        <v>15987380061</v>
      </c>
      <c r="E96" s="74" t="s">
        <v>59</v>
      </c>
      <c r="F96" s="76" t="str">
        <f>VLOOKUP(B96,[31]全部报警!$A$2:$D$79,2,FALSE)</f>
        <v>2019-07-14 18:34:09</v>
      </c>
      <c r="G96" s="151" t="str">
        <f>VLOOKUP(B96,[32]行驶报表统计数据!$B$4:$I$59,8,FALSE)</f>
        <v>25.38</v>
      </c>
      <c r="H96" s="76" t="str">
        <f>VLOOKUP(B96,[31]全部报警!$A$2:$D$79,4,FALSE)</f>
        <v>云南省红河哈尼族彝族自治州蒙自市雨过铺镇蒙蚂线观音村南185米</v>
      </c>
      <c r="I96" s="76"/>
      <c r="J96" s="85"/>
      <c r="K96" s="85"/>
      <c r="L96" s="84" t="s">
        <v>33</v>
      </c>
      <c r="M96" s="83"/>
      <c r="N96" s="83"/>
      <c r="O96" s="83"/>
      <c r="P96" s="83"/>
      <c r="Q96" s="101" t="s">
        <v>56</v>
      </c>
      <c r="R96" s="102"/>
      <c r="S96" s="103"/>
      <c r="T96" s="104"/>
      <c r="U96" s="105"/>
      <c r="V96" s="41"/>
    </row>
    <row r="97" s="41" customFormat="1" ht="17.65" customHeight="1" spans="1:21">
      <c r="A97" s="71">
        <v>92</v>
      </c>
      <c r="B97" s="72" t="s">
        <v>344</v>
      </c>
      <c r="C97" s="73" t="s">
        <v>345</v>
      </c>
      <c r="D97" s="73">
        <v>18008806112</v>
      </c>
      <c r="E97" s="74" t="s">
        <v>59</v>
      </c>
      <c r="F97" s="76" t="str">
        <f>VLOOKUP(B97,[31]全部报警!$A$2:$D$79,2,FALSE)</f>
        <v>2019-07-14 21:05:17</v>
      </c>
      <c r="G97" s="151" t="str">
        <f>VLOOKUP(B97,[32]行驶报表统计数据!$B$4:$I$59,8,FALSE)</f>
        <v>36.10</v>
      </c>
      <c r="H97" s="76" t="str">
        <f>VLOOKUP(B97,[31]全部报警!$A$2:$D$79,4,FALSE)</f>
        <v>云南省西双版纳傣族自治州景洪市东风农场允大公路中国邮政储蓄银行(东风营业所)东南92米</v>
      </c>
      <c r="I97" s="76"/>
      <c r="J97" s="85"/>
      <c r="K97" s="85"/>
      <c r="L97" s="84" t="s">
        <v>33</v>
      </c>
      <c r="M97" s="83"/>
      <c r="N97" s="83"/>
      <c r="O97" s="83"/>
      <c r="P97" s="83"/>
      <c r="Q97" s="101" t="s">
        <v>56</v>
      </c>
      <c r="R97" s="102"/>
      <c r="S97" s="103"/>
      <c r="T97" s="104"/>
      <c r="U97" s="105"/>
    </row>
    <row r="98" s="41" customFormat="1" ht="17.65" customHeight="1" spans="1:21">
      <c r="A98" s="71">
        <v>93</v>
      </c>
      <c r="B98" s="72" t="s">
        <v>348</v>
      </c>
      <c r="C98" s="73" t="s">
        <v>349</v>
      </c>
      <c r="D98" s="73">
        <v>13577315608</v>
      </c>
      <c r="E98" s="74" t="s">
        <v>59</v>
      </c>
      <c r="G98" s="151">
        <v>0</v>
      </c>
      <c r="H98" s="76"/>
      <c r="I98" s="83" t="s">
        <v>62</v>
      </c>
      <c r="J98" s="85"/>
      <c r="K98" s="85"/>
      <c r="L98" s="84" t="s">
        <v>33</v>
      </c>
      <c r="M98" s="83"/>
      <c r="N98" s="83"/>
      <c r="O98" s="83"/>
      <c r="P98" s="83"/>
      <c r="Q98" s="101" t="s">
        <v>29</v>
      </c>
      <c r="R98" s="102"/>
      <c r="S98" s="103">
        <v>43660</v>
      </c>
      <c r="T98" s="104" t="s">
        <v>170</v>
      </c>
      <c r="U98" s="105"/>
    </row>
    <row r="99" s="41" customFormat="1" ht="17.65" customHeight="1" spans="1:21">
      <c r="A99" s="71">
        <v>94</v>
      </c>
      <c r="B99" s="72" t="s">
        <v>350</v>
      </c>
      <c r="C99" s="73" t="s">
        <v>351</v>
      </c>
      <c r="D99" s="73">
        <v>13887376301</v>
      </c>
      <c r="E99" s="74" t="s">
        <v>59</v>
      </c>
      <c r="F99" s="76" t="str">
        <f>VLOOKUP(B99,[31]全部报警!$A$2:$D$79,2,FALSE)</f>
        <v>2019-07-14 21:52:36</v>
      </c>
      <c r="G99" s="151">
        <v>0</v>
      </c>
      <c r="H99" s="76" t="str">
        <f>VLOOKUP(B99,[31]全部报警!$A$2:$D$79,4,FALSE)</f>
        <v>云南省红河哈尼族彝族自治州建水县临安镇214省道鸿达驾校西南270米</v>
      </c>
      <c r="I99" s="76"/>
      <c r="J99" s="85"/>
      <c r="K99" s="85"/>
      <c r="L99" s="84" t="s">
        <v>33</v>
      </c>
      <c r="M99" s="83"/>
      <c r="N99" s="83"/>
      <c r="O99" s="83"/>
      <c r="P99" s="83"/>
      <c r="Q99" s="101" t="s">
        <v>56</v>
      </c>
      <c r="R99" s="102"/>
      <c r="S99" s="103"/>
      <c r="T99" s="104"/>
      <c r="U99" s="105"/>
    </row>
    <row r="100" s="41" customFormat="1" ht="17.65" customHeight="1" spans="1:21">
      <c r="A100" s="71">
        <v>95</v>
      </c>
      <c r="B100" s="108" t="s">
        <v>352</v>
      </c>
      <c r="C100" s="109" t="s">
        <v>353</v>
      </c>
      <c r="D100" s="109" t="s">
        <v>354</v>
      </c>
      <c r="E100" s="74" t="s">
        <v>59</v>
      </c>
      <c r="F100" s="76" t="str">
        <f>VLOOKUP(B100,[31]全部报警!$A$2:$D$79,2,FALSE)</f>
        <v>2019-07-14 19:32:40</v>
      </c>
      <c r="G100" s="151" t="str">
        <f>VLOOKUP(B100,[32]行驶报表统计数据!$B$4:$I$59,8,FALSE)</f>
        <v>14.66</v>
      </c>
      <c r="H100" s="76" t="str">
        <f>VLOOKUP(B100,[31]全部报警!$A$2:$D$79,4,FALSE)</f>
        <v>云南省红河哈尼族彝族自治州个旧市锡城镇个金公路金盆家园西北169米</v>
      </c>
      <c r="I100" s="76"/>
      <c r="J100" s="85"/>
      <c r="K100" s="85"/>
      <c r="L100" s="84" t="s">
        <v>33</v>
      </c>
      <c r="M100" s="83"/>
      <c r="N100" s="83"/>
      <c r="O100" s="83"/>
      <c r="P100" s="83"/>
      <c r="Q100" s="101" t="s">
        <v>56</v>
      </c>
      <c r="R100" s="102"/>
      <c r="S100" s="103"/>
      <c r="T100" s="104"/>
      <c r="U100" s="105"/>
    </row>
    <row r="101" s="41" customFormat="1" ht="17.65" customHeight="1" spans="1:21">
      <c r="A101" s="71">
        <v>96</v>
      </c>
      <c r="B101" s="72" t="s">
        <v>355</v>
      </c>
      <c r="C101" s="110" t="s">
        <v>356</v>
      </c>
      <c r="D101" s="110" t="s">
        <v>357</v>
      </c>
      <c r="E101" s="74" t="s">
        <v>59</v>
      </c>
      <c r="F101" s="76" t="str">
        <f>VLOOKUP(B101,[31]全部报警!$A$2:$D$79,2,FALSE)</f>
        <v>2019-07-14 20:33:41</v>
      </c>
      <c r="G101" s="151" t="str">
        <f>VLOOKUP(B101,[32]行驶报表统计数据!$B$4:$I$59,8,FALSE)</f>
        <v>31.34</v>
      </c>
      <c r="H101" s="76" t="str">
        <f>VLOOKUP(B101,[31]全部报警!$A$2:$D$79,4,FALSE)</f>
        <v>云南省文山壮族苗族自治州砚山县平远镇商贸大街155商贸大街阳光钢铝门窗东北28米</v>
      </c>
      <c r="I101" s="76"/>
      <c r="J101" s="85"/>
      <c r="K101" s="85"/>
      <c r="L101" s="84" t="s">
        <v>33</v>
      </c>
      <c r="M101" s="83"/>
      <c r="N101" s="83"/>
      <c r="O101" s="83"/>
      <c r="P101" s="83"/>
      <c r="Q101" s="101" t="s">
        <v>56</v>
      </c>
      <c r="R101" s="102"/>
      <c r="S101" s="103"/>
      <c r="T101" s="104"/>
      <c r="U101" s="105"/>
    </row>
    <row r="102" s="41" customFormat="1" ht="17.65" customHeight="1" spans="1:21">
      <c r="A102" s="71">
        <v>97</v>
      </c>
      <c r="B102" s="72" t="s">
        <v>358</v>
      </c>
      <c r="C102" s="110" t="s">
        <v>359</v>
      </c>
      <c r="D102" s="110" t="s">
        <v>360</v>
      </c>
      <c r="E102" s="74" t="s">
        <v>59</v>
      </c>
      <c r="F102" s="76" t="str">
        <f>VLOOKUP(B102,[31]全部报警!$A$2:$D$79,2,FALSE)</f>
        <v>2019-07-14 22:25:28</v>
      </c>
      <c r="G102" s="151">
        <v>0</v>
      </c>
      <c r="H102" s="76" t="str">
        <f>VLOOKUP(B102,[31]全部报警!$A$2:$D$79,4,FALSE)</f>
        <v>云南省红河哈尼族彝族自治州个旧市鸡街镇个大段松树寨东347米</v>
      </c>
      <c r="I102" s="76"/>
      <c r="J102" s="85"/>
      <c r="K102" s="85"/>
      <c r="L102" s="84" t="s">
        <v>33</v>
      </c>
      <c r="M102" s="83"/>
      <c r="N102" s="83"/>
      <c r="O102" s="83"/>
      <c r="P102" s="83"/>
      <c r="Q102" s="101" t="s">
        <v>56</v>
      </c>
      <c r="R102" s="102"/>
      <c r="S102" s="103"/>
      <c r="T102" s="104"/>
      <c r="U102" s="105"/>
    </row>
    <row r="103" s="41" customFormat="1" ht="17.65" customHeight="1" spans="1:21">
      <c r="A103" s="71">
        <v>98</v>
      </c>
      <c r="B103" s="72" t="s">
        <v>363</v>
      </c>
      <c r="C103" s="110" t="s">
        <v>364</v>
      </c>
      <c r="D103" s="110" t="s">
        <v>365</v>
      </c>
      <c r="E103" s="74" t="s">
        <v>59</v>
      </c>
      <c r="F103" s="76" t="str">
        <f>VLOOKUP(B103,[31]全部报警!$A$2:$D$79,2,FALSE)</f>
        <v>2019-07-14 17:03:32</v>
      </c>
      <c r="G103" s="151">
        <v>0</v>
      </c>
      <c r="H103" s="76" t="str">
        <f>VLOOKUP(B103,[31]全部报警!$A$2:$D$79,4,FALSE)</f>
        <v>云南省红河哈尼族彝族自治州河口瑶族自治县河口镇326国道曼漆西北236米</v>
      </c>
      <c r="I103" s="76"/>
      <c r="J103" s="85"/>
      <c r="K103" s="85"/>
      <c r="L103" s="84" t="s">
        <v>33</v>
      </c>
      <c r="M103" s="83"/>
      <c r="N103" s="83"/>
      <c r="O103" s="83"/>
      <c r="P103" s="83"/>
      <c r="Q103" s="101" t="s">
        <v>56</v>
      </c>
      <c r="R103" s="102"/>
      <c r="S103" s="103"/>
      <c r="T103" s="104"/>
      <c r="U103" s="105"/>
    </row>
    <row r="104" s="41" customFormat="1" ht="17.65" customHeight="1" spans="1:21">
      <c r="A104" s="71">
        <v>99</v>
      </c>
      <c r="B104" s="72" t="s">
        <v>366</v>
      </c>
      <c r="C104" s="110" t="s">
        <v>367</v>
      </c>
      <c r="D104" s="110" t="s">
        <v>368</v>
      </c>
      <c r="E104" s="74" t="s">
        <v>59</v>
      </c>
      <c r="F104" s="151" t="s">
        <v>3082</v>
      </c>
      <c r="G104" s="151">
        <v>0</v>
      </c>
      <c r="H104" s="76" t="str">
        <f>VLOOKUP(B104,[33]全部报警!$B$4:$E$94,4,FALSE)</f>
        <v>云南省普洱市思茅区思茅镇芒过山东南752米</v>
      </c>
      <c r="I104" s="76"/>
      <c r="J104" s="85"/>
      <c r="K104" s="85"/>
      <c r="L104" s="84" t="s">
        <v>33</v>
      </c>
      <c r="M104" s="83"/>
      <c r="N104" s="83"/>
      <c r="O104" s="83"/>
      <c r="P104" s="83"/>
      <c r="Q104" s="101" t="s">
        <v>56</v>
      </c>
      <c r="R104" s="102"/>
      <c r="S104" s="103"/>
      <c r="T104" s="104"/>
      <c r="U104" s="105"/>
    </row>
    <row r="105" s="41" customFormat="1" ht="17.65" customHeight="1" spans="1:21">
      <c r="A105" s="71">
        <v>100</v>
      </c>
      <c r="B105" s="72" t="s">
        <v>369</v>
      </c>
      <c r="C105" s="109" t="s">
        <v>370</v>
      </c>
      <c r="D105" s="109" t="s">
        <v>371</v>
      </c>
      <c r="E105" s="74" t="s">
        <v>59</v>
      </c>
      <c r="F105" s="151" t="s">
        <v>3083</v>
      </c>
      <c r="G105" s="151">
        <v>0</v>
      </c>
      <c r="H105" s="76" t="str">
        <f>VLOOKUP(B105,[33]全部报警!$B$4:$E$94,4,FALSE)</f>
        <v>云南省红河哈尼族彝族自治州建水县临安镇鑫苑家常菜东60米</v>
      </c>
      <c r="I105" s="76"/>
      <c r="J105" s="85"/>
      <c r="K105" s="85"/>
      <c r="L105" s="84" t="s">
        <v>33</v>
      </c>
      <c r="M105" s="83"/>
      <c r="N105" s="83"/>
      <c r="O105" s="83"/>
      <c r="P105" s="83"/>
      <c r="Q105" s="101" t="s">
        <v>56</v>
      </c>
      <c r="R105" s="102"/>
      <c r="S105" s="103"/>
      <c r="T105" s="104"/>
      <c r="U105" s="105"/>
    </row>
    <row r="106" s="41" customFormat="1" ht="17.65" customHeight="1" spans="1:21">
      <c r="A106" s="71">
        <v>101</v>
      </c>
      <c r="B106" s="72" t="s">
        <v>374</v>
      </c>
      <c r="C106" s="110" t="s">
        <v>375</v>
      </c>
      <c r="D106" s="111" t="s">
        <v>376</v>
      </c>
      <c r="E106" s="74" t="s">
        <v>59</v>
      </c>
      <c r="F106" s="76" t="str">
        <f>VLOOKUP(B106,[31]全部报警!$A$2:$D$79,2,FALSE)</f>
        <v>2019-07-14 21:16:39</v>
      </c>
      <c r="G106" s="151" t="str">
        <f>VLOOKUP(B106,[32]行驶报表统计数据!$B$4:$I$59,8,FALSE)</f>
        <v>35.76</v>
      </c>
      <c r="H106" s="76" t="str">
        <f>VLOOKUP(B106,[31]全部报警!$A$2:$D$79,4,FALSE)</f>
        <v>云南省红河哈尼族彝族自治州蒙自市文澜镇布衣透西北469米</v>
      </c>
      <c r="I106" s="76"/>
      <c r="J106" s="85"/>
      <c r="K106" s="85"/>
      <c r="L106" s="84" t="s">
        <v>33</v>
      </c>
      <c r="M106" s="83"/>
      <c r="N106" s="83"/>
      <c r="O106" s="83"/>
      <c r="P106" s="83"/>
      <c r="Q106" s="101" t="s">
        <v>56</v>
      </c>
      <c r="R106" s="102"/>
      <c r="S106" s="103"/>
      <c r="T106" s="104"/>
      <c r="U106" s="105"/>
    </row>
    <row r="107" s="41" customFormat="1" ht="17.65" customHeight="1" spans="1:21">
      <c r="A107" s="71">
        <v>102</v>
      </c>
      <c r="B107" s="72" t="s">
        <v>377</v>
      </c>
      <c r="C107" s="110" t="s">
        <v>378</v>
      </c>
      <c r="D107" s="110" t="s">
        <v>379</v>
      </c>
      <c r="E107" s="74" t="s">
        <v>59</v>
      </c>
      <c r="F107" s="151" t="s">
        <v>3084</v>
      </c>
      <c r="G107" s="151">
        <v>0</v>
      </c>
      <c r="H107" s="151" t="s">
        <v>3085</v>
      </c>
      <c r="I107" s="76"/>
      <c r="J107" s="85"/>
      <c r="K107" s="85"/>
      <c r="L107" s="84" t="s">
        <v>33</v>
      </c>
      <c r="M107" s="83"/>
      <c r="N107" s="83"/>
      <c r="O107" s="83"/>
      <c r="P107" s="83"/>
      <c r="Q107" s="101" t="s">
        <v>56</v>
      </c>
      <c r="R107" s="102"/>
      <c r="S107" s="103"/>
      <c r="T107" s="104"/>
      <c r="U107" s="105"/>
    </row>
    <row r="108" s="41" customFormat="1" ht="17.65" customHeight="1" spans="1:21">
      <c r="A108" s="71">
        <v>103</v>
      </c>
      <c r="B108" s="72" t="s">
        <v>382</v>
      </c>
      <c r="C108" s="110" t="s">
        <v>383</v>
      </c>
      <c r="D108" s="110" t="s">
        <v>384</v>
      </c>
      <c r="E108" s="74" t="s">
        <v>59</v>
      </c>
      <c r="F108" s="76" t="str">
        <f>VLOOKUP(B108,[31]全部报警!$A$2:$D$79,2,FALSE)</f>
        <v>2019-07-14 20:58:19</v>
      </c>
      <c r="G108" s="151" t="str">
        <f>VLOOKUP(B108,[32]行驶报表统计数据!$B$4:$I$59,8,FALSE)</f>
        <v>8.94</v>
      </c>
      <c r="H108" s="76" t="str">
        <f>VLOOKUP(B108,[31]全部报警!$A$2:$D$79,4,FALSE)</f>
        <v>云南省红河哈尼族彝族自治州个旧市鸡街镇个大段松树寨南566米</v>
      </c>
      <c r="I108" s="76"/>
      <c r="J108" s="85"/>
      <c r="K108" s="85"/>
      <c r="L108" s="84" t="s">
        <v>33</v>
      </c>
      <c r="M108" s="83"/>
      <c r="N108" s="83"/>
      <c r="O108" s="83"/>
      <c r="P108" s="83"/>
      <c r="Q108" s="101" t="s">
        <v>56</v>
      </c>
      <c r="R108" s="102"/>
      <c r="S108" s="103"/>
      <c r="T108" s="104"/>
      <c r="U108" s="105"/>
    </row>
    <row r="109" s="41" customFormat="1" ht="17.65" customHeight="1" spans="1:21">
      <c r="A109" s="71">
        <v>104</v>
      </c>
      <c r="B109" s="72" t="s">
        <v>387</v>
      </c>
      <c r="C109" s="110" t="s">
        <v>388</v>
      </c>
      <c r="D109" s="110" t="s">
        <v>389</v>
      </c>
      <c r="E109" s="74" t="s">
        <v>59</v>
      </c>
      <c r="F109" s="151" t="s">
        <v>3086</v>
      </c>
      <c r="G109" s="151">
        <v>0</v>
      </c>
      <c r="H109" s="76" t="s">
        <v>3087</v>
      </c>
      <c r="I109" s="76"/>
      <c r="J109" s="85"/>
      <c r="K109" s="85"/>
      <c r="L109" s="84" t="s">
        <v>33</v>
      </c>
      <c r="M109" s="83"/>
      <c r="N109" s="83"/>
      <c r="O109" s="83"/>
      <c r="P109" s="83"/>
      <c r="Q109" s="101" t="s">
        <v>56</v>
      </c>
      <c r="R109" s="102"/>
      <c r="S109" s="103"/>
      <c r="T109" s="104"/>
      <c r="U109" s="105"/>
    </row>
    <row r="110" s="41" customFormat="1" ht="17.65" customHeight="1" spans="1:21">
      <c r="A110" s="71">
        <v>105</v>
      </c>
      <c r="B110" s="72" t="s">
        <v>392</v>
      </c>
      <c r="C110" s="110" t="s">
        <v>393</v>
      </c>
      <c r="D110" s="110" t="s">
        <v>394</v>
      </c>
      <c r="E110" s="74" t="s">
        <v>395</v>
      </c>
      <c r="F110" s="151" t="s">
        <v>3088</v>
      </c>
      <c r="G110" s="151">
        <v>0</v>
      </c>
      <c r="H110" s="151" t="s">
        <v>3089</v>
      </c>
      <c r="I110" s="76"/>
      <c r="J110" s="85"/>
      <c r="K110" s="85"/>
      <c r="L110" s="84" t="s">
        <v>33</v>
      </c>
      <c r="M110" s="83"/>
      <c r="N110" s="83"/>
      <c r="O110" s="83"/>
      <c r="P110" s="83"/>
      <c r="Q110" s="101" t="s">
        <v>56</v>
      </c>
      <c r="R110" s="102"/>
      <c r="S110" s="103"/>
      <c r="T110" s="104"/>
      <c r="U110" s="105"/>
    </row>
    <row r="111" s="41" customFormat="1" ht="17.65" customHeight="1" spans="1:21">
      <c r="A111" s="71">
        <v>106</v>
      </c>
      <c r="B111" s="72" t="s">
        <v>398</v>
      </c>
      <c r="C111" s="110" t="s">
        <v>399</v>
      </c>
      <c r="D111" s="110" t="s">
        <v>400</v>
      </c>
      <c r="E111" s="74" t="s">
        <v>395</v>
      </c>
      <c r="F111" s="151" t="s">
        <v>3090</v>
      </c>
      <c r="G111" s="151">
        <v>0</v>
      </c>
      <c r="H111" s="151" t="s">
        <v>3091</v>
      </c>
      <c r="I111" s="76"/>
      <c r="J111" s="85"/>
      <c r="K111" s="85"/>
      <c r="L111" s="84" t="s">
        <v>33</v>
      </c>
      <c r="M111" s="83"/>
      <c r="N111" s="83"/>
      <c r="O111" s="83"/>
      <c r="P111" s="83"/>
      <c r="Q111" s="101" t="s">
        <v>56</v>
      </c>
      <c r="R111" s="102"/>
      <c r="S111" s="103"/>
      <c r="T111" s="104"/>
      <c r="U111" s="105"/>
    </row>
    <row r="112" s="41" customFormat="1" ht="17.65" customHeight="1" spans="1:21">
      <c r="A112" s="71">
        <v>107</v>
      </c>
      <c r="B112" s="72" t="s">
        <v>403</v>
      </c>
      <c r="C112" s="110" t="s">
        <v>404</v>
      </c>
      <c r="D112" s="110" t="s">
        <v>405</v>
      </c>
      <c r="E112" s="74" t="s">
        <v>59</v>
      </c>
      <c r="F112" s="76" t="str">
        <f>VLOOKUP(B112,[31]全部报警!$A$2:$D$79,2,FALSE)</f>
        <v>2019-07-14 22:31:14</v>
      </c>
      <c r="G112" s="151" t="str">
        <f>VLOOKUP(B112,[32]行驶报表统计数据!$B$4:$I$59,8,FALSE)</f>
        <v>28.46</v>
      </c>
      <c r="H112" s="76" t="str">
        <f>VLOOKUP(B112,[31]全部报警!$A$2:$D$79,4,FALSE)</f>
        <v>云南省迪庆藏族自治州维西傈僳族自治县保和镇225省道大理车友重型汽车维修中心西南68米</v>
      </c>
      <c r="I112" s="76"/>
      <c r="J112" s="85"/>
      <c r="K112" s="85"/>
      <c r="L112" s="84" t="s">
        <v>33</v>
      </c>
      <c r="M112" s="83"/>
      <c r="N112" s="83"/>
      <c r="O112" s="83"/>
      <c r="P112" s="83"/>
      <c r="Q112" s="101" t="s">
        <v>56</v>
      </c>
      <c r="R112" s="102"/>
      <c r="S112" s="103"/>
      <c r="T112" s="104"/>
      <c r="U112" s="105"/>
    </row>
    <row r="113" ht="17.65" customHeight="1" spans="1:22">
      <c r="A113" s="71">
        <v>108</v>
      </c>
      <c r="B113" s="72" t="s">
        <v>408</v>
      </c>
      <c r="C113" s="110" t="s">
        <v>409</v>
      </c>
      <c r="D113" s="110" t="s">
        <v>410</v>
      </c>
      <c r="E113" s="74" t="s">
        <v>59</v>
      </c>
      <c r="F113" s="151" t="s">
        <v>3092</v>
      </c>
      <c r="G113" s="151">
        <v>0</v>
      </c>
      <c r="H113" s="76" t="s">
        <v>3093</v>
      </c>
      <c r="I113" s="76"/>
      <c r="J113" s="85"/>
      <c r="K113" s="85"/>
      <c r="L113" s="84" t="s">
        <v>33</v>
      </c>
      <c r="M113" s="83"/>
      <c r="N113" s="83"/>
      <c r="O113" s="83"/>
      <c r="P113" s="83"/>
      <c r="Q113" s="101" t="s">
        <v>56</v>
      </c>
      <c r="R113" s="102"/>
      <c r="S113" s="103"/>
      <c r="T113" s="104"/>
      <c r="U113" s="105"/>
      <c r="V113" s="41"/>
    </row>
    <row r="114" ht="17.65" customHeight="1" spans="1:22">
      <c r="A114" s="71">
        <v>109</v>
      </c>
      <c r="B114" s="72" t="s">
        <v>413</v>
      </c>
      <c r="C114" s="77" t="s">
        <v>414</v>
      </c>
      <c r="D114" s="77">
        <v>15925330567</v>
      </c>
      <c r="E114" s="74" t="s">
        <v>59</v>
      </c>
      <c r="F114" s="151" t="s">
        <v>3094</v>
      </c>
      <c r="G114" s="151">
        <v>0</v>
      </c>
      <c r="H114" s="76" t="s">
        <v>3095</v>
      </c>
      <c r="I114" s="76"/>
      <c r="J114" s="85"/>
      <c r="K114" s="85"/>
      <c r="L114" s="84" t="s">
        <v>33</v>
      </c>
      <c r="M114" s="83"/>
      <c r="N114" s="83"/>
      <c r="O114" s="83"/>
      <c r="P114" s="83"/>
      <c r="Q114" s="101" t="s">
        <v>56</v>
      </c>
      <c r="R114" s="102"/>
      <c r="S114" s="103"/>
      <c r="T114" s="104"/>
      <c r="U114" s="105"/>
      <c r="V114" s="41"/>
    </row>
    <row r="115" ht="17.65" customHeight="1" spans="1:22">
      <c r="A115" s="71">
        <v>110</v>
      </c>
      <c r="B115" s="72" t="s">
        <v>417</v>
      </c>
      <c r="C115" s="110" t="s">
        <v>418</v>
      </c>
      <c r="D115" s="110" t="s">
        <v>419</v>
      </c>
      <c r="E115" s="74" t="s">
        <v>59</v>
      </c>
      <c r="F115" s="76" t="str">
        <f>VLOOKUP(B115,[31]全部报警!$A$2:$D$79,2,FALSE)</f>
        <v>2019-07-14 19:08:26</v>
      </c>
      <c r="G115" s="151" t="str">
        <f>VLOOKUP(B115,[32]行驶报表统计数据!$B$4:$I$59,8,FALSE)</f>
        <v>23.74</v>
      </c>
      <c r="H115" s="76" t="str">
        <f>VLOOKUP(B115,[31]全部报警!$A$2:$D$79,4,FALSE)</f>
        <v>云南省昆明市寻甸回族彝族自治县倘甸镇马大段山杂西228米</v>
      </c>
      <c r="I115" s="76"/>
      <c r="J115" s="85"/>
      <c r="K115" s="85"/>
      <c r="L115" s="84" t="s">
        <v>33</v>
      </c>
      <c r="M115" s="83"/>
      <c r="N115" s="83"/>
      <c r="O115" s="83"/>
      <c r="P115" s="83"/>
      <c r="Q115" s="101" t="s">
        <v>56</v>
      </c>
      <c r="R115" s="102"/>
      <c r="S115" s="103"/>
      <c r="T115" s="104"/>
      <c r="U115" s="105"/>
      <c r="V115" s="41"/>
    </row>
    <row r="116" ht="17.65" customHeight="1" spans="1:21">
      <c r="A116" s="71">
        <v>111</v>
      </c>
      <c r="B116" s="72" t="s">
        <v>420</v>
      </c>
      <c r="C116" s="110" t="s">
        <v>274</v>
      </c>
      <c r="D116" s="110" t="s">
        <v>421</v>
      </c>
      <c r="E116" s="74" t="s">
        <v>59</v>
      </c>
      <c r="F116" s="151" t="s">
        <v>3096</v>
      </c>
      <c r="G116" s="151">
        <v>0</v>
      </c>
      <c r="H116" s="76" t="s">
        <v>3097</v>
      </c>
      <c r="I116" s="76"/>
      <c r="J116" s="85"/>
      <c r="K116" s="85"/>
      <c r="L116" s="84" t="s">
        <v>33</v>
      </c>
      <c r="M116" s="83"/>
      <c r="N116" s="83"/>
      <c r="O116" s="83"/>
      <c r="P116" s="83"/>
      <c r="Q116" s="101" t="s">
        <v>56</v>
      </c>
      <c r="R116" s="102"/>
      <c r="S116" s="103"/>
      <c r="T116" s="104"/>
      <c r="U116" s="105"/>
    </row>
    <row r="117" ht="17.65" customHeight="1" spans="1:21">
      <c r="A117" s="71">
        <v>112</v>
      </c>
      <c r="B117" s="72" t="s">
        <v>424</v>
      </c>
      <c r="C117" s="110" t="s">
        <v>314</v>
      </c>
      <c r="D117" s="110" t="s">
        <v>425</v>
      </c>
      <c r="E117" s="74" t="s">
        <v>59</v>
      </c>
      <c r="F117" s="151" t="s">
        <v>3098</v>
      </c>
      <c r="G117" s="151">
        <v>0</v>
      </c>
      <c r="H117" s="76" t="s">
        <v>3099</v>
      </c>
      <c r="I117" s="76"/>
      <c r="J117" s="85"/>
      <c r="K117" s="85"/>
      <c r="L117" s="84" t="s">
        <v>33</v>
      </c>
      <c r="M117" s="83"/>
      <c r="N117" s="83"/>
      <c r="O117" s="83"/>
      <c r="P117" s="83"/>
      <c r="Q117" s="101" t="s">
        <v>56</v>
      </c>
      <c r="R117" s="102"/>
      <c r="S117" s="103"/>
      <c r="T117" s="104"/>
      <c r="U117" s="105"/>
    </row>
    <row r="118" ht="17.65" customHeight="1" spans="1:21">
      <c r="A118" s="71">
        <v>113</v>
      </c>
      <c r="B118" s="72" t="s">
        <v>428</v>
      </c>
      <c r="C118" s="110" t="s">
        <v>429</v>
      </c>
      <c r="D118" s="110" t="s">
        <v>430</v>
      </c>
      <c r="E118" s="74" t="s">
        <v>59</v>
      </c>
      <c r="F118" s="76" t="str">
        <f>VLOOKUP(B118,[31]全部报警!$A$2:$D$79,2,FALSE)</f>
        <v>2019-07-14 19:37:13</v>
      </c>
      <c r="G118" s="151" t="str">
        <f>VLOOKUP(B118,[32]行驶报表统计数据!$B$4:$I$59,8,FALSE)</f>
        <v>24.43</v>
      </c>
      <c r="H118" s="76" t="str">
        <f>VLOOKUP(B118,[31]全部报警!$A$2:$D$79,4,FALSE)</f>
        <v>云南省红河哈尼族彝族自治州建水县曲江镇东山坝线加油站(东山坝派出所东)北49米</v>
      </c>
      <c r="I118" s="76"/>
      <c r="J118" s="85"/>
      <c r="K118" s="85"/>
      <c r="L118" s="84" t="s">
        <v>33</v>
      </c>
      <c r="M118" s="83"/>
      <c r="N118" s="83"/>
      <c r="O118" s="83"/>
      <c r="P118" s="83"/>
      <c r="Q118" s="101" t="s">
        <v>56</v>
      </c>
      <c r="R118" s="102"/>
      <c r="S118" s="103"/>
      <c r="T118" s="104"/>
      <c r="U118" s="105"/>
    </row>
    <row r="119" ht="17.65" customHeight="1" spans="1:21">
      <c r="A119" s="71">
        <v>114</v>
      </c>
      <c r="B119" s="112" t="s">
        <v>431</v>
      </c>
      <c r="C119" s="113" t="s">
        <v>432</v>
      </c>
      <c r="D119" s="113" t="s">
        <v>433</v>
      </c>
      <c r="E119" s="74" t="s">
        <v>59</v>
      </c>
      <c r="F119" s="151" t="s">
        <v>3100</v>
      </c>
      <c r="G119" s="151">
        <v>0</v>
      </c>
      <c r="H119" s="76" t="s">
        <v>3101</v>
      </c>
      <c r="I119" s="76"/>
      <c r="J119" s="85"/>
      <c r="K119" s="85"/>
      <c r="L119" s="84" t="s">
        <v>33</v>
      </c>
      <c r="M119" s="83"/>
      <c r="N119" s="83"/>
      <c r="O119" s="83"/>
      <c r="P119" s="83"/>
      <c r="Q119" s="101" t="s">
        <v>56</v>
      </c>
      <c r="R119" s="102"/>
      <c r="S119" s="103"/>
      <c r="T119" s="104"/>
      <c r="U119" s="105"/>
    </row>
    <row r="120" ht="17.65" customHeight="1" spans="1:21">
      <c r="A120" s="71">
        <v>115</v>
      </c>
      <c r="B120" s="108" t="s">
        <v>436</v>
      </c>
      <c r="C120" s="110" t="s">
        <v>437</v>
      </c>
      <c r="D120" s="110" t="s">
        <v>438</v>
      </c>
      <c r="E120" s="74" t="s">
        <v>59</v>
      </c>
      <c r="F120" s="151" t="s">
        <v>3102</v>
      </c>
      <c r="G120" s="151">
        <v>0</v>
      </c>
      <c r="H120" s="76" t="s">
        <v>3103</v>
      </c>
      <c r="I120" s="76"/>
      <c r="J120" s="85"/>
      <c r="K120" s="85"/>
      <c r="L120" s="84" t="s">
        <v>33</v>
      </c>
      <c r="M120" s="83"/>
      <c r="N120" s="83"/>
      <c r="O120" s="83"/>
      <c r="P120" s="83"/>
      <c r="Q120" s="101" t="s">
        <v>56</v>
      </c>
      <c r="R120" s="102"/>
      <c r="S120" s="103"/>
      <c r="T120" s="104"/>
      <c r="U120" s="105"/>
    </row>
    <row r="121" ht="17.65" customHeight="1" spans="1:21">
      <c r="A121" s="71">
        <v>116</v>
      </c>
      <c r="B121" s="72" t="s">
        <v>441</v>
      </c>
      <c r="C121" s="73" t="s">
        <v>442</v>
      </c>
      <c r="D121" s="73">
        <v>13529818088</v>
      </c>
      <c r="E121" s="74" t="s">
        <v>59</v>
      </c>
      <c r="F121" s="151" t="s">
        <v>3104</v>
      </c>
      <c r="G121" s="151">
        <v>0</v>
      </c>
      <c r="H121" s="76" t="s">
        <v>3105</v>
      </c>
      <c r="I121" s="76"/>
      <c r="J121" s="85"/>
      <c r="K121" s="85"/>
      <c r="L121" s="84" t="s">
        <v>33</v>
      </c>
      <c r="M121" s="83"/>
      <c r="N121" s="83"/>
      <c r="O121" s="83"/>
      <c r="P121" s="83"/>
      <c r="Q121" s="101" t="s">
        <v>56</v>
      </c>
      <c r="R121" s="102"/>
      <c r="S121" s="103"/>
      <c r="T121" s="104"/>
      <c r="U121" s="105"/>
    </row>
    <row r="122" ht="17.65" customHeight="1" spans="1:21">
      <c r="A122" s="71">
        <v>117</v>
      </c>
      <c r="B122" s="72" t="s">
        <v>445</v>
      </c>
      <c r="C122" s="77" t="s">
        <v>446</v>
      </c>
      <c r="D122" s="77">
        <v>13150527536</v>
      </c>
      <c r="E122" s="74" t="s">
        <v>59</v>
      </c>
      <c r="F122" s="76" t="str">
        <f>VLOOKUP(B122,[31]全部报警!$A$2:$D$79,2,FALSE)</f>
        <v>2019-07-14 23:22:38</v>
      </c>
      <c r="G122" s="151" t="str">
        <f>VLOOKUP(B122,[32]行驶报表统计数据!$B$4:$I$59,8,FALSE)</f>
        <v>19.39</v>
      </c>
      <c r="H122" s="76" t="str">
        <f>VLOOKUP(B122,[31]全部报警!$A$2:$D$79,4,FALSE)</f>
        <v>云南省玉溪市通海县纳古镇忠爱大街151号忠爱大街爱尚美家家居建材东南74米</v>
      </c>
      <c r="I122" s="76"/>
      <c r="J122" s="85"/>
      <c r="K122" s="85"/>
      <c r="L122" s="84" t="s">
        <v>33</v>
      </c>
      <c r="M122" s="83"/>
      <c r="N122" s="83"/>
      <c r="O122" s="83"/>
      <c r="P122" s="83"/>
      <c r="Q122" s="101" t="s">
        <v>56</v>
      </c>
      <c r="R122" s="102"/>
      <c r="S122" s="103"/>
      <c r="T122" s="104"/>
      <c r="U122" s="105"/>
    </row>
    <row r="123" ht="17.65" customHeight="1" spans="1:21">
      <c r="A123" s="71">
        <v>118</v>
      </c>
      <c r="B123" s="72" t="s">
        <v>447</v>
      </c>
      <c r="C123" s="77" t="s">
        <v>448</v>
      </c>
      <c r="D123" s="77">
        <v>13649621558</v>
      </c>
      <c r="E123" s="74" t="s">
        <v>59</v>
      </c>
      <c r="F123" s="76" t="str">
        <f>VLOOKUP(B123,[31]全部报警!$A$2:$D$79,2,FALSE)</f>
        <v>2019-07-14 22:23:49</v>
      </c>
      <c r="G123" s="151">
        <v>0</v>
      </c>
      <c r="H123" s="76" t="str">
        <f>VLOOKUP(B123,[31]全部报警!$A$2:$D$79,4,FALSE)</f>
        <v>云南省红河哈尼族彝族自治州红河县迤萨镇Z007水井东1115米</v>
      </c>
      <c r="I123" s="76"/>
      <c r="J123" s="85"/>
      <c r="K123" s="85"/>
      <c r="L123" s="84" t="s">
        <v>33</v>
      </c>
      <c r="M123" s="83"/>
      <c r="N123" s="83"/>
      <c r="O123" s="83"/>
      <c r="P123" s="83"/>
      <c r="Q123" s="101" t="s">
        <v>56</v>
      </c>
      <c r="R123" s="102"/>
      <c r="S123" s="103"/>
      <c r="T123" s="104"/>
      <c r="U123" s="105"/>
    </row>
    <row r="124" ht="17.65" customHeight="1" spans="1:21">
      <c r="A124" s="71">
        <v>119</v>
      </c>
      <c r="B124" s="72" t="s">
        <v>449</v>
      </c>
      <c r="C124" s="73" t="s">
        <v>450</v>
      </c>
      <c r="D124" s="73">
        <v>13408934184</v>
      </c>
      <c r="E124" s="74" t="s">
        <v>59</v>
      </c>
      <c r="F124" s="151" t="s">
        <v>3106</v>
      </c>
      <c r="G124" s="151">
        <v>0</v>
      </c>
      <c r="H124" s="151" t="s">
        <v>3107</v>
      </c>
      <c r="I124" s="76"/>
      <c r="J124" s="85"/>
      <c r="K124" s="85"/>
      <c r="L124" s="84" t="s">
        <v>33</v>
      </c>
      <c r="M124" s="83"/>
      <c r="N124" s="83"/>
      <c r="O124" s="83"/>
      <c r="P124" s="83"/>
      <c r="Q124" s="101" t="s">
        <v>56</v>
      </c>
      <c r="R124" s="102"/>
      <c r="S124" s="103"/>
      <c r="T124" s="104"/>
      <c r="U124" s="105"/>
    </row>
    <row r="125" ht="17.65" customHeight="1" spans="1:21">
      <c r="A125" s="71">
        <v>120</v>
      </c>
      <c r="B125" s="72" t="s">
        <v>453</v>
      </c>
      <c r="C125" s="77" t="s">
        <v>454</v>
      </c>
      <c r="D125" s="77">
        <v>15987713388</v>
      </c>
      <c r="E125" s="74" t="s">
        <v>59</v>
      </c>
      <c r="F125" s="151" t="s">
        <v>3108</v>
      </c>
      <c r="G125" s="151">
        <v>0</v>
      </c>
      <c r="H125" s="151" t="s">
        <v>3109</v>
      </c>
      <c r="I125" s="76"/>
      <c r="J125" s="85"/>
      <c r="K125" s="85"/>
      <c r="L125" s="84" t="s">
        <v>33</v>
      </c>
      <c r="M125" s="83"/>
      <c r="N125" s="83"/>
      <c r="O125" s="83"/>
      <c r="P125" s="83"/>
      <c r="Q125" s="101" t="s">
        <v>56</v>
      </c>
      <c r="R125" s="102"/>
      <c r="S125" s="103"/>
      <c r="T125" s="104"/>
      <c r="U125" s="105"/>
    </row>
    <row r="126" ht="17.65" customHeight="1" spans="1:21">
      <c r="A126" s="71">
        <v>121</v>
      </c>
      <c r="B126" s="72" t="s">
        <v>457</v>
      </c>
      <c r="C126" s="73" t="s">
        <v>458</v>
      </c>
      <c r="D126" s="73">
        <v>13408943058</v>
      </c>
      <c r="E126" s="74" t="s">
        <v>59</v>
      </c>
      <c r="F126" s="151" t="s">
        <v>3110</v>
      </c>
      <c r="G126" s="151">
        <v>0</v>
      </c>
      <c r="H126" s="151" t="s">
        <v>3111</v>
      </c>
      <c r="I126" s="76"/>
      <c r="J126" s="85"/>
      <c r="K126" s="85"/>
      <c r="L126" s="84" t="s">
        <v>33</v>
      </c>
      <c r="M126" s="83"/>
      <c r="N126" s="83"/>
      <c r="O126" s="83"/>
      <c r="P126" s="83"/>
      <c r="Q126" s="101" t="s">
        <v>56</v>
      </c>
      <c r="R126" s="102"/>
      <c r="S126" s="103"/>
      <c r="T126" s="104"/>
      <c r="U126" s="105"/>
    </row>
    <row r="127" ht="17.65" customHeight="1" spans="1:21">
      <c r="A127" s="71">
        <v>122</v>
      </c>
      <c r="B127" s="72" t="s">
        <v>461</v>
      </c>
      <c r="C127" s="73" t="s">
        <v>462</v>
      </c>
      <c r="D127" s="73">
        <v>15126308356</v>
      </c>
      <c r="E127" s="74" t="s">
        <v>59</v>
      </c>
      <c r="F127" s="151" t="s">
        <v>3112</v>
      </c>
      <c r="G127" s="151">
        <v>0</v>
      </c>
      <c r="H127" s="151" t="s">
        <v>3113</v>
      </c>
      <c r="I127" s="76"/>
      <c r="J127" s="85"/>
      <c r="K127" s="85"/>
      <c r="L127" s="84" t="s">
        <v>33</v>
      </c>
      <c r="M127" s="83"/>
      <c r="N127" s="83"/>
      <c r="O127" s="83"/>
      <c r="P127" s="83"/>
      <c r="Q127" s="101" t="s">
        <v>56</v>
      </c>
      <c r="R127" s="102"/>
      <c r="S127" s="103"/>
      <c r="T127" s="104"/>
      <c r="U127" s="105"/>
    </row>
    <row r="128" ht="17.65" customHeight="1" spans="1:21">
      <c r="A128" s="71">
        <v>123</v>
      </c>
      <c r="B128" s="72" t="s">
        <v>465</v>
      </c>
      <c r="C128" s="73" t="s">
        <v>466</v>
      </c>
      <c r="D128" s="73">
        <v>13529497697</v>
      </c>
      <c r="E128" s="74" t="s">
        <v>59</v>
      </c>
      <c r="F128" s="76" t="str">
        <f>VLOOKUP(B128,[31]全部报警!$A$2:$D$79,2,FALSE)</f>
        <v>2019-07-14 23:50:07</v>
      </c>
      <c r="G128" s="151" t="str">
        <f>VLOOKUP(B128,[32]行驶报表统计数据!$B$4:$I$59,8,FALSE)</f>
        <v>9.14</v>
      </c>
      <c r="H128" s="76" t="str">
        <f>VLOOKUP(B128,[31]全部报警!$A$2:$D$79,4,FALSE)</f>
        <v>云南省红河哈尼族彝族自治州个旧市大屯镇个大段小屯西80米</v>
      </c>
      <c r="I128" s="76"/>
      <c r="J128" s="85"/>
      <c r="K128" s="85"/>
      <c r="L128" s="84" t="s">
        <v>33</v>
      </c>
      <c r="M128" s="83"/>
      <c r="N128" s="83"/>
      <c r="O128" s="83"/>
      <c r="P128" s="83"/>
      <c r="Q128" s="101" t="s">
        <v>56</v>
      </c>
      <c r="R128" s="102"/>
      <c r="S128" s="103"/>
      <c r="T128" s="104"/>
      <c r="U128" s="105"/>
    </row>
    <row r="129" ht="17.65" customHeight="1" spans="1:21">
      <c r="A129" s="71">
        <v>124</v>
      </c>
      <c r="B129" s="114" t="s">
        <v>467</v>
      </c>
      <c r="C129" s="115" t="s">
        <v>468</v>
      </c>
      <c r="D129" s="115">
        <v>13887501050</v>
      </c>
      <c r="E129" s="74" t="s">
        <v>59</v>
      </c>
      <c r="F129" s="76"/>
      <c r="G129" s="151"/>
      <c r="H129" s="76"/>
      <c r="I129" s="83" t="s">
        <v>62</v>
      </c>
      <c r="J129" s="85"/>
      <c r="K129" s="85"/>
      <c r="L129" s="84" t="s">
        <v>33</v>
      </c>
      <c r="M129" s="83"/>
      <c r="N129" s="83"/>
      <c r="O129" s="83"/>
      <c r="P129" s="83"/>
      <c r="Q129" s="101" t="s">
        <v>29</v>
      </c>
      <c r="R129" s="102"/>
      <c r="S129" s="103"/>
      <c r="T129" s="104"/>
      <c r="U129" s="105"/>
    </row>
    <row r="130" ht="17.65" customHeight="1" spans="1:21">
      <c r="A130" s="71">
        <v>125</v>
      </c>
      <c r="B130" s="114" t="s">
        <v>469</v>
      </c>
      <c r="C130" s="115" t="s">
        <v>470</v>
      </c>
      <c r="D130" s="115">
        <v>13529664805</v>
      </c>
      <c r="E130" s="74" t="s">
        <v>59</v>
      </c>
      <c r="F130" s="76" t="str">
        <f>VLOOKUP(B130,[31]全部报警!$A$2:$D$79,2,FALSE)</f>
        <v>2019-07-14 23:04:13</v>
      </c>
      <c r="G130" s="151" t="str">
        <f>VLOOKUP(B130,[32]行驶报表统计数据!$B$4:$I$59,8,FALSE)</f>
        <v>13.43</v>
      </c>
      <c r="H130" s="76" t="str">
        <f>VLOOKUP(B130,[31]全部报警!$A$2:$D$79,4,FALSE)</f>
        <v>云南省红河哈尼族彝族自治州个旧市蔓耗镇102县道蛮板大桥东北390米</v>
      </c>
      <c r="I130" s="76"/>
      <c r="J130" s="85"/>
      <c r="K130" s="85"/>
      <c r="L130" s="84" t="s">
        <v>33</v>
      </c>
      <c r="M130" s="83"/>
      <c r="N130" s="83"/>
      <c r="O130" s="83"/>
      <c r="P130" s="83"/>
      <c r="Q130" s="101" t="s">
        <v>56</v>
      </c>
      <c r="R130" s="102"/>
      <c r="S130" s="103"/>
      <c r="T130" s="104"/>
      <c r="U130" s="105"/>
    </row>
    <row r="131" ht="17.65" customHeight="1" spans="1:21">
      <c r="A131" s="71">
        <v>126</v>
      </c>
      <c r="B131" s="116" t="s">
        <v>471</v>
      </c>
      <c r="C131" s="117" t="s">
        <v>472</v>
      </c>
      <c r="D131" s="117">
        <v>13577336657</v>
      </c>
      <c r="E131" s="74" t="s">
        <v>59</v>
      </c>
      <c r="F131" s="76" t="str">
        <f>VLOOKUP(B131,[31]全部报警!$A$2:$D$79,2,FALSE)</f>
        <v>2019-07-14 12:34:12</v>
      </c>
      <c r="G131" s="151" t="str">
        <f>VLOOKUP(B131,[32]行驶报表统计数据!$B$4:$I$59,8,FALSE)</f>
        <v>20.62</v>
      </c>
      <c r="H131" s="76" t="str">
        <f>VLOOKUP(B131,[31]全部报警!$A$2:$D$79,4,FALSE)</f>
        <v>云南省红河哈尼族彝族自治州开远市小龙潭镇丰新段平桥东南408米</v>
      </c>
      <c r="I131" s="76"/>
      <c r="J131" s="85"/>
      <c r="K131" s="85"/>
      <c r="L131" s="84" t="s">
        <v>33</v>
      </c>
      <c r="M131" s="83"/>
      <c r="N131" s="83"/>
      <c r="O131" s="83"/>
      <c r="P131" s="83"/>
      <c r="Q131" s="101" t="s">
        <v>56</v>
      </c>
      <c r="R131" s="102"/>
      <c r="S131" s="103"/>
      <c r="T131" s="104"/>
      <c r="U131" s="105"/>
    </row>
    <row r="132" ht="17.65" customHeight="1" spans="1:21">
      <c r="A132" s="71">
        <v>127</v>
      </c>
      <c r="B132" s="116" t="s">
        <v>473</v>
      </c>
      <c r="C132" s="77" t="s">
        <v>474</v>
      </c>
      <c r="D132" s="77">
        <v>13769469916</v>
      </c>
      <c r="E132" s="74" t="s">
        <v>59</v>
      </c>
      <c r="F132" s="76" t="str">
        <f>VLOOKUP(B132,[31]全部报警!$A$2:$D$79,2,FALSE)</f>
        <v>2019-07-14 18:39:21</v>
      </c>
      <c r="G132" s="151" t="str">
        <f>VLOOKUP(B132,[32]行驶报表统计数据!$B$4:$I$59,8,FALSE)</f>
        <v>20.51</v>
      </c>
      <c r="H132" s="76" t="str">
        <f>VLOOKUP(B132,[31]全部报警!$A$2:$D$79,4,FALSE)</f>
        <v>云南省红河哈尼族彝族自治州石屏县异龙镇小老卫寨段g43县030乡道石屏县机动车驾驶培训学校东北541米</v>
      </c>
      <c r="I132" s="76"/>
      <c r="J132" s="85"/>
      <c r="K132" s="85"/>
      <c r="L132" s="84" t="s">
        <v>33</v>
      </c>
      <c r="M132" s="83"/>
      <c r="N132" s="83"/>
      <c r="O132" s="83"/>
      <c r="P132" s="83"/>
      <c r="Q132" s="101" t="s">
        <v>56</v>
      </c>
      <c r="R132" s="102"/>
      <c r="S132" s="103"/>
      <c r="T132" s="104"/>
      <c r="U132" s="105"/>
    </row>
    <row r="133" ht="17.65" customHeight="1" spans="1:21">
      <c r="A133" s="71">
        <v>128</v>
      </c>
      <c r="B133" s="116" t="s">
        <v>477</v>
      </c>
      <c r="C133" s="78" t="s">
        <v>478</v>
      </c>
      <c r="D133" s="78" t="s">
        <v>479</v>
      </c>
      <c r="E133" s="74" t="s">
        <v>59</v>
      </c>
      <c r="F133" s="151" t="s">
        <v>3114</v>
      </c>
      <c r="G133" s="151">
        <v>0</v>
      </c>
      <c r="H133" s="76" t="str">
        <f>VLOOKUP(B133,[33]全部报警!$B$4:$E$94,4,FALSE)</f>
        <v>云南省红河哈尼族彝族自治州建水县面甸镇323国道建水七中东北249米</v>
      </c>
      <c r="I133" s="76"/>
      <c r="J133" s="85"/>
      <c r="K133" s="85"/>
      <c r="L133" s="84" t="s">
        <v>33</v>
      </c>
      <c r="M133" s="83"/>
      <c r="N133" s="83"/>
      <c r="O133" s="83"/>
      <c r="P133" s="83"/>
      <c r="Q133" s="101" t="s">
        <v>56</v>
      </c>
      <c r="R133" s="102"/>
      <c r="S133" s="103"/>
      <c r="T133" s="104"/>
      <c r="U133" s="105"/>
    </row>
    <row r="134" ht="17.65" customHeight="1" spans="1:21">
      <c r="A134" s="71">
        <v>129</v>
      </c>
      <c r="B134" s="116" t="s">
        <v>482</v>
      </c>
      <c r="C134" s="78" t="s">
        <v>483</v>
      </c>
      <c r="D134" s="78" t="s">
        <v>484</v>
      </c>
      <c r="E134" s="74" t="s">
        <v>59</v>
      </c>
      <c r="F134" s="151" t="s">
        <v>3115</v>
      </c>
      <c r="G134" s="151">
        <v>0</v>
      </c>
      <c r="H134" s="76" t="str">
        <f>VLOOKUP(B134,[33]全部报警!$B$4:$E$94,4,FALSE)</f>
        <v>云南省红河哈尼族彝族自治州金平苗族瑶族傣族自治县金水河镇滨河路口岸小学西南148米</v>
      </c>
      <c r="I134" s="76"/>
      <c r="J134" s="85"/>
      <c r="K134" s="85"/>
      <c r="L134" s="84" t="s">
        <v>33</v>
      </c>
      <c r="M134" s="83"/>
      <c r="N134" s="83"/>
      <c r="O134" s="83"/>
      <c r="P134" s="83"/>
      <c r="Q134" s="101" t="s">
        <v>56</v>
      </c>
      <c r="R134" s="102"/>
      <c r="S134" s="103"/>
      <c r="T134" s="104"/>
      <c r="U134" s="105"/>
    </row>
    <row r="135" ht="17.65" customHeight="1" spans="1:21">
      <c r="A135" s="71">
        <v>130</v>
      </c>
      <c r="B135" s="116" t="s">
        <v>485</v>
      </c>
      <c r="C135" s="78" t="s">
        <v>486</v>
      </c>
      <c r="D135" s="78" t="s">
        <v>487</v>
      </c>
      <c r="E135" s="74" t="s">
        <v>59</v>
      </c>
      <c r="F135" s="151" t="s">
        <v>3116</v>
      </c>
      <c r="G135" s="151">
        <v>0</v>
      </c>
      <c r="H135" s="76" t="s">
        <v>3117</v>
      </c>
      <c r="I135" s="76"/>
      <c r="J135" s="85"/>
      <c r="K135" s="85"/>
      <c r="L135" s="84" t="s">
        <v>33</v>
      </c>
      <c r="M135" s="83"/>
      <c r="N135" s="83"/>
      <c r="O135" s="83"/>
      <c r="P135" s="83"/>
      <c r="Q135" s="101" t="s">
        <v>56</v>
      </c>
      <c r="R135" s="102"/>
      <c r="S135" s="103"/>
      <c r="T135" s="104"/>
      <c r="U135" s="105"/>
    </row>
    <row r="136" s="40" customFormat="1" ht="17.65" customHeight="1" spans="1:21">
      <c r="A136" s="71">
        <v>131</v>
      </c>
      <c r="B136" s="76" t="s">
        <v>490</v>
      </c>
      <c r="C136" s="77" t="s">
        <v>491</v>
      </c>
      <c r="D136" s="77">
        <v>15187312120</v>
      </c>
      <c r="E136" s="74" t="s">
        <v>59</v>
      </c>
      <c r="F136" s="76" t="str">
        <f>VLOOKUP(B136,[31]全部报警!$A$2:$D$79,2,FALSE)</f>
        <v>2019-07-14 22:04:56</v>
      </c>
      <c r="G136" s="151" t="str">
        <f>VLOOKUP(B136,[32]行驶报表统计数据!$B$4:$I$59,8,FALSE)</f>
        <v>45.06</v>
      </c>
      <c r="H136" s="76" t="str">
        <f>VLOOKUP(B136,[31]全部报警!$A$2:$D$79,4,FALSE)</f>
        <v>云南省红河哈尼族彝族自治州开远市羊街乡羊街集镇段g8011开河王丫段宽寨小学东650米</v>
      </c>
      <c r="I136" s="76"/>
      <c r="J136" s="85"/>
      <c r="K136" s="85"/>
      <c r="L136" s="84" t="s">
        <v>33</v>
      </c>
      <c r="M136" s="83"/>
      <c r="N136" s="83"/>
      <c r="O136" s="83"/>
      <c r="P136" s="83"/>
      <c r="Q136" s="101" t="s">
        <v>56</v>
      </c>
      <c r="R136" s="102"/>
      <c r="S136" s="103"/>
      <c r="T136" s="104"/>
      <c r="U136" s="105"/>
    </row>
    <row r="137" ht="17.65" customHeight="1" spans="1:21">
      <c r="A137" s="71">
        <v>132</v>
      </c>
      <c r="B137" s="73" t="s">
        <v>492</v>
      </c>
      <c r="C137" s="117" t="s">
        <v>285</v>
      </c>
      <c r="D137" s="117">
        <v>15974736050</v>
      </c>
      <c r="E137" s="74" t="s">
        <v>59</v>
      </c>
      <c r="F137" s="76" t="str">
        <f>VLOOKUP(B137,[31]全部报警!$A$2:$D$79,2,FALSE)</f>
        <v>2019-07-14 10:03:15</v>
      </c>
      <c r="G137" s="151" t="str">
        <f>VLOOKUP(B137,[32]行驶报表统计数据!$B$4:$I$59,8,FALSE)</f>
        <v>5.96</v>
      </c>
      <c r="H137" s="76" t="str">
        <f>VLOOKUP(B137,[31]全部报警!$A$2:$D$79,4,FALSE)</f>
        <v>云南省红河哈尼族彝族自治州建水县坡头乡130县道贾沙乡科技希望小学南1547米</v>
      </c>
      <c r="I137" s="76"/>
      <c r="J137" s="85"/>
      <c r="K137" s="85"/>
      <c r="L137" s="84" t="s">
        <v>33</v>
      </c>
      <c r="M137" s="83"/>
      <c r="N137" s="83"/>
      <c r="O137" s="83"/>
      <c r="P137" s="83"/>
      <c r="Q137" s="101" t="s">
        <v>56</v>
      </c>
      <c r="R137" s="102"/>
      <c r="S137" s="103"/>
      <c r="T137" s="104"/>
      <c r="U137" s="105"/>
    </row>
    <row r="138" ht="17.65" customHeight="1" spans="1:21">
      <c r="A138" s="71">
        <v>133</v>
      </c>
      <c r="B138" s="73" t="s">
        <v>493</v>
      </c>
      <c r="C138" s="117" t="s">
        <v>494</v>
      </c>
      <c r="D138" s="117">
        <v>13988095702</v>
      </c>
      <c r="E138" s="74" t="s">
        <v>59</v>
      </c>
      <c r="F138" s="76" t="str">
        <f>VLOOKUP(B138,[31]全部报警!$A$2:$D$79,2,FALSE)</f>
        <v>2019-07-14 18:46:31</v>
      </c>
      <c r="G138" s="151">
        <v>0</v>
      </c>
      <c r="H138" s="76" t="str">
        <f>VLOOKUP(B138,[31]全部报警!$A$2:$D$79,4,FALSE)</f>
        <v>云南省昆明市官渡区金马街道云南深山菌业有限公司北86米</v>
      </c>
      <c r="I138" s="76"/>
      <c r="J138" s="85"/>
      <c r="K138" s="85"/>
      <c r="L138" s="84" t="s">
        <v>33</v>
      </c>
      <c r="M138" s="83"/>
      <c r="N138" s="83"/>
      <c r="O138" s="83"/>
      <c r="P138" s="83"/>
      <c r="Q138" s="101" t="s">
        <v>56</v>
      </c>
      <c r="R138" s="102"/>
      <c r="S138" s="103"/>
      <c r="T138" s="104"/>
      <c r="U138" s="105"/>
    </row>
    <row r="139" ht="17.65" customHeight="1" spans="1:21">
      <c r="A139" s="71">
        <v>134</v>
      </c>
      <c r="B139" s="73" t="s">
        <v>495</v>
      </c>
      <c r="C139" s="117" t="s">
        <v>496</v>
      </c>
      <c r="D139" s="117">
        <v>15912820531</v>
      </c>
      <c r="E139" s="74" t="s">
        <v>59</v>
      </c>
      <c r="F139" s="76" t="str">
        <f>VLOOKUP(B139,[31]全部报警!$A$2:$D$79,2,FALSE)</f>
        <v>2019-07-14 17:36:40</v>
      </c>
      <c r="G139" s="151" t="str">
        <f>VLOOKUP(B139,[32]行驶报表统计数据!$B$4:$I$59,8,FALSE)</f>
        <v>18.74</v>
      </c>
      <c r="H139" s="76" t="str">
        <f>VLOOKUP(B139,[31]全部报警!$A$2:$D$79,4,FALSE)</f>
        <v>云南省红河哈尼族彝族自治州个旧市鸡街镇212省道舘驿清真餐厅西南56米</v>
      </c>
      <c r="I139" s="76"/>
      <c r="J139" s="85"/>
      <c r="K139" s="85"/>
      <c r="L139" s="84" t="s">
        <v>33</v>
      </c>
      <c r="M139" s="83"/>
      <c r="N139" s="83"/>
      <c r="O139" s="83"/>
      <c r="P139" s="83"/>
      <c r="Q139" s="101" t="s">
        <v>56</v>
      </c>
      <c r="R139" s="102"/>
      <c r="S139" s="103"/>
      <c r="T139" s="104"/>
      <c r="U139" s="105"/>
    </row>
    <row r="140" s="42" customFormat="1" ht="17.65" customHeight="1" spans="1:22">
      <c r="A140" s="71">
        <v>135</v>
      </c>
      <c r="B140" s="73" t="s">
        <v>499</v>
      </c>
      <c r="C140" s="77" t="s">
        <v>500</v>
      </c>
      <c r="D140" s="77">
        <v>15825222243</v>
      </c>
      <c r="E140" s="74" t="s">
        <v>59</v>
      </c>
      <c r="F140" s="76" t="str">
        <f>VLOOKUP(B140,[31]全部报警!$A$2:$D$79,2,FALSE)</f>
        <v>2019-07-14 17:51:32</v>
      </c>
      <c r="G140" s="151" t="str">
        <f>VLOOKUP(B140,[32]行驶报表统计数据!$B$4:$I$59,8,FALSE)</f>
        <v>5.10</v>
      </c>
      <c r="H140" s="76" t="str">
        <f>VLOOKUP(B140,[31]全部报警!$A$2:$D$79,4,FALSE)</f>
        <v>云南省西双版纳傣族自治州景洪市允景洪街道澜沧江路5号澜沧江路兴豪门东北598米</v>
      </c>
      <c r="I140" s="76"/>
      <c r="J140" s="128"/>
      <c r="K140" s="128"/>
      <c r="L140" s="84" t="s">
        <v>33</v>
      </c>
      <c r="M140" s="83"/>
      <c r="N140" s="83"/>
      <c r="O140" s="83"/>
      <c r="P140" s="83"/>
      <c r="Q140" s="101" t="s">
        <v>56</v>
      </c>
      <c r="R140" s="102"/>
      <c r="S140" s="103"/>
      <c r="T140" s="104"/>
      <c r="U140" s="105"/>
      <c r="V140" s="132"/>
    </row>
    <row r="141" s="42" customFormat="1" ht="17.65" customHeight="1" spans="1:22">
      <c r="A141" s="71">
        <v>136</v>
      </c>
      <c r="B141" s="116" t="s">
        <v>502</v>
      </c>
      <c r="C141" s="117" t="s">
        <v>503</v>
      </c>
      <c r="D141" s="117">
        <v>13987340086</v>
      </c>
      <c r="E141" s="74" t="s">
        <v>59</v>
      </c>
      <c r="F141" s="76" t="str">
        <f>VLOOKUP(B141,[31]全部报警!$A$2:$D$79,2,FALSE)</f>
        <v>2019-07-14 06:01:22</v>
      </c>
      <c r="G141" s="151">
        <v>0</v>
      </c>
      <c r="H141" s="76" t="str">
        <f>VLOOKUP(B141,[31]全部报警!$A$2:$D$79,4,FALSE)</f>
        <v>云南省红河哈尼族彝族自治州个旧市鸡街镇212省道舘驿清真餐厅西北64米</v>
      </c>
      <c r="I141" s="76"/>
      <c r="J141" s="128"/>
      <c r="K141" s="128"/>
      <c r="L141" s="84" t="s">
        <v>33</v>
      </c>
      <c r="M141" s="83"/>
      <c r="N141" s="83"/>
      <c r="O141" s="83"/>
      <c r="P141" s="83"/>
      <c r="Q141" s="101" t="s">
        <v>56</v>
      </c>
      <c r="R141" s="102"/>
      <c r="S141" s="103"/>
      <c r="T141" s="104"/>
      <c r="U141" s="105"/>
      <c r="V141" s="132"/>
    </row>
    <row r="142" s="42" customFormat="1" ht="17.65" customHeight="1" spans="1:22">
      <c r="A142" s="71">
        <v>137</v>
      </c>
      <c r="B142" s="116" t="s">
        <v>504</v>
      </c>
      <c r="C142" s="117" t="s">
        <v>505</v>
      </c>
      <c r="D142" s="117">
        <v>15987379657</v>
      </c>
      <c r="E142" s="74" t="s">
        <v>59</v>
      </c>
      <c r="F142" s="76" t="str">
        <f>VLOOKUP(B142,[31]全部报警!$A$2:$D$79,2,FALSE)</f>
        <v>2019-07-14 23:52:27</v>
      </c>
      <c r="G142" s="151">
        <v>0</v>
      </c>
      <c r="H142" s="76" t="str">
        <f>VLOOKUP(B142,[31]全部报警!$A$2:$D$79,4,FALSE)</f>
        <v>云南省红河哈尼族彝族自治州建水县西庄镇芦子沟段麦粮地东177米</v>
      </c>
      <c r="I142" s="76"/>
      <c r="J142" s="128"/>
      <c r="K142" s="128"/>
      <c r="L142" s="84" t="s">
        <v>33</v>
      </c>
      <c r="M142" s="83"/>
      <c r="N142" s="83"/>
      <c r="O142" s="83"/>
      <c r="P142" s="83"/>
      <c r="Q142" s="101" t="s">
        <v>56</v>
      </c>
      <c r="R142" s="102"/>
      <c r="S142" s="103"/>
      <c r="T142" s="104"/>
      <c r="U142" s="105"/>
      <c r="V142" s="132"/>
    </row>
    <row r="143" ht="17.65" customHeight="1" spans="1:21">
      <c r="A143" s="71">
        <v>138</v>
      </c>
      <c r="B143" s="116" t="s">
        <v>506</v>
      </c>
      <c r="C143" s="117" t="s">
        <v>507</v>
      </c>
      <c r="D143" s="117">
        <v>13708631876</v>
      </c>
      <c r="E143" s="74" t="s">
        <v>59</v>
      </c>
      <c r="F143" s="76" t="str">
        <f>VLOOKUP(B143,[31]全部报警!$A$2:$D$79,2,FALSE)</f>
        <v>2019-07-14 22:15:18</v>
      </c>
      <c r="G143" s="151">
        <v>82</v>
      </c>
      <c r="H143" s="76" t="str">
        <f>VLOOKUP(B143,[31]全部报警!$A$2:$D$79,4,FALSE)</f>
        <v>广西壮族自治区南宁市武鸣区灵马镇S52武平高速梳六西399米</v>
      </c>
      <c r="I143" s="76"/>
      <c r="J143" s="128"/>
      <c r="K143" s="128"/>
      <c r="L143" s="84" t="s">
        <v>28</v>
      </c>
      <c r="M143" s="83"/>
      <c r="N143" s="83" t="s">
        <v>62</v>
      </c>
      <c r="O143" s="83"/>
      <c r="P143" s="83"/>
      <c r="Q143" s="101" t="s">
        <v>34</v>
      </c>
      <c r="R143" s="102"/>
      <c r="S143" s="103">
        <v>43660</v>
      </c>
      <c r="T143" s="104" t="s">
        <v>279</v>
      </c>
      <c r="U143" s="105"/>
    </row>
    <row r="144" ht="17.65" customHeight="1" spans="1:21">
      <c r="A144" s="71">
        <v>139</v>
      </c>
      <c r="B144" s="116" t="s">
        <v>508</v>
      </c>
      <c r="C144" s="77" t="s">
        <v>509</v>
      </c>
      <c r="D144" s="77">
        <v>13466255899</v>
      </c>
      <c r="E144" s="74" t="s">
        <v>59</v>
      </c>
      <c r="F144" s="76" t="str">
        <f>VLOOKUP(B144,[31]全部报警!$A$2:$D$79,2,FALSE)</f>
        <v>2019-07-14 19:00:06</v>
      </c>
      <c r="G144" s="151" t="str">
        <f>VLOOKUP(B144,[32]行驶报表统计数据!$B$4:$I$59,8,FALSE)</f>
        <v>9.48</v>
      </c>
      <c r="H144" s="76" t="str">
        <f>VLOOKUP(B144,[31]全部报警!$A$2:$D$79,4,FALSE)</f>
        <v>云南省红河哈尼族彝族自治州建水县临安镇迎晖路350祥琦汽车销售有限公司西北11米</v>
      </c>
      <c r="I144" s="76"/>
      <c r="J144" s="128"/>
      <c r="K144" s="128"/>
      <c r="L144" s="84" t="s">
        <v>33</v>
      </c>
      <c r="M144" s="83"/>
      <c r="N144" s="83"/>
      <c r="O144" s="83"/>
      <c r="P144" s="83"/>
      <c r="Q144" s="101" t="s">
        <v>56</v>
      </c>
      <c r="R144" s="102"/>
      <c r="S144" s="103"/>
      <c r="T144" s="104"/>
      <c r="U144" s="105"/>
    </row>
    <row r="145" ht="17.65" customHeight="1" spans="1:21">
      <c r="A145" s="71">
        <v>140</v>
      </c>
      <c r="B145" s="118" t="s">
        <v>512</v>
      </c>
      <c r="C145" s="117" t="s">
        <v>513</v>
      </c>
      <c r="D145" s="117">
        <v>13529682287</v>
      </c>
      <c r="E145" s="74" t="s">
        <v>59</v>
      </c>
      <c r="F145" s="151" t="s">
        <v>3118</v>
      </c>
      <c r="G145" s="151">
        <v>0</v>
      </c>
      <c r="H145" s="76" t="s">
        <v>3119</v>
      </c>
      <c r="I145" s="76"/>
      <c r="J145" s="128"/>
      <c r="K145" s="128"/>
      <c r="L145" s="84" t="s">
        <v>33</v>
      </c>
      <c r="M145" s="83"/>
      <c r="N145" s="83"/>
      <c r="O145" s="83"/>
      <c r="P145" s="83"/>
      <c r="Q145" s="101" t="s">
        <v>56</v>
      </c>
      <c r="R145" s="102"/>
      <c r="S145" s="103"/>
      <c r="T145" s="104"/>
      <c r="U145" s="105"/>
    </row>
    <row r="146" ht="17.65" customHeight="1" spans="1:21">
      <c r="A146" s="71">
        <v>141</v>
      </c>
      <c r="B146" s="116" t="s">
        <v>516</v>
      </c>
      <c r="C146" s="78" t="s">
        <v>517</v>
      </c>
      <c r="D146" s="78" t="s">
        <v>518</v>
      </c>
      <c r="E146" s="74" t="s">
        <v>395</v>
      </c>
      <c r="F146" s="151" t="s">
        <v>3120</v>
      </c>
      <c r="G146" s="151">
        <v>0</v>
      </c>
      <c r="H146" s="151" t="s">
        <v>3121</v>
      </c>
      <c r="I146" s="76"/>
      <c r="J146" s="128"/>
      <c r="K146" s="128"/>
      <c r="L146" s="84" t="s">
        <v>33</v>
      </c>
      <c r="M146" s="83"/>
      <c r="N146" s="83"/>
      <c r="O146" s="83"/>
      <c r="P146" s="83"/>
      <c r="Q146" s="101" t="s">
        <v>56</v>
      </c>
      <c r="R146" s="102"/>
      <c r="S146" s="103"/>
      <c r="T146" s="104"/>
      <c r="U146" s="105"/>
    </row>
    <row r="147" ht="17.65" customHeight="1" spans="1:21">
      <c r="A147" s="71">
        <v>142</v>
      </c>
      <c r="B147" s="116" t="s">
        <v>521</v>
      </c>
      <c r="C147" s="78" t="s">
        <v>522</v>
      </c>
      <c r="D147" s="78" t="s">
        <v>523</v>
      </c>
      <c r="E147" s="74" t="s">
        <v>59</v>
      </c>
      <c r="F147" s="76" t="str">
        <f>VLOOKUP(B147,[31]全部报警!$A$2:$D$79,2,FALSE)</f>
        <v>2019-07-14 20:07:16</v>
      </c>
      <c r="G147" s="151" t="str">
        <f>VLOOKUP(B147,[32]行驶报表统计数据!$B$4:$I$59,8,FALSE)</f>
        <v>10.98</v>
      </c>
      <c r="H147" s="76" t="str">
        <f>VLOOKUP(B147,[31]全部报警!$A$2:$D$79,4,FALSE)</f>
        <v>云南省红河哈尼族彝族自治州元阳县南沙镇102县道元红双飞粉北217米</v>
      </c>
      <c r="I147" s="76"/>
      <c r="J147" s="128"/>
      <c r="K147" s="128"/>
      <c r="L147" s="84" t="s">
        <v>33</v>
      </c>
      <c r="M147" s="83"/>
      <c r="N147" s="83"/>
      <c r="O147" s="83"/>
      <c r="P147" s="83"/>
      <c r="Q147" s="101" t="s">
        <v>56</v>
      </c>
      <c r="R147" s="102"/>
      <c r="S147" s="103"/>
      <c r="T147" s="104"/>
      <c r="U147" s="105"/>
    </row>
    <row r="148" ht="17.65" customHeight="1" spans="1:21">
      <c r="A148" s="71">
        <v>143</v>
      </c>
      <c r="B148" s="116" t="s">
        <v>524</v>
      </c>
      <c r="C148" s="117" t="s">
        <v>525</v>
      </c>
      <c r="D148" s="117">
        <v>13887308798</v>
      </c>
      <c r="E148" s="74" t="s">
        <v>59</v>
      </c>
      <c r="F148" s="76" t="str">
        <f>VLOOKUP(B148,[31]全部报警!$A$2:$D$79,2,FALSE)</f>
        <v>2019-07-14 17:02:36</v>
      </c>
      <c r="G148" s="151" t="str">
        <f>VLOOKUP(B148,[32]行驶报表统计数据!$B$4:$I$59,8,FALSE)</f>
        <v>35.48</v>
      </c>
      <c r="H148" s="76" t="str">
        <f>VLOOKUP(B148,[31]全部报警!$A$2:$D$79,4,FALSE)</f>
        <v>云南省红河哈尼族彝族自治州绿春县大兴镇老庙巷78号214省道中国邮政储蓄银行(大兴街支行)东北1590米</v>
      </c>
      <c r="I148" s="76"/>
      <c r="J148" s="128"/>
      <c r="K148" s="128"/>
      <c r="L148" s="84" t="s">
        <v>33</v>
      </c>
      <c r="M148" s="83"/>
      <c r="N148" s="83"/>
      <c r="O148" s="83"/>
      <c r="P148" s="83"/>
      <c r="Q148" s="101" t="s">
        <v>56</v>
      </c>
      <c r="R148" s="102"/>
      <c r="S148" s="103"/>
      <c r="T148" s="104"/>
      <c r="U148" s="105"/>
    </row>
    <row r="149" ht="17.65" customHeight="1" spans="1:21">
      <c r="A149" s="71">
        <v>144</v>
      </c>
      <c r="B149" s="119" t="s">
        <v>526</v>
      </c>
      <c r="C149" s="77" t="s">
        <v>527</v>
      </c>
      <c r="D149" s="77">
        <v>13759499761</v>
      </c>
      <c r="E149" s="74" t="s">
        <v>59</v>
      </c>
      <c r="F149" s="76" t="str">
        <f>VLOOKUP(B149,[31]全部报警!$A$2:$D$79,2,FALSE)</f>
        <v>2019-07-14 06:54:55</v>
      </c>
      <c r="G149" s="151">
        <v>0</v>
      </c>
      <c r="H149" s="76" t="str">
        <f>VLOOKUP(B149,[31]全部报警!$A$2:$D$79,4,FALSE)</f>
        <v>云南省昆明市宜良县北古城镇北分段马鞍山西北246米</v>
      </c>
      <c r="I149" s="76"/>
      <c r="J149" s="128"/>
      <c r="K149" s="128"/>
      <c r="L149" s="84" t="s">
        <v>33</v>
      </c>
      <c r="M149" s="83"/>
      <c r="N149" s="83"/>
      <c r="O149" s="83"/>
      <c r="P149" s="83"/>
      <c r="Q149" s="101" t="s">
        <v>56</v>
      </c>
      <c r="R149" s="102"/>
      <c r="S149" s="103"/>
      <c r="T149" s="104"/>
      <c r="U149" s="105"/>
    </row>
    <row r="150" ht="17.65" customHeight="1" spans="1:21">
      <c r="A150" s="71">
        <v>145</v>
      </c>
      <c r="B150" s="119" t="s">
        <v>528</v>
      </c>
      <c r="C150" s="117" t="s">
        <v>529</v>
      </c>
      <c r="D150" s="117">
        <v>13312660049</v>
      </c>
      <c r="E150" s="74" t="s">
        <v>59</v>
      </c>
      <c r="F150" s="76" t="str">
        <f>VLOOKUP(B150,[31]全部报警!$A$2:$D$79,2,FALSE)</f>
        <v>2019-07-14 20:18:53</v>
      </c>
      <c r="G150" s="151" t="str">
        <f>VLOOKUP(B150,[32]行驶报表统计数据!$B$4:$I$59,8,FALSE)</f>
        <v>8.23</v>
      </c>
      <c r="H150" s="76" t="str">
        <f>VLOOKUP(B150,[31]全部报警!$A$2:$D$79,4,FALSE)</f>
        <v>云南省红河哈尼族彝族自治州红河县迤萨镇Z007半路寨西151米</v>
      </c>
      <c r="I150" s="76"/>
      <c r="J150" s="128"/>
      <c r="K150" s="128"/>
      <c r="L150" s="84" t="s">
        <v>33</v>
      </c>
      <c r="M150" s="83"/>
      <c r="N150" s="83"/>
      <c r="O150" s="83"/>
      <c r="P150" s="83"/>
      <c r="Q150" s="101" t="s">
        <v>56</v>
      </c>
      <c r="R150" s="102"/>
      <c r="S150" s="103"/>
      <c r="T150" s="104"/>
      <c r="U150" s="105"/>
    </row>
    <row r="151" ht="17.65" customHeight="1" spans="1:21">
      <c r="A151" s="71">
        <v>146</v>
      </c>
      <c r="B151" s="119" t="s">
        <v>530</v>
      </c>
      <c r="C151" s="78" t="s">
        <v>531</v>
      </c>
      <c r="D151" s="78" t="s">
        <v>532</v>
      </c>
      <c r="E151" s="74" t="s">
        <v>59</v>
      </c>
      <c r="F151" s="151" t="s">
        <v>3122</v>
      </c>
      <c r="G151" s="151">
        <v>0</v>
      </c>
      <c r="H151" s="151" t="s">
        <v>3123</v>
      </c>
      <c r="I151" s="76"/>
      <c r="J151" s="128"/>
      <c r="K151" s="128"/>
      <c r="L151" s="84" t="s">
        <v>33</v>
      </c>
      <c r="M151" s="83"/>
      <c r="N151" s="83"/>
      <c r="O151" s="83"/>
      <c r="P151" s="83"/>
      <c r="Q151" s="101" t="s">
        <v>56</v>
      </c>
      <c r="R151" s="102"/>
      <c r="S151" s="103"/>
      <c r="T151" s="104"/>
      <c r="U151" s="105"/>
    </row>
    <row r="152" ht="17.65" customHeight="1" spans="1:21">
      <c r="A152" s="71">
        <v>147</v>
      </c>
      <c r="B152" s="119" t="s">
        <v>535</v>
      </c>
      <c r="C152" s="117" t="s">
        <v>536</v>
      </c>
      <c r="D152" s="117">
        <v>13987331167</v>
      </c>
      <c r="E152" s="74" t="s">
        <v>59</v>
      </c>
      <c r="F152" s="151" t="s">
        <v>3124</v>
      </c>
      <c r="G152" s="151">
        <v>0</v>
      </c>
      <c r="H152" s="151" t="s">
        <v>3125</v>
      </c>
      <c r="I152" s="76"/>
      <c r="J152" s="128"/>
      <c r="K152" s="128"/>
      <c r="L152" s="84" t="s">
        <v>33</v>
      </c>
      <c r="M152" s="83"/>
      <c r="N152" s="83"/>
      <c r="O152" s="83"/>
      <c r="P152" s="83"/>
      <c r="Q152" s="101" t="s">
        <v>56</v>
      </c>
      <c r="R152" s="102"/>
      <c r="S152" s="103"/>
      <c r="T152" s="104"/>
      <c r="U152" s="105"/>
    </row>
    <row r="153" ht="17.65" customHeight="1" spans="1:21">
      <c r="A153" s="71">
        <v>148</v>
      </c>
      <c r="B153" s="119" t="s">
        <v>539</v>
      </c>
      <c r="C153" s="77" t="s">
        <v>540</v>
      </c>
      <c r="D153" s="77">
        <v>15987328067</v>
      </c>
      <c r="E153" s="74" t="s">
        <v>59</v>
      </c>
      <c r="F153" s="76" t="str">
        <f>VLOOKUP(B153,[31]全部报警!$A$2:$D$79,2,FALSE)</f>
        <v>2019-07-14 18:39:34</v>
      </c>
      <c r="G153" s="151" t="str">
        <f>VLOOKUP(B153,[32]行驶报表统计数据!$B$4:$I$59,8,FALSE)</f>
        <v>9.71</v>
      </c>
      <c r="H153" s="76" t="str">
        <f>VLOOKUP(B153,[31]全部报警!$A$2:$D$79,4,FALSE)</f>
        <v>云南省红河哈尼族彝族自治州开远市乐白道街道市西北路馆驿清真饭店南43米</v>
      </c>
      <c r="I153" s="76"/>
      <c r="J153" s="128"/>
      <c r="K153" s="128"/>
      <c r="L153" s="84" t="s">
        <v>33</v>
      </c>
      <c r="M153" s="83"/>
      <c r="N153" s="83"/>
      <c r="O153" s="83"/>
      <c r="P153" s="83"/>
      <c r="Q153" s="101" t="s">
        <v>56</v>
      </c>
      <c r="R153" s="102"/>
      <c r="S153" s="103"/>
      <c r="T153" s="104"/>
      <c r="U153" s="105"/>
    </row>
    <row r="154" ht="17.65" customHeight="1" spans="1:21">
      <c r="A154" s="71">
        <v>149</v>
      </c>
      <c r="B154" s="119" t="s">
        <v>541</v>
      </c>
      <c r="C154" s="117" t="s">
        <v>542</v>
      </c>
      <c r="D154" s="117">
        <v>13628733311</v>
      </c>
      <c r="E154" s="74" t="s">
        <v>59</v>
      </c>
      <c r="F154" s="76" t="str">
        <f>VLOOKUP(B154,[31]全部报警!$A$2:$D$79,2,FALSE)</f>
        <v>2019-07-14 23:32:03</v>
      </c>
      <c r="G154" s="151" t="str">
        <f>VLOOKUP(B154,[32]行驶报表统计数据!$B$4:$I$59,8,FALSE)</f>
        <v>32.09</v>
      </c>
      <c r="H154" s="76" t="str">
        <f>VLOOKUP(B154,[31]全部报警!$A$2:$D$79,4,FALSE)</f>
        <v>云南省玉溪市红塔区研和街道319省道海源酒店东南68米</v>
      </c>
      <c r="I154" s="76"/>
      <c r="J154" s="128"/>
      <c r="K154" s="128"/>
      <c r="L154" s="84" t="s">
        <v>33</v>
      </c>
      <c r="M154" s="83"/>
      <c r="N154" s="83"/>
      <c r="O154" s="83"/>
      <c r="P154" s="83"/>
      <c r="Q154" s="101" t="s">
        <v>56</v>
      </c>
      <c r="R154" s="102"/>
      <c r="S154" s="103"/>
      <c r="T154" s="104"/>
      <c r="U154" s="105"/>
    </row>
    <row r="155" ht="17.65" customHeight="1" spans="1:21">
      <c r="A155" s="71">
        <v>150</v>
      </c>
      <c r="B155" s="119" t="s">
        <v>543</v>
      </c>
      <c r="C155" s="78" t="s">
        <v>544</v>
      </c>
      <c r="D155" s="78" t="s">
        <v>545</v>
      </c>
      <c r="E155" s="74" t="s">
        <v>59</v>
      </c>
      <c r="F155" s="76" t="str">
        <f>VLOOKUP(B155,[31]全部报警!$A$2:$D$79,2,FALSE)</f>
        <v>2019-07-14 19:31:45</v>
      </c>
      <c r="G155" s="151" t="str">
        <f>VLOOKUP(B155,[32]行驶报表统计数据!$B$4:$I$59,8,FALSE)</f>
        <v>1.78</v>
      </c>
      <c r="H155" s="76" t="str">
        <f>VLOOKUP(B155,[31]全部报警!$A$2:$D$79,4,FALSE)</f>
        <v>云南省红河哈尼族彝族自治州建水县坡头乡白显段大石洞小学南290米</v>
      </c>
      <c r="I155" s="76"/>
      <c r="J155" s="128"/>
      <c r="K155" s="128"/>
      <c r="L155" s="84" t="s">
        <v>33</v>
      </c>
      <c r="M155" s="83"/>
      <c r="N155" s="83"/>
      <c r="O155" s="83"/>
      <c r="P155" s="83"/>
      <c r="Q155" s="101" t="s">
        <v>56</v>
      </c>
      <c r="R155" s="102"/>
      <c r="S155" s="103"/>
      <c r="T155" s="104"/>
      <c r="U155" s="105"/>
    </row>
    <row r="156" ht="17.65" customHeight="1" spans="1:21">
      <c r="A156" s="71">
        <v>151</v>
      </c>
      <c r="B156" s="119" t="s">
        <v>546</v>
      </c>
      <c r="C156" s="120" t="s">
        <v>547</v>
      </c>
      <c r="D156" s="120">
        <v>13987361051</v>
      </c>
      <c r="E156" s="74" t="s">
        <v>59</v>
      </c>
      <c r="F156" s="76" t="str">
        <f>VLOOKUP(B156,[31]全部报警!$A$2:$D$79,2,FALSE)</f>
        <v>2019-07-14 18:48:15</v>
      </c>
      <c r="G156" s="151" t="str">
        <f>VLOOKUP(B156,[32]行驶报表统计数据!$B$4:$I$59,8,FALSE)</f>
        <v>21.30</v>
      </c>
      <c r="H156" s="76" t="str">
        <f>VLOOKUP(B156,[31]全部报警!$A$2:$D$79,4,FALSE)</f>
        <v>云南省红河哈尼族彝族自治州元阳县南沙镇慢腊公路102县102县道桃园村卫生所东1233米</v>
      </c>
      <c r="I156" s="76"/>
      <c r="J156" s="128"/>
      <c r="K156" s="128"/>
      <c r="L156" s="84" t="s">
        <v>33</v>
      </c>
      <c r="M156" s="83"/>
      <c r="N156" s="83"/>
      <c r="O156" s="83"/>
      <c r="P156" s="83"/>
      <c r="Q156" s="101" t="s">
        <v>56</v>
      </c>
      <c r="R156" s="102"/>
      <c r="S156" s="103"/>
      <c r="T156" s="104"/>
      <c r="U156" s="105"/>
    </row>
    <row r="157" ht="17.65" customHeight="1" spans="1:21">
      <c r="A157" s="71">
        <v>152</v>
      </c>
      <c r="B157" s="119" t="s">
        <v>548</v>
      </c>
      <c r="C157" s="117" t="s">
        <v>549</v>
      </c>
      <c r="D157" s="117">
        <v>13987332052</v>
      </c>
      <c r="E157" s="74" t="s">
        <v>59</v>
      </c>
      <c r="F157" s="151" t="s">
        <v>3126</v>
      </c>
      <c r="G157" s="151">
        <v>0</v>
      </c>
      <c r="H157" s="151" t="s">
        <v>3127</v>
      </c>
      <c r="I157" s="76"/>
      <c r="J157" s="128"/>
      <c r="K157" s="128"/>
      <c r="L157" s="84" t="s">
        <v>33</v>
      </c>
      <c r="M157" s="83"/>
      <c r="N157" s="83"/>
      <c r="O157" s="83"/>
      <c r="P157" s="83"/>
      <c r="Q157" s="101" t="s">
        <v>56</v>
      </c>
      <c r="R157" s="102"/>
      <c r="S157" s="103"/>
      <c r="T157" s="104"/>
      <c r="U157" s="105"/>
    </row>
    <row r="158" ht="17.65" customHeight="1" spans="1:21">
      <c r="A158" s="71">
        <v>153</v>
      </c>
      <c r="B158" s="78" t="s">
        <v>550</v>
      </c>
      <c r="C158" s="78" t="s">
        <v>551</v>
      </c>
      <c r="D158" s="78" t="s">
        <v>552</v>
      </c>
      <c r="E158" s="74" t="s">
        <v>59</v>
      </c>
      <c r="F158" s="151" t="s">
        <v>3128</v>
      </c>
      <c r="G158" s="151">
        <v>0</v>
      </c>
      <c r="H158" s="151" t="s">
        <v>3129</v>
      </c>
      <c r="I158" s="76"/>
      <c r="J158" s="128"/>
      <c r="K158" s="128"/>
      <c r="L158" s="84" t="s">
        <v>33</v>
      </c>
      <c r="M158" s="83"/>
      <c r="N158" s="83"/>
      <c r="O158" s="83"/>
      <c r="P158" s="83"/>
      <c r="Q158" s="101" t="s">
        <v>56</v>
      </c>
      <c r="R158" s="102"/>
      <c r="S158" s="103"/>
      <c r="T158" s="104"/>
      <c r="U158" s="105"/>
    </row>
    <row r="159" ht="17.65" customHeight="1" spans="1:21">
      <c r="A159" s="71">
        <v>154</v>
      </c>
      <c r="B159" s="78" t="s">
        <v>555</v>
      </c>
      <c r="C159" s="78" t="s">
        <v>556</v>
      </c>
      <c r="D159" s="78" t="s">
        <v>557</v>
      </c>
      <c r="E159" s="74" t="s">
        <v>59</v>
      </c>
      <c r="F159" s="76" t="str">
        <f>VLOOKUP(B159,[31]全部报警!$A$2:$D$79,2,FALSE)</f>
        <v>2019-07-14 23:12:50</v>
      </c>
      <c r="G159" s="151" t="str">
        <f>VLOOKUP(B159,[32]行驶报表统计数据!$B$4:$I$59,8,FALSE)</f>
        <v>41.70</v>
      </c>
      <c r="H159" s="76" t="str">
        <f>VLOOKUP(B159,[31]全部报警!$A$2:$D$79,4,FALSE)</f>
        <v>云南省红河哈尼族彝族自治州个旧市鸡街镇326国道红河州伊信达工贸有限公司西南89米</v>
      </c>
      <c r="I159" s="76"/>
      <c r="J159" s="128"/>
      <c r="K159" s="128"/>
      <c r="L159" s="84" t="s">
        <v>33</v>
      </c>
      <c r="M159" s="83"/>
      <c r="N159" s="83"/>
      <c r="O159" s="83"/>
      <c r="P159" s="83"/>
      <c r="Q159" s="101" t="s">
        <v>56</v>
      </c>
      <c r="R159" s="102"/>
      <c r="S159" s="103"/>
      <c r="T159" s="104"/>
      <c r="U159" s="105"/>
    </row>
    <row r="160" ht="17.65" customHeight="1" spans="1:21">
      <c r="A160" s="71">
        <v>155</v>
      </c>
      <c r="B160" s="121" t="s">
        <v>558</v>
      </c>
      <c r="C160" s="121" t="s">
        <v>559</v>
      </c>
      <c r="D160" s="121" t="s">
        <v>560</v>
      </c>
      <c r="E160" s="74" t="s">
        <v>59</v>
      </c>
      <c r="F160" s="151" t="s">
        <v>3130</v>
      </c>
      <c r="G160" s="151">
        <v>0</v>
      </c>
      <c r="H160" s="151" t="s">
        <v>3131</v>
      </c>
      <c r="I160" s="76"/>
      <c r="J160" s="128"/>
      <c r="K160" s="128"/>
      <c r="L160" s="84" t="s">
        <v>33</v>
      </c>
      <c r="M160" s="83"/>
      <c r="N160" s="83"/>
      <c r="O160" s="83"/>
      <c r="P160" s="83"/>
      <c r="Q160" s="101" t="s">
        <v>56</v>
      </c>
      <c r="R160" s="102"/>
      <c r="S160" s="103"/>
      <c r="T160" s="104"/>
      <c r="U160" s="105"/>
    </row>
    <row r="161" ht="17.65" customHeight="1" spans="1:21">
      <c r="A161" s="71">
        <v>156</v>
      </c>
      <c r="B161" s="78" t="s">
        <v>563</v>
      </c>
      <c r="C161" s="78" t="s">
        <v>564</v>
      </c>
      <c r="D161" s="78" t="s">
        <v>565</v>
      </c>
      <c r="E161" s="74" t="s">
        <v>59</v>
      </c>
      <c r="F161" s="151" t="s">
        <v>3132</v>
      </c>
      <c r="G161" s="151">
        <v>0</v>
      </c>
      <c r="H161" s="151" t="s">
        <v>3133</v>
      </c>
      <c r="I161" s="76"/>
      <c r="J161" s="128"/>
      <c r="K161" s="128"/>
      <c r="L161" s="84" t="s">
        <v>33</v>
      </c>
      <c r="M161" s="83"/>
      <c r="N161" s="83"/>
      <c r="O161" s="83"/>
      <c r="P161" s="83"/>
      <c r="Q161" s="101" t="s">
        <v>56</v>
      </c>
      <c r="R161" s="102"/>
      <c r="S161" s="103"/>
      <c r="T161" s="104"/>
      <c r="U161" s="105"/>
    </row>
    <row r="162" ht="17.65" customHeight="1" spans="1:21">
      <c r="A162" s="71">
        <v>157</v>
      </c>
      <c r="B162" s="78" t="s">
        <v>568</v>
      </c>
      <c r="C162" s="122" t="s">
        <v>569</v>
      </c>
      <c r="D162" s="122" t="s">
        <v>570</v>
      </c>
      <c r="E162" s="74" t="s">
        <v>59</v>
      </c>
      <c r="F162" s="151" t="s">
        <v>3134</v>
      </c>
      <c r="G162" s="151">
        <v>0</v>
      </c>
      <c r="H162" s="151" t="s">
        <v>3135</v>
      </c>
      <c r="I162" s="76"/>
      <c r="J162" s="128"/>
      <c r="K162" s="128"/>
      <c r="L162" s="84" t="s">
        <v>33</v>
      </c>
      <c r="M162" s="83"/>
      <c r="N162" s="83"/>
      <c r="O162" s="83"/>
      <c r="P162" s="83"/>
      <c r="Q162" s="101" t="s">
        <v>56</v>
      </c>
      <c r="R162" s="102"/>
      <c r="S162" s="103"/>
      <c r="T162" s="104"/>
      <c r="U162" s="105"/>
    </row>
    <row r="163" ht="17.65" customHeight="1" spans="1:21">
      <c r="A163" s="71">
        <v>158</v>
      </c>
      <c r="B163" s="78" t="s">
        <v>573</v>
      </c>
      <c r="C163" s="78" t="s">
        <v>99</v>
      </c>
      <c r="D163" s="78" t="s">
        <v>574</v>
      </c>
      <c r="E163" s="74" t="s">
        <v>59</v>
      </c>
      <c r="F163" s="76" t="str">
        <f>VLOOKUP(B163,[31]全部报警!$A$2:$D$79,2,FALSE)</f>
        <v>2019-07-14 22:00:16</v>
      </c>
      <c r="G163" s="151" t="str">
        <f>VLOOKUP(B163,[32]行驶报表统计数据!$B$4:$I$59,8,FALSE)</f>
        <v>27.05</v>
      </c>
      <c r="H163" s="76" t="str">
        <f>VLOOKUP(B163,[31]全部报警!$A$2:$D$79,4,FALSE)</f>
        <v>云南省红河哈尼族彝族自治州河口瑶族自治县莲花滩乡102县道大滩北754米</v>
      </c>
      <c r="I163" s="76"/>
      <c r="J163" s="128"/>
      <c r="K163" s="128"/>
      <c r="L163" s="84" t="s">
        <v>33</v>
      </c>
      <c r="M163" s="83"/>
      <c r="N163" s="83"/>
      <c r="O163" s="83"/>
      <c r="P163" s="83"/>
      <c r="Q163" s="101" t="s">
        <v>56</v>
      </c>
      <c r="R163" s="102"/>
      <c r="S163" s="103"/>
      <c r="T163" s="104"/>
      <c r="U163" s="105"/>
    </row>
    <row r="164" ht="17.65" customHeight="1" spans="1:21">
      <c r="A164" s="71">
        <v>159</v>
      </c>
      <c r="B164" s="78" t="s">
        <v>577</v>
      </c>
      <c r="C164" s="78" t="s">
        <v>578</v>
      </c>
      <c r="D164" s="78" t="s">
        <v>579</v>
      </c>
      <c r="E164" s="74" t="s">
        <v>59</v>
      </c>
      <c r="F164" s="151" t="s">
        <v>3136</v>
      </c>
      <c r="G164" s="151">
        <v>0</v>
      </c>
      <c r="H164" s="151" t="s">
        <v>3137</v>
      </c>
      <c r="I164" s="76"/>
      <c r="J164" s="128"/>
      <c r="K164" s="128"/>
      <c r="L164" s="84" t="s">
        <v>33</v>
      </c>
      <c r="M164" s="83"/>
      <c r="N164" s="83"/>
      <c r="O164" s="83"/>
      <c r="P164" s="83"/>
      <c r="Q164" s="101" t="s">
        <v>56</v>
      </c>
      <c r="R164" s="102"/>
      <c r="S164" s="103"/>
      <c r="T164" s="104"/>
      <c r="U164" s="105"/>
    </row>
    <row r="165" ht="17.65" customHeight="1" spans="1:21">
      <c r="A165" s="71">
        <v>160</v>
      </c>
      <c r="B165" s="78" t="s">
        <v>582</v>
      </c>
      <c r="C165" s="78" t="s">
        <v>583</v>
      </c>
      <c r="D165" s="78" t="s">
        <v>584</v>
      </c>
      <c r="E165" s="74" t="s">
        <v>59</v>
      </c>
      <c r="F165" s="151" t="s">
        <v>3138</v>
      </c>
      <c r="G165" s="151">
        <v>0</v>
      </c>
      <c r="H165" s="151" t="s">
        <v>3139</v>
      </c>
      <c r="I165" s="76"/>
      <c r="J165" s="128"/>
      <c r="K165" s="128"/>
      <c r="L165" s="84" t="s">
        <v>33</v>
      </c>
      <c r="M165" s="83"/>
      <c r="N165" s="83"/>
      <c r="O165" s="83"/>
      <c r="P165" s="83"/>
      <c r="Q165" s="101" t="s">
        <v>56</v>
      </c>
      <c r="R165" s="102"/>
      <c r="S165" s="103"/>
      <c r="T165" s="104"/>
      <c r="U165" s="105"/>
    </row>
    <row r="166" ht="17.65" customHeight="1" spans="1:21">
      <c r="A166" s="71">
        <v>161</v>
      </c>
      <c r="B166" s="78" t="s">
        <v>587</v>
      </c>
      <c r="C166" s="78" t="s">
        <v>588</v>
      </c>
      <c r="D166" s="78" t="s">
        <v>589</v>
      </c>
      <c r="E166" s="74" t="s">
        <v>59</v>
      </c>
      <c r="F166" s="151" t="s">
        <v>3140</v>
      </c>
      <c r="G166" s="151">
        <v>0</v>
      </c>
      <c r="H166" s="151" t="s">
        <v>3141</v>
      </c>
      <c r="I166" s="76"/>
      <c r="J166" s="128"/>
      <c r="K166" s="128"/>
      <c r="L166" s="84" t="s">
        <v>33</v>
      </c>
      <c r="M166" s="83"/>
      <c r="N166" s="83"/>
      <c r="O166" s="83"/>
      <c r="P166" s="83"/>
      <c r="Q166" s="101" t="s">
        <v>56</v>
      </c>
      <c r="R166" s="102"/>
      <c r="S166" s="103"/>
      <c r="T166" s="104"/>
      <c r="U166" s="105"/>
    </row>
    <row r="167" ht="17.65" customHeight="1" spans="1:21">
      <c r="A167" s="71">
        <v>162</v>
      </c>
      <c r="B167" s="78" t="s">
        <v>592</v>
      </c>
      <c r="C167" s="78" t="s">
        <v>437</v>
      </c>
      <c r="D167" s="78" t="s">
        <v>438</v>
      </c>
      <c r="E167" s="74" t="s">
        <v>59</v>
      </c>
      <c r="F167" s="151" t="s">
        <v>3142</v>
      </c>
      <c r="G167" s="151">
        <v>0</v>
      </c>
      <c r="H167" s="151" t="s">
        <v>3143</v>
      </c>
      <c r="I167" s="76"/>
      <c r="J167" s="128"/>
      <c r="K167" s="128"/>
      <c r="L167" s="84" t="s">
        <v>33</v>
      </c>
      <c r="M167" s="83"/>
      <c r="N167" s="83"/>
      <c r="O167" s="83"/>
      <c r="P167" s="83"/>
      <c r="Q167" s="101" t="s">
        <v>56</v>
      </c>
      <c r="R167" s="102"/>
      <c r="S167" s="103"/>
      <c r="T167" s="104"/>
      <c r="U167" s="105"/>
    </row>
    <row r="168" ht="17.65" customHeight="1" spans="1:21">
      <c r="A168" s="71">
        <v>163</v>
      </c>
      <c r="B168" s="78" t="s">
        <v>595</v>
      </c>
      <c r="C168" s="78" t="s">
        <v>596</v>
      </c>
      <c r="D168" s="78" t="s">
        <v>597</v>
      </c>
      <c r="E168" s="74" t="s">
        <v>59</v>
      </c>
      <c r="F168" s="151" t="s">
        <v>3144</v>
      </c>
      <c r="G168" s="151">
        <v>0</v>
      </c>
      <c r="H168" s="151" t="s">
        <v>3145</v>
      </c>
      <c r="I168" s="76"/>
      <c r="J168" s="128"/>
      <c r="K168" s="128"/>
      <c r="L168" s="84" t="s">
        <v>33</v>
      </c>
      <c r="M168" s="83"/>
      <c r="N168" s="83"/>
      <c r="O168" s="83"/>
      <c r="P168" s="83"/>
      <c r="Q168" s="101" t="s">
        <v>56</v>
      </c>
      <c r="R168" s="102"/>
      <c r="S168" s="103"/>
      <c r="T168" s="104"/>
      <c r="U168" s="105"/>
    </row>
    <row r="169" ht="17.65" customHeight="1" spans="1:21">
      <c r="A169" s="71">
        <v>164</v>
      </c>
      <c r="B169" s="78" t="s">
        <v>600</v>
      </c>
      <c r="C169" s="78" t="s">
        <v>601</v>
      </c>
      <c r="D169" s="78" t="s">
        <v>602</v>
      </c>
      <c r="E169" s="74" t="s">
        <v>59</v>
      </c>
      <c r="F169" s="76" t="str">
        <f>VLOOKUP(B169,[31]全部报警!$A$2:$D$79,2,FALSE)</f>
        <v>2019-07-14 23:38:19</v>
      </c>
      <c r="G169" s="151">
        <v>0</v>
      </c>
      <c r="H169" s="76" t="str">
        <f>VLOOKUP(B169,[31]全部报警!$A$2:$D$79,4,FALSE)</f>
        <v>云南省文山壮族苗族自治州广南县莲城镇那忠东490米</v>
      </c>
      <c r="I169" s="76"/>
      <c r="J169" s="128"/>
      <c r="K169" s="128"/>
      <c r="L169" s="84" t="s">
        <v>33</v>
      </c>
      <c r="M169" s="83"/>
      <c r="N169" s="83"/>
      <c r="O169" s="83"/>
      <c r="P169" s="83"/>
      <c r="Q169" s="101" t="s">
        <v>56</v>
      </c>
      <c r="R169" s="102"/>
      <c r="S169" s="103"/>
      <c r="T169" s="104"/>
      <c r="U169" s="105"/>
    </row>
    <row r="170" ht="17.65" customHeight="1" spans="1:21">
      <c r="A170" s="71">
        <v>165</v>
      </c>
      <c r="B170" s="73" t="s">
        <v>603</v>
      </c>
      <c r="C170" s="120" t="s">
        <v>604</v>
      </c>
      <c r="D170" s="117">
        <v>13988079515</v>
      </c>
      <c r="E170" s="74" t="s">
        <v>59</v>
      </c>
      <c r="F170" s="151" t="s">
        <v>3146</v>
      </c>
      <c r="G170" s="151">
        <v>0</v>
      </c>
      <c r="H170" s="76" t="s">
        <v>3147</v>
      </c>
      <c r="I170" s="76"/>
      <c r="J170" s="128"/>
      <c r="K170" s="128"/>
      <c r="L170" s="84" t="s">
        <v>33</v>
      </c>
      <c r="M170" s="83"/>
      <c r="N170" s="83"/>
      <c r="O170" s="83"/>
      <c r="P170" s="83"/>
      <c r="Q170" s="101" t="s">
        <v>56</v>
      </c>
      <c r="R170" s="102"/>
      <c r="S170" s="103"/>
      <c r="T170" s="104"/>
      <c r="U170" s="105"/>
    </row>
    <row r="171" ht="17.65" customHeight="1" spans="1:21">
      <c r="A171" s="71">
        <v>166</v>
      </c>
      <c r="B171" s="78" t="s">
        <v>605</v>
      </c>
      <c r="C171" s="122" t="s">
        <v>147</v>
      </c>
      <c r="D171" s="122" t="s">
        <v>606</v>
      </c>
      <c r="E171" s="74" t="s">
        <v>59</v>
      </c>
      <c r="F171" s="76" t="str">
        <f>VLOOKUP(B171,[31]全部报警!$A$2:$D$79,2,FALSE)</f>
        <v>2019-07-14 16:29:28</v>
      </c>
      <c r="G171" s="151" t="str">
        <f>VLOOKUP(B171,[32]行驶报表统计数据!$B$4:$I$59,8,FALSE)</f>
        <v>5.22</v>
      </c>
      <c r="H171" s="76" t="str">
        <f>VLOOKUP(B171,[31]全部报警!$A$2:$D$79,4,FALSE)</f>
        <v>滨河中路河口华夏医院西南396米</v>
      </c>
      <c r="I171" s="76"/>
      <c r="J171" s="128"/>
      <c r="K171" s="128"/>
      <c r="L171" s="84" t="s">
        <v>33</v>
      </c>
      <c r="M171" s="83"/>
      <c r="N171" s="83"/>
      <c r="O171" s="83"/>
      <c r="P171" s="83"/>
      <c r="Q171" s="101" t="s">
        <v>56</v>
      </c>
      <c r="R171" s="102"/>
      <c r="S171" s="103"/>
      <c r="T171" s="104"/>
      <c r="U171" s="105"/>
    </row>
    <row r="172" ht="17.65" customHeight="1" spans="1:21">
      <c r="A172" s="71">
        <v>167</v>
      </c>
      <c r="B172" s="78" t="s">
        <v>607</v>
      </c>
      <c r="C172" s="78" t="s">
        <v>608</v>
      </c>
      <c r="D172" s="78" t="s">
        <v>609</v>
      </c>
      <c r="E172" s="74" t="s">
        <v>59</v>
      </c>
      <c r="F172" s="76" t="str">
        <f>VLOOKUP(B172,[31]全部报警!$A$2:$D$79,2,FALSE)</f>
        <v>2019-07-14 22:28:15</v>
      </c>
      <c r="G172" s="151" t="str">
        <f>VLOOKUP(B172,[32]行驶报表统计数据!$B$4:$I$59,8,FALSE)</f>
        <v>7.45</v>
      </c>
      <c r="H172" s="76" t="str">
        <f>VLOOKUP(B172,[31]全部报警!$A$2:$D$79,4,FALSE)</f>
        <v>云南省红河哈尼族彝族自治州元阳县小新街乡元蔓高速石膏矿大桥西1867米</v>
      </c>
      <c r="I172" s="76"/>
      <c r="J172" s="128"/>
      <c r="K172" s="128"/>
      <c r="L172" s="84" t="s">
        <v>33</v>
      </c>
      <c r="M172" s="83"/>
      <c r="N172" s="83"/>
      <c r="O172" s="83"/>
      <c r="P172" s="83"/>
      <c r="Q172" s="101" t="s">
        <v>56</v>
      </c>
      <c r="R172" s="102"/>
      <c r="S172" s="103"/>
      <c r="T172" s="104"/>
      <c r="U172" s="105"/>
    </row>
    <row r="173" ht="17.65" customHeight="1" spans="1:21">
      <c r="A173" s="71">
        <v>168</v>
      </c>
      <c r="B173" s="121" t="s">
        <v>610</v>
      </c>
      <c r="C173" s="77" t="s">
        <v>611</v>
      </c>
      <c r="D173" s="77">
        <v>13578098394</v>
      </c>
      <c r="E173" s="74" t="s">
        <v>59</v>
      </c>
      <c r="F173" s="76" t="str">
        <f>VLOOKUP(B173,[31]全部报警!$A$2:$D$79,2,FALSE)</f>
        <v>2019-07-14 23:52:44</v>
      </c>
      <c r="G173" s="151" t="str">
        <f>VLOOKUP(B173,[32]行驶报表统计数据!$B$4:$I$59,8,FALSE)</f>
        <v>13.97</v>
      </c>
      <c r="H173" s="76" t="str">
        <f>VLOOKUP(B173,[31]全部报警!$A$2:$D$79,4,FALSE)</f>
        <v>云南省昭通市彝良县角奎镇韩家营北126米</v>
      </c>
      <c r="I173" s="76"/>
      <c r="J173" s="128"/>
      <c r="K173" s="128"/>
      <c r="L173" s="84" t="s">
        <v>33</v>
      </c>
      <c r="M173" s="83"/>
      <c r="N173" s="83"/>
      <c r="O173" s="83"/>
      <c r="P173" s="83"/>
      <c r="Q173" s="101" t="s">
        <v>56</v>
      </c>
      <c r="R173" s="102"/>
      <c r="S173" s="103"/>
      <c r="T173" s="104"/>
      <c r="U173" s="105"/>
    </row>
    <row r="174" ht="17.65" customHeight="1" spans="1:21">
      <c r="A174" s="71">
        <v>169</v>
      </c>
      <c r="B174" s="121" t="s">
        <v>612</v>
      </c>
      <c r="C174" s="78" t="s">
        <v>613</v>
      </c>
      <c r="D174" s="78" t="s">
        <v>614</v>
      </c>
      <c r="E174" s="74" t="s">
        <v>59</v>
      </c>
      <c r="F174" s="151" t="s">
        <v>3148</v>
      </c>
      <c r="G174" s="151">
        <v>0</v>
      </c>
      <c r="H174" s="76" t="s">
        <v>3149</v>
      </c>
      <c r="I174" s="76"/>
      <c r="J174" s="128"/>
      <c r="K174" s="128"/>
      <c r="L174" s="84" t="s">
        <v>33</v>
      </c>
      <c r="M174" s="83"/>
      <c r="N174" s="83"/>
      <c r="O174" s="83"/>
      <c r="P174" s="83"/>
      <c r="Q174" s="101" t="s">
        <v>56</v>
      </c>
      <c r="R174" s="102"/>
      <c r="S174" s="103"/>
      <c r="T174" s="104"/>
      <c r="U174" s="105"/>
    </row>
    <row r="175" ht="17.65" customHeight="1" spans="1:21">
      <c r="A175" s="71">
        <v>170</v>
      </c>
      <c r="B175" s="78" t="s">
        <v>617</v>
      </c>
      <c r="C175" s="123" t="s">
        <v>618</v>
      </c>
      <c r="D175" s="123">
        <v>13769411888</v>
      </c>
      <c r="E175" s="74" t="s">
        <v>59</v>
      </c>
      <c r="F175" s="76" t="str">
        <f>VLOOKUP(B175,[31]全部报警!$A$2:$D$79,2,FALSE)</f>
        <v>2019-07-14 18:55:53</v>
      </c>
      <c r="G175" s="151" t="str">
        <f>VLOOKUP(B175,[32]行驶报表统计数据!$B$4:$I$59,8,FALSE)</f>
        <v>13.28</v>
      </c>
      <c r="H175" s="76" t="str">
        <f>VLOOKUP(B175,[31]全部报警!$A$2:$D$79,4,FALSE)</f>
        <v>云南省红河哈尼族彝族自治州建水县临安镇青他线建水文笔塔西南913米</v>
      </c>
      <c r="I175" s="76"/>
      <c r="J175" s="128"/>
      <c r="K175" s="128"/>
      <c r="L175" s="84" t="s">
        <v>33</v>
      </c>
      <c r="M175" s="83"/>
      <c r="N175" s="83"/>
      <c r="O175" s="83"/>
      <c r="P175" s="83"/>
      <c r="Q175" s="101" t="s">
        <v>56</v>
      </c>
      <c r="R175" s="102"/>
      <c r="S175" s="103"/>
      <c r="T175" s="104"/>
      <c r="U175" s="105"/>
    </row>
    <row r="176" ht="17.65" customHeight="1" spans="1:21">
      <c r="A176" s="71">
        <v>171</v>
      </c>
      <c r="B176" s="78" t="s">
        <v>621</v>
      </c>
      <c r="C176" s="78" t="s">
        <v>622</v>
      </c>
      <c r="D176" s="78" t="s">
        <v>623</v>
      </c>
      <c r="E176" s="74" t="s">
        <v>59</v>
      </c>
      <c r="F176" s="151" t="s">
        <v>3150</v>
      </c>
      <c r="G176" s="151">
        <v>0</v>
      </c>
      <c r="H176" s="151" t="s">
        <v>3151</v>
      </c>
      <c r="I176" s="76"/>
      <c r="J176" s="128"/>
      <c r="K176" s="128"/>
      <c r="L176" s="84" t="s">
        <v>33</v>
      </c>
      <c r="M176" s="83"/>
      <c r="N176" s="83"/>
      <c r="O176" s="83"/>
      <c r="P176" s="83"/>
      <c r="Q176" s="101" t="s">
        <v>56</v>
      </c>
      <c r="R176" s="102"/>
      <c r="S176" s="103"/>
      <c r="T176" s="104"/>
      <c r="U176" s="105"/>
    </row>
    <row r="177" ht="17.65" customHeight="1" spans="1:21">
      <c r="A177" s="71">
        <v>172</v>
      </c>
      <c r="B177" s="78" t="s">
        <v>624</v>
      </c>
      <c r="C177" s="78" t="s">
        <v>625</v>
      </c>
      <c r="D177" s="78" t="s">
        <v>626</v>
      </c>
      <c r="E177" s="74" t="s">
        <v>59</v>
      </c>
      <c r="F177" s="151" t="s">
        <v>3152</v>
      </c>
      <c r="G177" s="151">
        <v>0</v>
      </c>
      <c r="H177" s="151" t="s">
        <v>3153</v>
      </c>
      <c r="I177" s="76"/>
      <c r="J177" s="128"/>
      <c r="K177" s="128"/>
      <c r="L177" s="84" t="s">
        <v>33</v>
      </c>
      <c r="M177" s="83"/>
      <c r="N177" s="83"/>
      <c r="O177" s="83"/>
      <c r="P177" s="83"/>
      <c r="Q177" s="101" t="s">
        <v>56</v>
      </c>
      <c r="R177" s="102"/>
      <c r="S177" s="103"/>
      <c r="T177" s="104"/>
      <c r="U177" s="105"/>
    </row>
    <row r="178" ht="17.65" customHeight="1" spans="1:21">
      <c r="A178" s="71">
        <v>173</v>
      </c>
      <c r="B178" s="78" t="s">
        <v>629</v>
      </c>
      <c r="C178" s="78" t="s">
        <v>630</v>
      </c>
      <c r="D178" s="78" t="s">
        <v>631</v>
      </c>
      <c r="E178" s="74" t="s">
        <v>59</v>
      </c>
      <c r="F178" s="151" t="s">
        <v>3154</v>
      </c>
      <c r="G178" s="151">
        <v>0</v>
      </c>
      <c r="H178" s="151" t="s">
        <v>3155</v>
      </c>
      <c r="I178" s="76"/>
      <c r="J178" s="128"/>
      <c r="K178" s="128"/>
      <c r="L178" s="84" t="s">
        <v>33</v>
      </c>
      <c r="M178" s="83"/>
      <c r="N178" s="83"/>
      <c r="O178" s="83"/>
      <c r="P178" s="83"/>
      <c r="Q178" s="101" t="s">
        <v>56</v>
      </c>
      <c r="R178" s="102"/>
      <c r="S178" s="103"/>
      <c r="T178" s="104"/>
      <c r="U178" s="105"/>
    </row>
    <row r="179" ht="17.65" customHeight="1" spans="1:21">
      <c r="A179" s="71">
        <v>174</v>
      </c>
      <c r="B179" s="78" t="s">
        <v>632</v>
      </c>
      <c r="C179" s="78" t="s">
        <v>633</v>
      </c>
      <c r="D179" s="78" t="s">
        <v>634</v>
      </c>
      <c r="E179" s="74" t="s">
        <v>59</v>
      </c>
      <c r="F179" s="151" t="s">
        <v>3156</v>
      </c>
      <c r="G179" s="151">
        <v>0</v>
      </c>
      <c r="H179" s="151" t="s">
        <v>3157</v>
      </c>
      <c r="I179" s="76"/>
      <c r="J179" s="128"/>
      <c r="K179" s="128"/>
      <c r="L179" s="84" t="s">
        <v>33</v>
      </c>
      <c r="M179" s="83"/>
      <c r="N179" s="83"/>
      <c r="O179" s="83"/>
      <c r="P179" s="83"/>
      <c r="Q179" s="101" t="s">
        <v>56</v>
      </c>
      <c r="R179" s="102"/>
      <c r="S179" s="103"/>
      <c r="T179" s="104"/>
      <c r="U179" s="105"/>
    </row>
    <row r="180" ht="17.65" customHeight="1" spans="1:21">
      <c r="A180" s="71">
        <v>175</v>
      </c>
      <c r="B180" s="78" t="s">
        <v>637</v>
      </c>
      <c r="C180" s="78" t="s">
        <v>638</v>
      </c>
      <c r="D180" s="78" t="s">
        <v>639</v>
      </c>
      <c r="E180" s="74" t="s">
        <v>59</v>
      </c>
      <c r="F180" s="76" t="str">
        <f>VLOOKUP(B180,[31]全部报警!$A$2:$D$79,2,FALSE)</f>
        <v>2019-07-14 23:56:20</v>
      </c>
      <c r="G180" s="151">
        <v>39.8</v>
      </c>
      <c r="H180" s="76" t="str">
        <f>VLOOKUP(B180,[31]全部报警!$A$2:$D$79,4,FALSE)</f>
        <v>云南省玉溪市通海县秀山街道秀山西路10秀山西路途腾小吃东北55米</v>
      </c>
      <c r="I180" s="76"/>
      <c r="J180" s="128"/>
      <c r="K180" s="128"/>
      <c r="L180" s="84" t="s">
        <v>33</v>
      </c>
      <c r="M180" s="83"/>
      <c r="N180" s="83"/>
      <c r="O180" s="83"/>
      <c r="P180" s="83"/>
      <c r="Q180" s="101" t="s">
        <v>56</v>
      </c>
      <c r="R180" s="102"/>
      <c r="S180" s="103"/>
      <c r="T180" s="104"/>
      <c r="U180" s="105"/>
    </row>
    <row r="181" ht="17.65" customHeight="1" spans="1:21">
      <c r="A181" s="71">
        <v>176</v>
      </c>
      <c r="B181" s="78" t="s">
        <v>640</v>
      </c>
      <c r="C181" s="78" t="s">
        <v>641</v>
      </c>
      <c r="D181" s="78" t="s">
        <v>642</v>
      </c>
      <c r="E181" s="74" t="s">
        <v>59</v>
      </c>
      <c r="F181" s="151" t="s">
        <v>3158</v>
      </c>
      <c r="G181" s="151">
        <v>0</v>
      </c>
      <c r="H181" s="76" t="s">
        <v>3159</v>
      </c>
      <c r="I181" s="76"/>
      <c r="J181" s="128"/>
      <c r="K181" s="128"/>
      <c r="L181" s="84" t="s">
        <v>33</v>
      </c>
      <c r="M181" s="83"/>
      <c r="N181" s="83"/>
      <c r="O181" s="83"/>
      <c r="P181" s="83"/>
      <c r="Q181" s="101" t="s">
        <v>56</v>
      </c>
      <c r="R181" s="102"/>
      <c r="S181" s="103"/>
      <c r="T181" s="104"/>
      <c r="U181" s="105"/>
    </row>
    <row r="182" ht="17.65" customHeight="1" spans="1:21">
      <c r="A182" s="71">
        <v>177</v>
      </c>
      <c r="B182" s="78" t="s">
        <v>643</v>
      </c>
      <c r="C182" s="78" t="s">
        <v>644</v>
      </c>
      <c r="D182" s="78" t="s">
        <v>645</v>
      </c>
      <c r="E182" s="74" t="s">
        <v>59</v>
      </c>
      <c r="F182" s="151" t="s">
        <v>3160</v>
      </c>
      <c r="G182" s="151">
        <v>0</v>
      </c>
      <c r="H182" s="76" t="s">
        <v>3161</v>
      </c>
      <c r="I182" s="76"/>
      <c r="J182" s="128"/>
      <c r="K182" s="128"/>
      <c r="L182" s="84" t="s">
        <v>33</v>
      </c>
      <c r="M182" s="83"/>
      <c r="N182" s="83"/>
      <c r="O182" s="83"/>
      <c r="P182" s="83"/>
      <c r="Q182" s="101" t="s">
        <v>56</v>
      </c>
      <c r="R182" s="102"/>
      <c r="S182" s="103"/>
      <c r="T182" s="104"/>
      <c r="U182" s="105"/>
    </row>
    <row r="183" ht="17.65" customHeight="1" spans="1:21">
      <c r="A183" s="71">
        <v>178</v>
      </c>
      <c r="B183" s="78" t="s">
        <v>648</v>
      </c>
      <c r="C183" s="78" t="s">
        <v>649</v>
      </c>
      <c r="D183" s="78" t="s">
        <v>650</v>
      </c>
      <c r="E183" s="74" t="s">
        <v>59</v>
      </c>
      <c r="F183" s="151" t="s">
        <v>3162</v>
      </c>
      <c r="G183" s="151">
        <v>0</v>
      </c>
      <c r="H183" s="76" t="str">
        <f>VLOOKUP(B183,[33]全部报警!$B$4:$E$94,4,FALSE)</f>
        <v>云南省红河哈尼族彝族自治州金平苗族瑶族傣族自治县勐拉镇017乡道勐拉中学西南131米</v>
      </c>
      <c r="I183" s="76"/>
      <c r="J183" s="128"/>
      <c r="K183" s="128"/>
      <c r="L183" s="84" t="s">
        <v>33</v>
      </c>
      <c r="M183" s="83"/>
      <c r="N183" s="83"/>
      <c r="O183" s="83"/>
      <c r="P183" s="83"/>
      <c r="Q183" s="101" t="s">
        <v>56</v>
      </c>
      <c r="R183" s="102"/>
      <c r="S183" s="103"/>
      <c r="T183" s="104"/>
      <c r="U183" s="105"/>
    </row>
    <row r="184" ht="17.65" customHeight="1" spans="1:21">
      <c r="A184" s="71">
        <v>179</v>
      </c>
      <c r="B184" s="78" t="s">
        <v>653</v>
      </c>
      <c r="C184" s="122" t="s">
        <v>654</v>
      </c>
      <c r="D184" s="122" t="s">
        <v>655</v>
      </c>
      <c r="E184" s="74" t="s">
        <v>59</v>
      </c>
      <c r="F184" s="76" t="str">
        <f>VLOOKUP(B184,[31]全部报警!$A$2:$D$79,2,FALSE)</f>
        <v>2019-07-14 23:41:06</v>
      </c>
      <c r="G184" s="151">
        <v>0</v>
      </c>
      <c r="H184" s="76" t="str">
        <f>VLOOKUP(B184,[31]全部报警!$A$2:$D$79,4,FALSE)</f>
        <v>云南省红河哈尼族彝族自治州元阳县上新城乡元蔓高速芒铁东南465米</v>
      </c>
      <c r="I184" s="76"/>
      <c r="J184" s="128"/>
      <c r="K184" s="128"/>
      <c r="L184" s="84" t="s">
        <v>33</v>
      </c>
      <c r="M184" s="83"/>
      <c r="N184" s="83"/>
      <c r="O184" s="83"/>
      <c r="P184" s="83"/>
      <c r="Q184" s="101" t="s">
        <v>56</v>
      </c>
      <c r="R184" s="102"/>
      <c r="S184" s="103"/>
      <c r="T184" s="104"/>
      <c r="U184" s="105"/>
    </row>
    <row r="185" ht="17.65" customHeight="1" spans="1:21">
      <c r="A185" s="71">
        <v>180</v>
      </c>
      <c r="B185" s="78" t="s">
        <v>656</v>
      </c>
      <c r="C185" s="78" t="s">
        <v>657</v>
      </c>
      <c r="D185" s="78" t="s">
        <v>658</v>
      </c>
      <c r="E185" s="74" t="s">
        <v>59</v>
      </c>
      <c r="F185" s="76"/>
      <c r="G185" s="151">
        <v>0</v>
      </c>
      <c r="H185" s="76"/>
      <c r="I185" s="83" t="s">
        <v>62</v>
      </c>
      <c r="J185" s="128"/>
      <c r="K185" s="128"/>
      <c r="L185" s="84" t="s">
        <v>33</v>
      </c>
      <c r="M185" s="83"/>
      <c r="N185" s="83"/>
      <c r="O185" s="83"/>
      <c r="P185" s="83"/>
      <c r="Q185" s="101" t="s">
        <v>29</v>
      </c>
      <c r="R185" s="102"/>
      <c r="S185" s="103"/>
      <c r="T185" s="104"/>
      <c r="U185" s="105"/>
    </row>
    <row r="186" ht="17.65" customHeight="1" spans="1:21">
      <c r="A186" s="71">
        <v>181</v>
      </c>
      <c r="B186" s="78" t="s">
        <v>661</v>
      </c>
      <c r="C186" s="78" t="s">
        <v>662</v>
      </c>
      <c r="D186" s="78" t="s">
        <v>663</v>
      </c>
      <c r="E186" s="74" t="s">
        <v>59</v>
      </c>
      <c r="F186" s="76" t="str">
        <f>VLOOKUP(B186,[31]全部报警!$A$2:$D$79,2,FALSE)</f>
        <v>2019-07-14 17:57:29</v>
      </c>
      <c r="G186" s="151" t="str">
        <f>VLOOKUP(B186,[32]行驶报表统计数据!$B$4:$I$59,8,FALSE)</f>
        <v>25.68</v>
      </c>
      <c r="H186" s="76" t="str">
        <f>VLOOKUP(B186,[31]全部报警!$A$2:$D$79,4,FALSE)</f>
        <v>云南省文山壮族苗族自治州马关县篾厂乡357县道小吉厂西北130米</v>
      </c>
      <c r="I186" s="76"/>
      <c r="J186" s="128"/>
      <c r="K186" s="128"/>
      <c r="L186" s="84" t="s">
        <v>33</v>
      </c>
      <c r="M186" s="83"/>
      <c r="N186" s="83"/>
      <c r="O186" s="83"/>
      <c r="P186" s="83"/>
      <c r="Q186" s="101" t="s">
        <v>56</v>
      </c>
      <c r="R186" s="102"/>
      <c r="S186" s="103"/>
      <c r="T186" s="104"/>
      <c r="U186" s="105"/>
    </row>
    <row r="187" ht="17.65" customHeight="1" spans="1:21">
      <c r="A187" s="71">
        <v>182</v>
      </c>
      <c r="B187" s="78" t="s">
        <v>664</v>
      </c>
      <c r="C187" s="78" t="s">
        <v>665</v>
      </c>
      <c r="D187" s="78" t="s">
        <v>666</v>
      </c>
      <c r="E187" s="74" t="s">
        <v>59</v>
      </c>
      <c r="F187" s="76" t="str">
        <f>VLOOKUP(B187,[31]全部报警!$A$2:$D$79,2,FALSE)</f>
        <v>2019-07-14 16:43:28</v>
      </c>
      <c r="G187" s="151">
        <v>0</v>
      </c>
      <c r="H187" s="76" t="str">
        <f>VLOOKUP(B187,[31]全部报警!$A$2:$D$79,4,FALSE)</f>
        <v>云南省红河哈尼族彝族自治州建水县南庄镇新房北159米</v>
      </c>
      <c r="I187" s="76"/>
      <c r="J187" s="128"/>
      <c r="K187" s="128"/>
      <c r="L187" s="84" t="s">
        <v>33</v>
      </c>
      <c r="M187" s="83"/>
      <c r="N187" s="83"/>
      <c r="O187" s="83"/>
      <c r="P187" s="83"/>
      <c r="Q187" s="101" t="s">
        <v>56</v>
      </c>
      <c r="R187" s="102"/>
      <c r="S187" s="103"/>
      <c r="T187" s="104"/>
      <c r="U187" s="105"/>
    </row>
    <row r="188" ht="17.65" customHeight="1" spans="1:21">
      <c r="A188" s="71">
        <v>183</v>
      </c>
      <c r="B188" s="124" t="s">
        <v>669</v>
      </c>
      <c r="C188" s="125" t="s">
        <v>670</v>
      </c>
      <c r="D188" s="125">
        <v>15987348242</v>
      </c>
      <c r="E188" s="74" t="s">
        <v>59</v>
      </c>
      <c r="F188" s="151" t="s">
        <v>3163</v>
      </c>
      <c r="G188" s="151">
        <v>0</v>
      </c>
      <c r="H188" s="151" t="s">
        <v>3164</v>
      </c>
      <c r="I188" s="76"/>
      <c r="J188" s="128"/>
      <c r="K188" s="128"/>
      <c r="L188" s="84" t="s">
        <v>33</v>
      </c>
      <c r="M188" s="83"/>
      <c r="N188" s="83"/>
      <c r="O188" s="83"/>
      <c r="P188" s="83"/>
      <c r="Q188" s="101" t="s">
        <v>56</v>
      </c>
      <c r="R188" s="102"/>
      <c r="S188" s="103"/>
      <c r="T188" s="104"/>
      <c r="U188" s="105"/>
    </row>
    <row r="189" ht="17.65" customHeight="1" spans="1:21">
      <c r="A189" s="71">
        <v>184</v>
      </c>
      <c r="B189" s="124" t="s">
        <v>671</v>
      </c>
      <c r="C189" s="125" t="s">
        <v>672</v>
      </c>
      <c r="D189" s="125">
        <v>15154987321</v>
      </c>
      <c r="E189" s="74" t="s">
        <v>59</v>
      </c>
      <c r="F189" s="151" t="s">
        <v>3165</v>
      </c>
      <c r="G189" s="151">
        <v>0</v>
      </c>
      <c r="H189" s="151" t="s">
        <v>3166</v>
      </c>
      <c r="I189" s="76"/>
      <c r="J189" s="128"/>
      <c r="K189" s="128"/>
      <c r="L189" s="84" t="s">
        <v>33</v>
      </c>
      <c r="M189" s="83"/>
      <c r="N189" s="83"/>
      <c r="O189" s="83"/>
      <c r="P189" s="83"/>
      <c r="Q189" s="101" t="s">
        <v>56</v>
      </c>
      <c r="R189" s="102"/>
      <c r="S189" s="103"/>
      <c r="T189" s="104"/>
      <c r="U189" s="105"/>
    </row>
    <row r="190" ht="17.65" customHeight="1" spans="1:21">
      <c r="A190" s="71">
        <v>185</v>
      </c>
      <c r="B190" s="124" t="s">
        <v>675</v>
      </c>
      <c r="C190" s="125" t="s">
        <v>676</v>
      </c>
      <c r="D190" s="125">
        <v>13769425218</v>
      </c>
      <c r="E190" s="74" t="s">
        <v>59</v>
      </c>
      <c r="F190" s="76" t="str">
        <f>VLOOKUP(B190,[31]全部报警!$A$2:$D$79,2,FALSE)</f>
        <v>2019-07-14 20:31:38</v>
      </c>
      <c r="G190" s="151" t="str">
        <f>VLOOKUP(B190,[32]行驶报表统计数据!$B$4:$I$59,8,FALSE)</f>
        <v>19.98</v>
      </c>
      <c r="H190" s="76" t="str">
        <f>VLOOKUP(B190,[31]全部报警!$A$2:$D$79,4,FALSE)</f>
        <v>云南省文山壮族苗族自治州文山市平坝镇344县道平坝客运站西北73米</v>
      </c>
      <c r="I190" s="76"/>
      <c r="J190" s="128"/>
      <c r="K190" s="128"/>
      <c r="L190" s="84" t="s">
        <v>33</v>
      </c>
      <c r="M190" s="83"/>
      <c r="N190" s="83"/>
      <c r="O190" s="83"/>
      <c r="P190" s="83"/>
      <c r="Q190" s="101" t="s">
        <v>56</v>
      </c>
      <c r="R190" s="102"/>
      <c r="S190" s="103"/>
      <c r="T190" s="104"/>
      <c r="U190" s="105"/>
    </row>
    <row r="191" ht="17.65" customHeight="1" spans="1:21">
      <c r="A191" s="71">
        <v>186</v>
      </c>
      <c r="B191" s="124" t="s">
        <v>677</v>
      </c>
      <c r="C191" s="125" t="s">
        <v>678</v>
      </c>
      <c r="D191" s="125">
        <v>13769414321</v>
      </c>
      <c r="E191" s="74" t="s">
        <v>59</v>
      </c>
      <c r="F191" s="76" t="str">
        <f>VLOOKUP(B191,[31]全部报警!$A$2:$D$79,2,FALSE)</f>
        <v>2019-07-14 23:11:05</v>
      </c>
      <c r="G191" s="151" t="str">
        <f>VLOOKUP(B191,[32]行驶报表统计数据!$B$4:$I$59,8,FALSE)</f>
        <v>19.23</v>
      </c>
      <c r="H191" s="76" t="str">
        <f>VLOOKUP(B191,[31]全部报警!$A$2:$D$79,4,FALSE)</f>
        <v>云南省红河哈尼族彝族自治州石屏县异龙镇323国道松村村北17米</v>
      </c>
      <c r="I191" s="76"/>
      <c r="J191" s="128"/>
      <c r="K191" s="128"/>
      <c r="L191" s="84" t="s">
        <v>33</v>
      </c>
      <c r="M191" s="83"/>
      <c r="N191" s="83"/>
      <c r="O191" s="83"/>
      <c r="P191" s="83"/>
      <c r="Q191" s="101" t="s">
        <v>56</v>
      </c>
      <c r="R191" s="102"/>
      <c r="S191" s="103"/>
      <c r="T191" s="104"/>
      <c r="U191" s="105"/>
    </row>
    <row r="192" ht="17.65" customHeight="1" spans="1:21">
      <c r="A192" s="71">
        <v>187</v>
      </c>
      <c r="B192" s="126" t="s">
        <v>2189</v>
      </c>
      <c r="C192" s="115" t="s">
        <v>2190</v>
      </c>
      <c r="D192" s="127">
        <v>18287335847</v>
      </c>
      <c r="E192" s="74" t="s">
        <v>59</v>
      </c>
      <c r="F192" s="76" t="str">
        <f>VLOOKUP(B192,[31]全部报警!$A$2:$D$79,2,FALSE)</f>
        <v>2019-07-14 23:31:08</v>
      </c>
      <c r="G192" s="151" t="str">
        <f>VLOOKUP(B192,[32]行驶报表统计数据!$B$4:$I$59,8,FALSE)</f>
        <v>12.66</v>
      </c>
      <c r="H192" s="76" t="str">
        <f>VLOOKUP(B192,[31]全部报警!$A$2:$D$79,4,FALSE)</f>
        <v>云南省红河哈尼族彝族自治州建水县临安镇G10县道吉利汽车建水直营店南19米</v>
      </c>
      <c r="I192" s="76"/>
      <c r="J192" s="128"/>
      <c r="K192" s="128"/>
      <c r="L192" s="84" t="s">
        <v>33</v>
      </c>
      <c r="M192" s="83"/>
      <c r="N192" s="83"/>
      <c r="O192" s="83"/>
      <c r="P192" s="83"/>
      <c r="Q192" s="101" t="s">
        <v>56</v>
      </c>
      <c r="R192" s="102"/>
      <c r="S192" s="103"/>
      <c r="T192" s="104"/>
      <c r="U192" s="105"/>
    </row>
    <row r="193" ht="17.65" customHeight="1" spans="1:21">
      <c r="A193" s="71">
        <v>188</v>
      </c>
      <c r="B193" s="133" t="s">
        <v>2191</v>
      </c>
      <c r="C193" s="125" t="s">
        <v>2192</v>
      </c>
      <c r="D193" s="134">
        <v>15987324605</v>
      </c>
      <c r="E193" s="74" t="s">
        <v>59</v>
      </c>
      <c r="F193" s="76" t="str">
        <f>VLOOKUP(B193,[31]全部报警!$A$2:$D$79,2,FALSE)</f>
        <v>2019-07-14 22:36:49</v>
      </c>
      <c r="G193" s="151" t="str">
        <f>VLOOKUP(B193,[32]行驶报表统计数据!$B$4:$I$59,8,FALSE)</f>
        <v>31.29</v>
      </c>
      <c r="H193" s="76" t="str">
        <f>VLOOKUP(B193,[31]全部报警!$A$2:$D$79,4,FALSE)</f>
        <v>云南省红河哈尼族彝族自治州建水县临安镇培德段中国石化加油站(培德段)西南33米</v>
      </c>
      <c r="I193" s="76"/>
      <c r="J193" s="128"/>
      <c r="K193" s="128"/>
      <c r="L193" s="84" t="s">
        <v>33</v>
      </c>
      <c r="M193" s="83"/>
      <c r="N193" s="83"/>
      <c r="O193" s="83"/>
      <c r="P193" s="83"/>
      <c r="Q193" s="101" t="s">
        <v>56</v>
      </c>
      <c r="R193" s="102"/>
      <c r="S193" s="103"/>
      <c r="T193" s="104"/>
      <c r="U193" s="105"/>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28 I49 I84 I98 I129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85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6:P193">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3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6:R193">
      <formula1>$W$2:$W$7</formula1>
    </dataValidation>
  </dataValidations>
  <pageMargins left="0.75" right="0.75" top="1" bottom="1" header="0.5" footer="0.5"/>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4"/>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92" style="44" customWidth="1"/>
    <col min="9" max="9" width="4.875" style="44" customWidth="1"/>
    <col min="10" max="10" width="5.125" style="44" customWidth="1"/>
    <col min="11" max="11" width="5.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40.8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3167</v>
      </c>
      <c r="B2" s="49"/>
      <c r="C2" s="49"/>
      <c r="D2" s="49"/>
      <c r="E2" s="49"/>
      <c r="F2" s="50"/>
      <c r="G2" s="51" t="s">
        <v>26</v>
      </c>
      <c r="H2" s="52"/>
      <c r="I2" s="52"/>
      <c r="J2" s="52"/>
      <c r="K2" s="52"/>
      <c r="L2" s="52"/>
      <c r="M2" s="52"/>
      <c r="N2" s="52"/>
      <c r="O2" s="52"/>
      <c r="P2" s="52"/>
      <c r="Q2" s="87" t="s">
        <v>3168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1" t="s">
        <v>3169</v>
      </c>
      <c r="G6" s="141">
        <v>0</v>
      </c>
      <c r="H6" s="141" t="s">
        <v>3170</v>
      </c>
      <c r="I6" s="149"/>
      <c r="J6" s="82"/>
      <c r="K6" s="83"/>
      <c r="L6" s="84" t="s">
        <v>33</v>
      </c>
      <c r="M6" s="83"/>
      <c r="N6" s="83"/>
      <c r="O6" s="83"/>
      <c r="P6" s="83"/>
      <c r="Q6" s="129" t="s">
        <v>56</v>
      </c>
      <c r="R6" s="130"/>
      <c r="S6" s="103"/>
      <c r="T6" s="104"/>
      <c r="U6" s="105"/>
      <c r="V6" s="39" t="s">
        <v>62</v>
      </c>
    </row>
    <row r="7" s="39" customFormat="1" ht="17.65" customHeight="1" spans="1:21">
      <c r="A7" s="71">
        <v>2</v>
      </c>
      <c r="B7" s="72" t="s">
        <v>63</v>
      </c>
      <c r="C7" s="73" t="s">
        <v>64</v>
      </c>
      <c r="D7" s="73">
        <v>13988098272</v>
      </c>
      <c r="E7" s="74" t="s">
        <v>59</v>
      </c>
      <c r="F7" s="141" t="s">
        <v>3171</v>
      </c>
      <c r="G7" s="141">
        <v>0</v>
      </c>
      <c r="H7" s="141" t="s">
        <v>3172</v>
      </c>
      <c r="I7" s="149"/>
      <c r="J7" s="82"/>
      <c r="K7" s="83"/>
      <c r="L7" s="84" t="s">
        <v>33</v>
      </c>
      <c r="M7" s="83"/>
      <c r="N7" s="83"/>
      <c r="O7" s="83"/>
      <c r="P7" s="83"/>
      <c r="Q7" s="129" t="s">
        <v>56</v>
      </c>
      <c r="R7" s="130"/>
      <c r="S7" s="103"/>
      <c r="T7" s="104"/>
      <c r="U7" s="105"/>
    </row>
    <row r="8" s="39" customFormat="1" ht="17.65" customHeight="1" spans="1:21">
      <c r="A8" s="71">
        <v>3</v>
      </c>
      <c r="B8" s="72" t="s">
        <v>67</v>
      </c>
      <c r="C8" s="73" t="s">
        <v>68</v>
      </c>
      <c r="D8" s="73">
        <v>13769424867</v>
      </c>
      <c r="E8" s="74" t="s">
        <v>59</v>
      </c>
      <c r="F8" s="141" t="s">
        <v>3173</v>
      </c>
      <c r="G8" s="141">
        <v>0</v>
      </c>
      <c r="H8" s="141" t="s">
        <v>3174</v>
      </c>
      <c r="I8" s="149"/>
      <c r="J8" s="82"/>
      <c r="K8" s="83"/>
      <c r="L8" s="84" t="s">
        <v>33</v>
      </c>
      <c r="M8" s="83"/>
      <c r="N8" s="83"/>
      <c r="O8" s="83"/>
      <c r="P8" s="83"/>
      <c r="Q8" s="129" t="s">
        <v>56</v>
      </c>
      <c r="R8" s="130"/>
      <c r="S8" s="103"/>
      <c r="T8" s="104"/>
      <c r="U8" s="105"/>
    </row>
    <row r="9" s="39" customFormat="1" ht="17.65" customHeight="1" spans="1:21">
      <c r="A9" s="71">
        <v>4</v>
      </c>
      <c r="B9" s="72" t="s">
        <v>71</v>
      </c>
      <c r="C9" s="73" t="s">
        <v>72</v>
      </c>
      <c r="D9" s="73">
        <v>13577314539</v>
      </c>
      <c r="E9" s="74" t="s">
        <v>59</v>
      </c>
      <c r="F9" s="141" t="s">
        <v>3175</v>
      </c>
      <c r="G9" s="141">
        <v>0</v>
      </c>
      <c r="H9" s="141" t="s">
        <v>3176</v>
      </c>
      <c r="I9" s="149"/>
      <c r="J9" s="82"/>
      <c r="K9" s="83"/>
      <c r="L9" s="84" t="s">
        <v>33</v>
      </c>
      <c r="M9" s="83"/>
      <c r="N9" s="83"/>
      <c r="O9" s="83"/>
      <c r="P9" s="83"/>
      <c r="Q9" s="129" t="s">
        <v>56</v>
      </c>
      <c r="R9" s="130"/>
      <c r="S9" s="103"/>
      <c r="T9" s="104"/>
      <c r="U9" s="105"/>
    </row>
    <row r="10" s="39" customFormat="1" ht="17.65" customHeight="1" spans="1:21">
      <c r="A10" s="71">
        <v>5</v>
      </c>
      <c r="B10" s="72" t="s">
        <v>75</v>
      </c>
      <c r="C10" s="73" t="s">
        <v>76</v>
      </c>
      <c r="D10" s="73">
        <v>15925386242</v>
      </c>
      <c r="E10" s="74" t="s">
        <v>59</v>
      </c>
      <c r="F10" s="141" t="s">
        <v>3177</v>
      </c>
      <c r="G10" s="141">
        <v>0</v>
      </c>
      <c r="H10" s="141" t="s">
        <v>3178</v>
      </c>
      <c r="I10" s="149"/>
      <c r="J10" s="82"/>
      <c r="K10" s="83"/>
      <c r="L10" s="84" t="s">
        <v>33</v>
      </c>
      <c r="M10" s="83"/>
      <c r="N10" s="83"/>
      <c r="O10" s="83"/>
      <c r="P10" s="83"/>
      <c r="Q10" s="129" t="s">
        <v>56</v>
      </c>
      <c r="R10" s="130"/>
      <c r="S10" s="103"/>
      <c r="T10" s="104"/>
      <c r="U10" s="105"/>
    </row>
    <row r="11" s="39" customFormat="1" ht="17.65" customHeight="1" spans="1:21">
      <c r="A11" s="71">
        <v>6</v>
      </c>
      <c r="B11" s="72" t="s">
        <v>79</v>
      </c>
      <c r="C11" s="73" t="s">
        <v>80</v>
      </c>
      <c r="D11" s="73">
        <v>15974757705</v>
      </c>
      <c r="E11" s="74" t="s">
        <v>59</v>
      </c>
      <c r="F11" s="141" t="s">
        <v>3179</v>
      </c>
      <c r="G11" s="141">
        <v>0</v>
      </c>
      <c r="H11" s="141" t="s">
        <v>3180</v>
      </c>
      <c r="I11" s="149"/>
      <c r="J11" s="82"/>
      <c r="K11" s="83"/>
      <c r="L11" s="84" t="s">
        <v>33</v>
      </c>
      <c r="M11" s="83"/>
      <c r="N11" s="83"/>
      <c r="O11" s="83"/>
      <c r="P11" s="83"/>
      <c r="Q11" s="129" t="s">
        <v>56</v>
      </c>
      <c r="R11" s="130"/>
      <c r="S11" s="103"/>
      <c r="T11" s="104"/>
      <c r="U11" s="105"/>
    </row>
    <row r="12" s="39" customFormat="1" ht="17.65" customHeight="1" spans="1:21">
      <c r="A12" s="71">
        <v>7</v>
      </c>
      <c r="B12" s="72" t="s">
        <v>83</v>
      </c>
      <c r="C12" s="73" t="s">
        <v>84</v>
      </c>
      <c r="D12" s="73">
        <v>15825232711</v>
      </c>
      <c r="E12" s="74" t="s">
        <v>59</v>
      </c>
      <c r="F12" s="148"/>
      <c r="G12" s="141">
        <v>0</v>
      </c>
      <c r="H12" s="148"/>
      <c r="I12" s="83" t="s">
        <v>62</v>
      </c>
      <c r="J12" s="82"/>
      <c r="K12" s="83"/>
      <c r="L12" s="84" t="s">
        <v>33</v>
      </c>
      <c r="M12" s="83"/>
      <c r="N12" s="83"/>
      <c r="O12" s="83"/>
      <c r="P12" s="83"/>
      <c r="Q12" s="129" t="s">
        <v>29</v>
      </c>
      <c r="R12" s="130"/>
      <c r="S12" s="103">
        <v>43661</v>
      </c>
      <c r="T12" s="104" t="s">
        <v>279</v>
      </c>
      <c r="U12" s="105"/>
    </row>
    <row r="13" s="39" customFormat="1" ht="17.65" customHeight="1" spans="1:21">
      <c r="A13" s="71">
        <v>8</v>
      </c>
      <c r="B13" s="72" t="s">
        <v>87</v>
      </c>
      <c r="C13" s="73" t="s">
        <v>88</v>
      </c>
      <c r="D13" s="73">
        <v>13988065970</v>
      </c>
      <c r="E13" s="74" t="s">
        <v>59</v>
      </c>
      <c r="F13" s="149" t="str">
        <f>VLOOKUP(B13,[34]全部报警!$A$2:$D$76,2,FALSE)</f>
        <v>2019-07-15 14:50:01</v>
      </c>
      <c r="G13" s="141" t="str">
        <f>VLOOKUP(B13,[35]行驶报表统计数据!$A$2:$H$56,8,FALSE)</f>
        <v>29.35</v>
      </c>
      <c r="H13" s="149" t="str">
        <f>VLOOKUP(B13,[34]全部报警!$A$2:$D$76,4,FALSE)</f>
        <v>云南省红河哈尼族彝族自治州建水县临安镇G5615天猴高速中共建水公路分局建水所支部委员会西北60米</v>
      </c>
      <c r="I13" s="149"/>
      <c r="J13" s="82"/>
      <c r="K13" s="83"/>
      <c r="L13" s="84" t="s">
        <v>33</v>
      </c>
      <c r="M13" s="83"/>
      <c r="N13" s="83"/>
      <c r="O13" s="83"/>
      <c r="P13" s="83"/>
      <c r="Q13" s="129" t="s">
        <v>56</v>
      </c>
      <c r="R13" s="130"/>
      <c r="S13" s="103"/>
      <c r="T13" s="104"/>
      <c r="U13" s="105"/>
    </row>
    <row r="14" s="39" customFormat="1" ht="17.65" customHeight="1" spans="1:21">
      <c r="A14" s="71">
        <v>9</v>
      </c>
      <c r="B14" s="72" t="s">
        <v>91</v>
      </c>
      <c r="C14" s="73" t="s">
        <v>92</v>
      </c>
      <c r="D14" s="73">
        <v>13529481227</v>
      </c>
      <c r="E14" s="74" t="s">
        <v>59</v>
      </c>
      <c r="F14" s="141" t="s">
        <v>3181</v>
      </c>
      <c r="G14" s="141">
        <v>0</v>
      </c>
      <c r="H14" s="149" t="s">
        <v>3182</v>
      </c>
      <c r="I14" s="149"/>
      <c r="J14" s="82"/>
      <c r="K14" s="83"/>
      <c r="L14" s="84" t="s">
        <v>33</v>
      </c>
      <c r="M14" s="83"/>
      <c r="N14" s="83"/>
      <c r="O14" s="83"/>
      <c r="P14" s="83"/>
      <c r="Q14" s="129" t="s">
        <v>56</v>
      </c>
      <c r="R14" s="130"/>
      <c r="S14" s="103"/>
      <c r="T14" s="104"/>
      <c r="U14" s="105"/>
    </row>
    <row r="15" s="39" customFormat="1" ht="17.65" customHeight="1" spans="1:21">
      <c r="A15" s="71">
        <v>10</v>
      </c>
      <c r="B15" s="72" t="s">
        <v>95</v>
      </c>
      <c r="C15" s="73" t="s">
        <v>68</v>
      </c>
      <c r="D15" s="73">
        <v>13769424867</v>
      </c>
      <c r="E15" s="74" t="s">
        <v>59</v>
      </c>
      <c r="F15" s="141" t="s">
        <v>3183</v>
      </c>
      <c r="G15" s="141" t="str">
        <f>VLOOKUP(B15,[35]行驶报表统计数据!$A$2:$H$56,8,FALSE)</f>
        <v>8.06</v>
      </c>
      <c r="H15" s="149" t="s">
        <v>3184</v>
      </c>
      <c r="I15" s="149"/>
      <c r="J15" s="82"/>
      <c r="K15" s="83"/>
      <c r="L15" s="84" t="s">
        <v>33</v>
      </c>
      <c r="M15" s="83"/>
      <c r="N15" s="83"/>
      <c r="O15" s="83"/>
      <c r="P15" s="83"/>
      <c r="Q15" s="129" t="s">
        <v>56</v>
      </c>
      <c r="R15" s="130"/>
      <c r="S15" s="103"/>
      <c r="T15" s="104"/>
      <c r="U15" s="105"/>
    </row>
    <row r="16" s="39" customFormat="1" ht="17.65" customHeight="1" spans="1:21">
      <c r="A16" s="71">
        <v>11</v>
      </c>
      <c r="B16" s="72" t="s">
        <v>98</v>
      </c>
      <c r="C16" s="73" t="s">
        <v>99</v>
      </c>
      <c r="D16" s="73">
        <v>13769465022</v>
      </c>
      <c r="E16" s="74" t="s">
        <v>59</v>
      </c>
      <c r="F16" s="141" t="s">
        <v>3185</v>
      </c>
      <c r="G16" s="141">
        <v>0</v>
      </c>
      <c r="H16" s="149" t="s">
        <v>3186</v>
      </c>
      <c r="I16" s="149"/>
      <c r="J16" s="82"/>
      <c r="K16" s="83"/>
      <c r="L16" s="84" t="s">
        <v>33</v>
      </c>
      <c r="M16" s="83"/>
      <c r="N16" s="83"/>
      <c r="O16" s="83"/>
      <c r="P16" s="83"/>
      <c r="Q16" s="129" t="s">
        <v>56</v>
      </c>
      <c r="R16" s="130"/>
      <c r="S16" s="103"/>
      <c r="T16" s="104"/>
      <c r="U16" s="105"/>
    </row>
    <row r="17" s="39" customFormat="1" ht="17.65" customHeight="1" spans="1:21">
      <c r="A17" s="71">
        <v>12</v>
      </c>
      <c r="B17" s="72" t="s">
        <v>102</v>
      </c>
      <c r="C17" s="73" t="s">
        <v>103</v>
      </c>
      <c r="D17" s="73">
        <v>13987386209</v>
      </c>
      <c r="E17" s="74" t="s">
        <v>59</v>
      </c>
      <c r="F17" s="141" t="s">
        <v>3187</v>
      </c>
      <c r="G17" s="141">
        <v>0</v>
      </c>
      <c r="H17" s="149" t="s">
        <v>3188</v>
      </c>
      <c r="I17" s="149"/>
      <c r="J17" s="84"/>
      <c r="K17" s="83"/>
      <c r="L17" s="84" t="s">
        <v>33</v>
      </c>
      <c r="M17" s="83"/>
      <c r="N17" s="83"/>
      <c r="O17" s="83"/>
      <c r="P17" s="83"/>
      <c r="Q17" s="129" t="s">
        <v>56</v>
      </c>
      <c r="R17" s="130"/>
      <c r="S17" s="103"/>
      <c r="T17" s="104"/>
      <c r="U17" s="105"/>
    </row>
    <row r="18" s="39" customFormat="1" ht="17.65" customHeight="1" spans="1:21">
      <c r="A18" s="71">
        <v>13</v>
      </c>
      <c r="B18" s="72" t="s">
        <v>106</v>
      </c>
      <c r="C18" s="73" t="s">
        <v>107</v>
      </c>
      <c r="D18" s="73">
        <v>13987386209</v>
      </c>
      <c r="E18" s="74" t="s">
        <v>59</v>
      </c>
      <c r="F18" s="141" t="s">
        <v>3189</v>
      </c>
      <c r="G18" s="141">
        <v>29.8</v>
      </c>
      <c r="H18" s="149" t="s">
        <v>3190</v>
      </c>
      <c r="I18" s="149"/>
      <c r="J18" s="84"/>
      <c r="K18" s="83"/>
      <c r="L18" s="84" t="s">
        <v>33</v>
      </c>
      <c r="M18" s="83"/>
      <c r="N18" s="83"/>
      <c r="O18" s="83"/>
      <c r="P18" s="83"/>
      <c r="Q18" s="129" t="s">
        <v>56</v>
      </c>
      <c r="R18" s="130"/>
      <c r="S18" s="103"/>
      <c r="T18" s="104"/>
      <c r="U18" s="105"/>
    </row>
    <row r="19" s="39" customFormat="1" ht="17.65" customHeight="1" spans="1:21">
      <c r="A19" s="71">
        <v>14</v>
      </c>
      <c r="B19" s="72" t="s">
        <v>110</v>
      </c>
      <c r="C19" s="73" t="s">
        <v>111</v>
      </c>
      <c r="D19" s="73">
        <v>15987351731</v>
      </c>
      <c r="E19" s="74" t="s">
        <v>59</v>
      </c>
      <c r="F19" s="141" t="s">
        <v>3191</v>
      </c>
      <c r="G19" s="141">
        <v>0</v>
      </c>
      <c r="H19" s="149" t="s">
        <v>3192</v>
      </c>
      <c r="I19" s="149"/>
      <c r="J19" s="85"/>
      <c r="K19" s="83"/>
      <c r="L19" s="84" t="s">
        <v>33</v>
      </c>
      <c r="M19" s="83"/>
      <c r="N19" s="83"/>
      <c r="O19" s="83"/>
      <c r="P19" s="83"/>
      <c r="Q19" s="129" t="s">
        <v>56</v>
      </c>
      <c r="R19" s="130"/>
      <c r="S19" s="103"/>
      <c r="T19" s="104"/>
      <c r="U19" s="105"/>
    </row>
    <row r="20" s="39" customFormat="1" ht="17.65" customHeight="1" spans="1:21">
      <c r="A20" s="71">
        <v>15</v>
      </c>
      <c r="B20" s="72" t="s">
        <v>114</v>
      </c>
      <c r="C20" s="73" t="s">
        <v>115</v>
      </c>
      <c r="D20" s="73">
        <v>13988900845</v>
      </c>
      <c r="E20" s="74" t="s">
        <v>59</v>
      </c>
      <c r="F20" s="141" t="s">
        <v>3193</v>
      </c>
      <c r="G20" s="141">
        <v>0</v>
      </c>
      <c r="H20" s="149" t="s">
        <v>3194</v>
      </c>
      <c r="I20" s="149"/>
      <c r="J20" s="85"/>
      <c r="K20" s="83"/>
      <c r="L20" s="84" t="s">
        <v>33</v>
      </c>
      <c r="M20" s="83"/>
      <c r="N20" s="83"/>
      <c r="O20" s="83"/>
      <c r="P20" s="83"/>
      <c r="Q20" s="129" t="s">
        <v>56</v>
      </c>
      <c r="R20" s="130"/>
      <c r="S20" s="103"/>
      <c r="T20" s="104"/>
      <c r="U20" s="105"/>
    </row>
    <row r="21" s="39" customFormat="1" ht="17.65" customHeight="1" spans="1:21">
      <c r="A21" s="71">
        <v>16</v>
      </c>
      <c r="B21" s="72" t="s">
        <v>116</v>
      </c>
      <c r="C21" s="77" t="s">
        <v>117</v>
      </c>
      <c r="D21" s="77">
        <v>13769467588</v>
      </c>
      <c r="E21" s="74" t="s">
        <v>59</v>
      </c>
      <c r="F21" s="141" t="s">
        <v>3195</v>
      </c>
      <c r="G21" s="141">
        <v>0</v>
      </c>
      <c r="H21" s="149" t="s">
        <v>3196</v>
      </c>
      <c r="I21" s="149"/>
      <c r="J21" s="85"/>
      <c r="K21" s="83"/>
      <c r="L21" s="84" t="s">
        <v>33</v>
      </c>
      <c r="M21" s="83"/>
      <c r="N21" s="83"/>
      <c r="O21" s="83"/>
      <c r="P21" s="83"/>
      <c r="Q21" s="129" t="s">
        <v>56</v>
      </c>
      <c r="R21" s="130"/>
      <c r="S21" s="103"/>
      <c r="T21" s="104"/>
      <c r="U21" s="105"/>
    </row>
    <row r="22" s="39" customFormat="1" ht="17.65" customHeight="1" spans="1:21">
      <c r="A22" s="71">
        <v>17</v>
      </c>
      <c r="B22" s="72" t="s">
        <v>120</v>
      </c>
      <c r="C22" s="73" t="s">
        <v>121</v>
      </c>
      <c r="D22" s="73">
        <v>13988058922</v>
      </c>
      <c r="E22" s="74" t="s">
        <v>59</v>
      </c>
      <c r="F22" s="149" t="str">
        <f>VLOOKUP(B22,[34]全部报警!$A$2:$D$76,2,FALSE)</f>
        <v>2019-07-15 14:04:23</v>
      </c>
      <c r="G22" s="141">
        <v>0</v>
      </c>
      <c r="H22" s="149" t="str">
        <f>VLOOKUP(B22,[34]全部报警!$A$2:$D$76,4,FALSE)</f>
        <v>广东省佛山市南海区大沥镇穗盐西路11号穗盐西路佛山市安信物流中心A座西北66米</v>
      </c>
      <c r="I22" s="149"/>
      <c r="J22" s="85"/>
      <c r="K22" s="83"/>
      <c r="L22" s="84" t="s">
        <v>33</v>
      </c>
      <c r="M22" s="83"/>
      <c r="N22" s="83"/>
      <c r="O22" s="83"/>
      <c r="P22" s="83"/>
      <c r="Q22" s="129" t="s">
        <v>56</v>
      </c>
      <c r="R22" s="130"/>
      <c r="S22" s="103"/>
      <c r="T22" s="104"/>
      <c r="U22" s="105"/>
    </row>
    <row r="23" s="39" customFormat="1" ht="17.65" customHeight="1" spans="1:21">
      <c r="A23" s="71">
        <v>18</v>
      </c>
      <c r="B23" s="72" t="s">
        <v>124</v>
      </c>
      <c r="C23" s="77" t="s">
        <v>125</v>
      </c>
      <c r="D23" s="77">
        <v>13529945859</v>
      </c>
      <c r="E23" s="74" t="s">
        <v>59</v>
      </c>
      <c r="F23" s="141" t="s">
        <v>3197</v>
      </c>
      <c r="G23" s="141">
        <v>43.6</v>
      </c>
      <c r="H23" s="141" t="s">
        <v>3198</v>
      </c>
      <c r="I23" s="149"/>
      <c r="J23" s="85"/>
      <c r="K23" s="83"/>
      <c r="L23" s="84" t="s">
        <v>33</v>
      </c>
      <c r="M23" s="83"/>
      <c r="N23" s="83"/>
      <c r="O23" s="83"/>
      <c r="P23" s="83"/>
      <c r="Q23" s="129" t="s">
        <v>56</v>
      </c>
      <c r="R23" s="130"/>
      <c r="S23" s="103"/>
      <c r="T23" s="104"/>
      <c r="U23" s="105"/>
    </row>
    <row r="24" s="39" customFormat="1" ht="17.65" customHeight="1" spans="1:21">
      <c r="A24" s="71">
        <v>19</v>
      </c>
      <c r="B24" s="72" t="s">
        <v>128</v>
      </c>
      <c r="C24" s="73" t="s">
        <v>129</v>
      </c>
      <c r="D24" s="73">
        <v>15925189689</v>
      </c>
      <c r="E24" s="74" t="s">
        <v>59</v>
      </c>
      <c r="F24" s="141" t="s">
        <v>3199</v>
      </c>
      <c r="G24" s="141">
        <v>0</v>
      </c>
      <c r="H24" s="141" t="s">
        <v>3200</v>
      </c>
      <c r="I24" s="149"/>
      <c r="J24" s="85"/>
      <c r="K24" s="83"/>
      <c r="L24" s="84" t="s">
        <v>33</v>
      </c>
      <c r="M24" s="83"/>
      <c r="N24" s="83"/>
      <c r="O24" s="83"/>
      <c r="P24" s="83"/>
      <c r="Q24" s="129" t="s">
        <v>56</v>
      </c>
      <c r="R24" s="130"/>
      <c r="S24" s="103"/>
      <c r="T24" s="104"/>
      <c r="U24" s="105"/>
    </row>
    <row r="25" s="39" customFormat="1" ht="17.65" customHeight="1" spans="1:21">
      <c r="A25" s="71">
        <v>20</v>
      </c>
      <c r="B25" s="72" t="s">
        <v>132</v>
      </c>
      <c r="C25" s="73" t="s">
        <v>133</v>
      </c>
      <c r="D25" s="73">
        <v>13769413028</v>
      </c>
      <c r="E25" s="74" t="s">
        <v>59</v>
      </c>
      <c r="F25" s="141" t="s">
        <v>3201</v>
      </c>
      <c r="G25" s="141">
        <v>0</v>
      </c>
      <c r="H25" s="141" t="s">
        <v>3202</v>
      </c>
      <c r="I25" s="149"/>
      <c r="J25" s="85"/>
      <c r="K25" s="83"/>
      <c r="L25" s="84" t="s">
        <v>33</v>
      </c>
      <c r="M25" s="83"/>
      <c r="N25" s="83"/>
      <c r="O25" s="83"/>
      <c r="P25" s="83"/>
      <c r="Q25" s="129" t="s">
        <v>56</v>
      </c>
      <c r="R25" s="130"/>
      <c r="S25" s="103"/>
      <c r="T25" s="104"/>
      <c r="U25" s="105"/>
    </row>
    <row r="26" s="39" customFormat="1" ht="17.65" customHeight="1" spans="1:21">
      <c r="A26" s="71">
        <v>21</v>
      </c>
      <c r="B26" s="72" t="s">
        <v>136</v>
      </c>
      <c r="C26" s="73" t="s">
        <v>137</v>
      </c>
      <c r="D26" s="73">
        <v>13987372731</v>
      </c>
      <c r="E26" s="74" t="s">
        <v>59</v>
      </c>
      <c r="F26" s="141" t="s">
        <v>3203</v>
      </c>
      <c r="G26" s="141">
        <v>0</v>
      </c>
      <c r="H26" s="141" t="s">
        <v>3204</v>
      </c>
      <c r="I26" s="149"/>
      <c r="J26" s="85"/>
      <c r="K26" s="83"/>
      <c r="L26" s="84" t="s">
        <v>33</v>
      </c>
      <c r="M26" s="83"/>
      <c r="N26" s="83"/>
      <c r="O26" s="83"/>
      <c r="P26" s="83"/>
      <c r="Q26" s="129" t="s">
        <v>56</v>
      </c>
      <c r="R26" s="130"/>
      <c r="S26" s="103"/>
      <c r="T26" s="104"/>
      <c r="U26" s="105"/>
    </row>
    <row r="27" s="40" customFormat="1" ht="17.65" customHeight="1" spans="1:21">
      <c r="A27" s="71">
        <v>22</v>
      </c>
      <c r="B27" s="72" t="s">
        <v>140</v>
      </c>
      <c r="C27" s="73" t="s">
        <v>141</v>
      </c>
      <c r="D27" s="73">
        <v>15912899704</v>
      </c>
      <c r="E27" s="74" t="s">
        <v>59</v>
      </c>
      <c r="F27" s="141" t="s">
        <v>3205</v>
      </c>
      <c r="G27" s="141">
        <v>0</v>
      </c>
      <c r="H27" s="141" t="s">
        <v>3206</v>
      </c>
      <c r="I27" s="149"/>
      <c r="J27" s="85"/>
      <c r="K27" s="83"/>
      <c r="L27" s="84" t="s">
        <v>33</v>
      </c>
      <c r="M27" s="83"/>
      <c r="N27" s="83"/>
      <c r="O27" s="83"/>
      <c r="P27" s="83"/>
      <c r="Q27" s="129" t="s">
        <v>56</v>
      </c>
      <c r="R27" s="130"/>
      <c r="S27" s="103"/>
      <c r="T27" s="104"/>
      <c r="U27" s="105"/>
    </row>
    <row r="28" s="40" customFormat="1" ht="17.65" customHeight="1" spans="1:21">
      <c r="A28" s="71">
        <v>23</v>
      </c>
      <c r="B28" s="72" t="s">
        <v>142</v>
      </c>
      <c r="C28" s="73" t="s">
        <v>143</v>
      </c>
      <c r="D28" s="73">
        <v>15912881848</v>
      </c>
      <c r="E28" s="74" t="s">
        <v>59</v>
      </c>
      <c r="F28" s="141" t="s">
        <v>3207</v>
      </c>
      <c r="G28" s="141">
        <v>0</v>
      </c>
      <c r="H28" s="141" t="s">
        <v>3208</v>
      </c>
      <c r="I28" s="149"/>
      <c r="J28" s="85"/>
      <c r="K28" s="83"/>
      <c r="L28" s="84" t="s">
        <v>33</v>
      </c>
      <c r="M28" s="83"/>
      <c r="N28" s="83"/>
      <c r="O28" s="83"/>
      <c r="P28" s="83"/>
      <c r="Q28" s="129" t="s">
        <v>56</v>
      </c>
      <c r="R28" s="130"/>
      <c r="S28" s="103"/>
      <c r="T28" s="104"/>
      <c r="U28" s="105"/>
    </row>
    <row r="29" s="40" customFormat="1" ht="17.65" customHeight="1" spans="1:21">
      <c r="A29" s="71">
        <v>24</v>
      </c>
      <c r="B29" s="72" t="s">
        <v>146</v>
      </c>
      <c r="C29" s="73" t="s">
        <v>147</v>
      </c>
      <c r="D29" s="73">
        <v>13508836519</v>
      </c>
      <c r="E29" s="74" t="s">
        <v>59</v>
      </c>
      <c r="F29" s="141" t="s">
        <v>3209</v>
      </c>
      <c r="G29" s="141">
        <v>43.6</v>
      </c>
      <c r="H29" s="141" t="s">
        <v>3210</v>
      </c>
      <c r="I29" s="149"/>
      <c r="J29" s="85"/>
      <c r="K29" s="83"/>
      <c r="L29" s="84" t="s">
        <v>33</v>
      </c>
      <c r="M29" s="83"/>
      <c r="N29" s="83"/>
      <c r="O29" s="83"/>
      <c r="P29" s="83"/>
      <c r="Q29" s="129" t="s">
        <v>56</v>
      </c>
      <c r="R29" s="130"/>
      <c r="S29" s="103"/>
      <c r="T29" s="104"/>
      <c r="U29" s="105"/>
    </row>
    <row r="30" s="40" customFormat="1" ht="17.65" customHeight="1" spans="1:21">
      <c r="A30" s="71">
        <v>25</v>
      </c>
      <c r="B30" s="72" t="s">
        <v>150</v>
      </c>
      <c r="C30" s="73" t="s">
        <v>151</v>
      </c>
      <c r="D30" s="73">
        <v>13769334709</v>
      </c>
      <c r="E30" s="74" t="s">
        <v>59</v>
      </c>
      <c r="F30" s="141" t="s">
        <v>3211</v>
      </c>
      <c r="G30" s="141">
        <v>0</v>
      </c>
      <c r="H30" s="141" t="s">
        <v>3212</v>
      </c>
      <c r="I30" s="149"/>
      <c r="J30" s="85"/>
      <c r="K30" s="83"/>
      <c r="L30" s="84" t="s">
        <v>33</v>
      </c>
      <c r="M30" s="83"/>
      <c r="N30" s="83"/>
      <c r="O30" s="83"/>
      <c r="P30" s="83"/>
      <c r="Q30" s="129" t="s">
        <v>56</v>
      </c>
      <c r="R30" s="130"/>
      <c r="S30" s="103"/>
      <c r="T30" s="104"/>
      <c r="U30" s="105"/>
    </row>
    <row r="31" s="40" customFormat="1" ht="17.65" customHeight="1" spans="1:21">
      <c r="A31" s="71">
        <v>26</v>
      </c>
      <c r="B31" s="72" t="s">
        <v>152</v>
      </c>
      <c r="C31" s="73" t="s">
        <v>153</v>
      </c>
      <c r="D31" s="73">
        <v>13408905319</v>
      </c>
      <c r="E31" s="74" t="s">
        <v>59</v>
      </c>
      <c r="F31" s="141" t="s">
        <v>3213</v>
      </c>
      <c r="G31" s="141">
        <v>0</v>
      </c>
      <c r="H31" s="141" t="s">
        <v>3214</v>
      </c>
      <c r="I31" s="149"/>
      <c r="J31" s="85"/>
      <c r="K31" s="83"/>
      <c r="L31" s="84" t="s">
        <v>33</v>
      </c>
      <c r="M31" s="83"/>
      <c r="N31" s="83"/>
      <c r="O31" s="83"/>
      <c r="P31" s="83"/>
      <c r="Q31" s="129" t="s">
        <v>56</v>
      </c>
      <c r="R31" s="130"/>
      <c r="S31" s="103"/>
      <c r="T31" s="104"/>
      <c r="U31" s="105"/>
    </row>
    <row r="32" s="40" customFormat="1" ht="17.65" customHeight="1" spans="1:21">
      <c r="A32" s="71">
        <v>27</v>
      </c>
      <c r="B32" s="72" t="s">
        <v>156</v>
      </c>
      <c r="C32" s="73" t="s">
        <v>157</v>
      </c>
      <c r="D32" s="73">
        <v>15987377712</v>
      </c>
      <c r="E32" s="74" t="s">
        <v>59</v>
      </c>
      <c r="F32" s="141" t="s">
        <v>3215</v>
      </c>
      <c r="G32" s="141">
        <v>0</v>
      </c>
      <c r="H32" s="149" t="s">
        <v>3216</v>
      </c>
      <c r="I32" s="149"/>
      <c r="J32" s="85"/>
      <c r="K32" s="83"/>
      <c r="L32" s="84" t="s">
        <v>33</v>
      </c>
      <c r="M32" s="83"/>
      <c r="N32" s="83"/>
      <c r="O32" s="83"/>
      <c r="P32" s="83"/>
      <c r="Q32" s="129" t="s">
        <v>56</v>
      </c>
      <c r="R32" s="130"/>
      <c r="S32" s="103"/>
      <c r="T32" s="104"/>
      <c r="U32" s="105"/>
    </row>
    <row r="33" s="40" customFormat="1" ht="17.65" customHeight="1" spans="1:21">
      <c r="A33" s="71">
        <v>28</v>
      </c>
      <c r="B33" s="72" t="s">
        <v>160</v>
      </c>
      <c r="C33" s="73" t="s">
        <v>161</v>
      </c>
      <c r="D33" s="73">
        <v>15911329961</v>
      </c>
      <c r="E33" s="74" t="s">
        <v>59</v>
      </c>
      <c r="F33" s="141" t="s">
        <v>3217</v>
      </c>
      <c r="G33" s="141">
        <v>0</v>
      </c>
      <c r="H33" s="76" t="str">
        <f>VLOOKUP(B33,[36]全部报警!$B$4:$E$87,4,FALSE)</f>
        <v>云南省红河哈尼族彝族自治州建水县南庄镇214省道桥头北160米</v>
      </c>
      <c r="I33" s="149"/>
      <c r="J33" s="85"/>
      <c r="K33" s="85"/>
      <c r="L33" s="84" t="s">
        <v>33</v>
      </c>
      <c r="M33" s="83"/>
      <c r="N33" s="83"/>
      <c r="O33" s="83"/>
      <c r="P33" s="83"/>
      <c r="Q33" s="129" t="s">
        <v>56</v>
      </c>
      <c r="R33" s="130"/>
      <c r="S33" s="103"/>
      <c r="T33" s="104"/>
      <c r="U33" s="105"/>
    </row>
    <row r="34" s="40" customFormat="1" ht="17.65" customHeight="1" spans="1:21">
      <c r="A34" s="71">
        <v>29</v>
      </c>
      <c r="B34" s="72" t="s">
        <v>162</v>
      </c>
      <c r="C34" s="73" t="s">
        <v>163</v>
      </c>
      <c r="D34" s="73">
        <v>13529687056</v>
      </c>
      <c r="E34" s="74" t="s">
        <v>59</v>
      </c>
      <c r="F34" s="141" t="s">
        <v>3218</v>
      </c>
      <c r="G34" s="141">
        <v>0</v>
      </c>
      <c r="H34" s="149" t="s">
        <v>3219</v>
      </c>
      <c r="I34" s="149"/>
      <c r="J34" s="85"/>
      <c r="K34" s="85"/>
      <c r="L34" s="84" t="s">
        <v>33</v>
      </c>
      <c r="M34" s="83"/>
      <c r="N34" s="83"/>
      <c r="O34" s="83"/>
      <c r="P34" s="83"/>
      <c r="Q34" s="129" t="s">
        <v>56</v>
      </c>
      <c r="R34" s="130"/>
      <c r="S34" s="103"/>
      <c r="T34" s="104"/>
      <c r="U34" s="105"/>
    </row>
    <row r="35" s="40" customFormat="1" ht="17.65" customHeight="1" spans="1:21">
      <c r="A35" s="71">
        <v>30</v>
      </c>
      <c r="B35" s="72" t="s">
        <v>166</v>
      </c>
      <c r="C35" s="73" t="s">
        <v>167</v>
      </c>
      <c r="D35" s="73">
        <v>13987368837</v>
      </c>
      <c r="E35" s="74" t="s">
        <v>59</v>
      </c>
      <c r="F35" s="149" t="str">
        <f>VLOOKUP(B35,[34]全部报警!$A$2:$D$76,2,FALSE)</f>
        <v>2019-07-15 13:46:36</v>
      </c>
      <c r="G35" s="141" t="str">
        <f>VLOOKUP(B35,[35]行驶报表统计数据!$A$2:$H$56,8,FALSE)</f>
        <v>31.29</v>
      </c>
      <c r="H35" s="149" t="str">
        <f>VLOOKUP(B35,[34]全部报警!$A$2:$D$76,4,FALSE)</f>
        <v>云南省红河哈尼族彝族自治州元阳县牛角寨镇良心寨段良心寨村东612米</v>
      </c>
      <c r="I35" s="149"/>
      <c r="J35" s="85"/>
      <c r="K35" s="85"/>
      <c r="L35" s="84" t="s">
        <v>28</v>
      </c>
      <c r="M35" s="83"/>
      <c r="N35" s="83" t="s">
        <v>62</v>
      </c>
      <c r="O35" s="83"/>
      <c r="P35" s="83"/>
      <c r="Q35" s="129" t="s">
        <v>34</v>
      </c>
      <c r="R35" s="130"/>
      <c r="S35" s="103">
        <v>43661</v>
      </c>
      <c r="T35" s="104" t="s">
        <v>279</v>
      </c>
      <c r="U35" s="105"/>
    </row>
    <row r="36" s="40" customFormat="1" ht="17.65" customHeight="1" spans="1:21">
      <c r="A36" s="71">
        <v>31</v>
      </c>
      <c r="B36" s="72" t="s">
        <v>168</v>
      </c>
      <c r="C36" s="73" t="s">
        <v>169</v>
      </c>
      <c r="D36" s="73">
        <v>13988059959</v>
      </c>
      <c r="E36" s="74" t="s">
        <v>59</v>
      </c>
      <c r="F36" s="141" t="s">
        <v>3220</v>
      </c>
      <c r="G36" s="141">
        <v>0</v>
      </c>
      <c r="H36" s="149" t="s">
        <v>3221</v>
      </c>
      <c r="I36" s="149"/>
      <c r="J36" s="85"/>
      <c r="K36" s="85"/>
      <c r="L36" s="84" t="s">
        <v>33</v>
      </c>
      <c r="M36" s="83"/>
      <c r="N36" s="83"/>
      <c r="O36" s="83"/>
      <c r="P36" s="83"/>
      <c r="Q36" s="129" t="s">
        <v>56</v>
      </c>
      <c r="R36" s="130"/>
      <c r="S36" s="103"/>
      <c r="T36" s="104"/>
      <c r="U36" s="105"/>
    </row>
    <row r="37" s="40" customFormat="1" ht="17.65" customHeight="1" spans="1:21">
      <c r="A37" s="71">
        <v>32</v>
      </c>
      <c r="B37" s="72" t="s">
        <v>171</v>
      </c>
      <c r="C37" s="73" t="s">
        <v>172</v>
      </c>
      <c r="D37" s="73">
        <v>13987312198</v>
      </c>
      <c r="E37" s="74" t="s">
        <v>59</v>
      </c>
      <c r="F37" s="149" t="str">
        <f>VLOOKUP(B37,[34]全部报警!$A$2:$D$76,2,FALSE)</f>
        <v>2019-07-15 15:25:38</v>
      </c>
      <c r="G37" s="141">
        <v>0</v>
      </c>
      <c r="H37" s="149" t="str">
        <f>VLOOKUP(B37,[34]全部报警!$A$2:$D$76,4,FALSE)</f>
        <v>云南省玉溪市江川区大街街道127乡道通达汽配汽修西122米</v>
      </c>
      <c r="I37" s="149"/>
      <c r="J37" s="85"/>
      <c r="K37" s="85"/>
      <c r="L37" s="84" t="s">
        <v>33</v>
      </c>
      <c r="M37" s="83"/>
      <c r="N37" s="83"/>
      <c r="O37" s="83"/>
      <c r="P37" s="83"/>
      <c r="Q37" s="129" t="s">
        <v>56</v>
      </c>
      <c r="R37" s="130"/>
      <c r="S37" s="103"/>
      <c r="T37" s="104"/>
      <c r="U37" s="105"/>
    </row>
    <row r="38" s="40" customFormat="1" ht="17.65" customHeight="1" spans="1:21">
      <c r="A38" s="71">
        <v>33</v>
      </c>
      <c r="B38" s="72" t="s">
        <v>175</v>
      </c>
      <c r="C38" s="77" t="s">
        <v>176</v>
      </c>
      <c r="D38" s="77">
        <v>15987787142</v>
      </c>
      <c r="E38" s="74" t="s">
        <v>59</v>
      </c>
      <c r="F38" s="149" t="str">
        <f>VLOOKUP(B38,[34]全部报警!$A$2:$D$76,2,FALSE)</f>
        <v>2019-07-15 08:25:06</v>
      </c>
      <c r="G38" s="141">
        <v>0</v>
      </c>
      <c r="H38" s="149" t="str">
        <f>VLOOKUP(B38,[34]全部报警!$A$2:$D$76,4,FALSE)</f>
        <v>云南省红河哈尼族彝族自治州元阳县上新城乡南芒公路风口山卫生院西南141米</v>
      </c>
      <c r="I38" s="149"/>
      <c r="J38" s="85"/>
      <c r="K38" s="85"/>
      <c r="L38" s="84" t="s">
        <v>33</v>
      </c>
      <c r="M38" s="83"/>
      <c r="N38" s="83"/>
      <c r="O38" s="83"/>
      <c r="P38" s="83"/>
      <c r="Q38" s="129" t="s">
        <v>56</v>
      </c>
      <c r="R38" s="130"/>
      <c r="S38" s="103"/>
      <c r="T38" s="104"/>
      <c r="U38" s="105"/>
    </row>
    <row r="39" s="40" customFormat="1" ht="17.65" customHeight="1" spans="1:21">
      <c r="A39" s="71">
        <v>34</v>
      </c>
      <c r="B39" s="72" t="s">
        <v>177</v>
      </c>
      <c r="C39" s="73" t="s">
        <v>178</v>
      </c>
      <c r="D39" s="73">
        <v>13988079793</v>
      </c>
      <c r="E39" s="74" t="s">
        <v>59</v>
      </c>
      <c r="F39" s="141" t="s">
        <v>3222</v>
      </c>
      <c r="G39" s="141">
        <v>0</v>
      </c>
      <c r="H39" s="149" t="s">
        <v>3223</v>
      </c>
      <c r="I39" s="149"/>
      <c r="J39" s="85"/>
      <c r="K39" s="85"/>
      <c r="L39" s="84" t="s">
        <v>33</v>
      </c>
      <c r="M39" s="83"/>
      <c r="N39" s="83"/>
      <c r="O39" s="83"/>
      <c r="P39" s="83"/>
      <c r="Q39" s="129" t="s">
        <v>56</v>
      </c>
      <c r="R39" s="130"/>
      <c r="S39" s="103"/>
      <c r="T39" s="104"/>
      <c r="U39" s="105"/>
    </row>
    <row r="40" s="40" customFormat="1" ht="17.65" customHeight="1" spans="1:21">
      <c r="A40" s="71">
        <v>35</v>
      </c>
      <c r="B40" s="72" t="s">
        <v>181</v>
      </c>
      <c r="C40" s="73" t="s">
        <v>182</v>
      </c>
      <c r="D40" s="73">
        <v>13618739599</v>
      </c>
      <c r="E40" s="74" t="s">
        <v>59</v>
      </c>
      <c r="F40" s="149" t="str">
        <f>VLOOKUP(B40,[34]全部报警!$A$2:$D$76,2,FALSE)</f>
        <v>2019-07-15 00:22:52</v>
      </c>
      <c r="G40" s="141" t="str">
        <f>VLOOKUP(B40,[35]行驶报表统计数据!$A$2:$H$56,8,FALSE)</f>
        <v>37.36</v>
      </c>
      <c r="H40" s="149" t="str">
        <f>VLOOKUP(B40,[34]全部报警!$A$2:$D$76,4,FALSE)</f>
        <v>云南省红河哈尼族彝族自治州建水县南庄镇安康路南庄客运站西南19米</v>
      </c>
      <c r="I40" s="149"/>
      <c r="J40" s="85"/>
      <c r="K40" s="85"/>
      <c r="L40" s="84" t="s">
        <v>33</v>
      </c>
      <c r="M40" s="83"/>
      <c r="N40" s="83"/>
      <c r="O40" s="83"/>
      <c r="P40" s="83"/>
      <c r="Q40" s="129" t="s">
        <v>56</v>
      </c>
      <c r="R40" s="130"/>
      <c r="S40" s="103"/>
      <c r="T40" s="104"/>
      <c r="U40" s="105"/>
    </row>
    <row r="41" s="40" customFormat="1" ht="17.65" customHeight="1" spans="1:21">
      <c r="A41" s="71">
        <v>36</v>
      </c>
      <c r="B41" s="72" t="s">
        <v>183</v>
      </c>
      <c r="C41" s="73" t="s">
        <v>184</v>
      </c>
      <c r="D41" s="73">
        <v>13170601299</v>
      </c>
      <c r="E41" s="74" t="s">
        <v>59</v>
      </c>
      <c r="F41" s="141" t="s">
        <v>3224</v>
      </c>
      <c r="G41" s="141">
        <v>0</v>
      </c>
      <c r="H41" s="141" t="s">
        <v>3225</v>
      </c>
      <c r="I41" s="149"/>
      <c r="J41" s="85"/>
      <c r="K41" s="85"/>
      <c r="L41" s="84" t="s">
        <v>33</v>
      </c>
      <c r="M41" s="83"/>
      <c r="N41" s="83"/>
      <c r="O41" s="83"/>
      <c r="P41" s="83"/>
      <c r="Q41" s="129" t="s">
        <v>56</v>
      </c>
      <c r="R41" s="130"/>
      <c r="S41" s="103"/>
      <c r="T41" s="104"/>
      <c r="U41" s="105"/>
    </row>
    <row r="42" s="40" customFormat="1" ht="17.65" customHeight="1" spans="1:21">
      <c r="A42" s="71">
        <v>37</v>
      </c>
      <c r="B42" s="72" t="s">
        <v>187</v>
      </c>
      <c r="C42" s="73" t="s">
        <v>188</v>
      </c>
      <c r="D42" s="73">
        <v>13529956137</v>
      </c>
      <c r="E42" s="74" t="s">
        <v>59</v>
      </c>
      <c r="F42" s="141" t="s">
        <v>3226</v>
      </c>
      <c r="G42" s="141">
        <v>0</v>
      </c>
      <c r="H42" s="141" t="s">
        <v>3227</v>
      </c>
      <c r="I42" s="149"/>
      <c r="J42" s="85"/>
      <c r="K42" s="85"/>
      <c r="L42" s="84" t="s">
        <v>33</v>
      </c>
      <c r="M42" s="83"/>
      <c r="N42" s="83"/>
      <c r="O42" s="83"/>
      <c r="P42" s="83"/>
      <c r="Q42" s="129" t="s">
        <v>56</v>
      </c>
      <c r="R42" s="130"/>
      <c r="S42" s="103"/>
      <c r="T42" s="104"/>
      <c r="U42" s="105"/>
    </row>
    <row r="43" s="40" customFormat="1" ht="17.65" customHeight="1" spans="1:21">
      <c r="A43" s="71">
        <v>38</v>
      </c>
      <c r="B43" s="72" t="s">
        <v>189</v>
      </c>
      <c r="C43" s="77" t="s">
        <v>190</v>
      </c>
      <c r="D43" s="77">
        <v>13577344663</v>
      </c>
      <c r="E43" s="74" t="s">
        <v>59</v>
      </c>
      <c r="F43" s="141" t="s">
        <v>3228</v>
      </c>
      <c r="G43" s="141">
        <v>0</v>
      </c>
      <c r="H43" s="141" t="s">
        <v>3229</v>
      </c>
      <c r="I43" s="149"/>
      <c r="J43" s="85"/>
      <c r="K43" s="85"/>
      <c r="L43" s="84" t="s">
        <v>33</v>
      </c>
      <c r="M43" s="83"/>
      <c r="N43" s="83"/>
      <c r="O43" s="83"/>
      <c r="P43" s="83"/>
      <c r="Q43" s="129" t="s">
        <v>56</v>
      </c>
      <c r="R43" s="130"/>
      <c r="S43" s="103"/>
      <c r="T43" s="104"/>
      <c r="U43" s="105"/>
    </row>
    <row r="44" s="40" customFormat="1" ht="17.65" customHeight="1" spans="1:21">
      <c r="A44" s="71">
        <v>39</v>
      </c>
      <c r="B44" s="72" t="s">
        <v>193</v>
      </c>
      <c r="C44" s="73" t="s">
        <v>194</v>
      </c>
      <c r="D44" s="73">
        <v>15825238287</v>
      </c>
      <c r="E44" s="74" t="s">
        <v>59</v>
      </c>
      <c r="F44" s="141" t="s">
        <v>3230</v>
      </c>
      <c r="G44" s="141">
        <v>0</v>
      </c>
      <c r="H44" s="141" t="s">
        <v>3231</v>
      </c>
      <c r="I44" s="149"/>
      <c r="J44" s="85"/>
      <c r="K44" s="85"/>
      <c r="L44" s="84" t="s">
        <v>33</v>
      </c>
      <c r="M44" s="83"/>
      <c r="N44" s="83"/>
      <c r="O44" s="83"/>
      <c r="P44" s="83"/>
      <c r="Q44" s="129" t="s">
        <v>56</v>
      </c>
      <c r="R44" s="130"/>
      <c r="S44" s="103"/>
      <c r="T44" s="104"/>
      <c r="U44" s="105"/>
    </row>
    <row r="45" s="40" customFormat="1" ht="17.65" customHeight="1" spans="1:21">
      <c r="A45" s="71">
        <v>40</v>
      </c>
      <c r="B45" s="72" t="s">
        <v>195</v>
      </c>
      <c r="C45" s="73" t="s">
        <v>196</v>
      </c>
      <c r="D45" s="73">
        <v>13577335816</v>
      </c>
      <c r="E45" s="74" t="s">
        <v>59</v>
      </c>
      <c r="F45" s="141" t="s">
        <v>3232</v>
      </c>
      <c r="G45" s="141">
        <v>0</v>
      </c>
      <c r="H45" s="141" t="s">
        <v>3233</v>
      </c>
      <c r="I45" s="149"/>
      <c r="J45" s="85"/>
      <c r="K45" s="85"/>
      <c r="L45" s="84" t="s">
        <v>33</v>
      </c>
      <c r="M45" s="83"/>
      <c r="N45" s="83"/>
      <c r="O45" s="83"/>
      <c r="P45" s="83"/>
      <c r="Q45" s="129" t="s">
        <v>56</v>
      </c>
      <c r="R45" s="130"/>
      <c r="S45" s="103"/>
      <c r="T45" s="104"/>
      <c r="U45" s="105"/>
    </row>
    <row r="46" s="40" customFormat="1" ht="17.65" customHeight="1" spans="1:21">
      <c r="A46" s="71">
        <v>41</v>
      </c>
      <c r="B46" s="72" t="s">
        <v>199</v>
      </c>
      <c r="C46" s="73" t="s">
        <v>200</v>
      </c>
      <c r="D46" s="73">
        <v>13577335816</v>
      </c>
      <c r="E46" s="74" t="s">
        <v>59</v>
      </c>
      <c r="F46" s="141" t="s">
        <v>3234</v>
      </c>
      <c r="G46" s="141">
        <v>0</v>
      </c>
      <c r="H46" s="141" t="s">
        <v>3235</v>
      </c>
      <c r="I46" s="149"/>
      <c r="J46" s="85"/>
      <c r="K46" s="85"/>
      <c r="L46" s="84" t="s">
        <v>33</v>
      </c>
      <c r="M46" s="83"/>
      <c r="N46" s="83"/>
      <c r="O46" s="83"/>
      <c r="P46" s="83"/>
      <c r="Q46" s="129" t="s">
        <v>56</v>
      </c>
      <c r="R46" s="130"/>
      <c r="S46" s="103"/>
      <c r="T46" s="104"/>
      <c r="U46" s="105"/>
    </row>
    <row r="47" s="40" customFormat="1" ht="17.65" customHeight="1" spans="1:21">
      <c r="A47" s="71">
        <v>42</v>
      </c>
      <c r="B47" s="72" t="s">
        <v>201</v>
      </c>
      <c r="C47" s="73" t="s">
        <v>202</v>
      </c>
      <c r="D47" s="73">
        <v>15925361344</v>
      </c>
      <c r="E47" s="74" t="s">
        <v>59</v>
      </c>
      <c r="F47" s="141" t="s">
        <v>3236</v>
      </c>
      <c r="G47" s="141">
        <v>52.7</v>
      </c>
      <c r="H47" s="141" t="s">
        <v>3237</v>
      </c>
      <c r="I47" s="149"/>
      <c r="J47" s="85"/>
      <c r="K47" s="85"/>
      <c r="L47" s="84" t="s">
        <v>33</v>
      </c>
      <c r="M47" s="83"/>
      <c r="N47" s="83"/>
      <c r="O47" s="83"/>
      <c r="P47" s="83"/>
      <c r="Q47" s="129" t="s">
        <v>56</v>
      </c>
      <c r="R47" s="130"/>
      <c r="S47" s="103"/>
      <c r="T47" s="104"/>
      <c r="U47" s="105"/>
    </row>
    <row r="48" s="40" customFormat="1" ht="17.65" customHeight="1" spans="1:21">
      <c r="A48" s="71">
        <v>43</v>
      </c>
      <c r="B48" s="72" t="s">
        <v>203</v>
      </c>
      <c r="C48" s="77" t="s">
        <v>204</v>
      </c>
      <c r="D48" s="77">
        <v>13649625286</v>
      </c>
      <c r="E48" s="74" t="s">
        <v>59</v>
      </c>
      <c r="F48" s="141" t="s">
        <v>3238</v>
      </c>
      <c r="G48" s="141">
        <v>0</v>
      </c>
      <c r="H48" s="141" t="s">
        <v>3239</v>
      </c>
      <c r="I48" s="149"/>
      <c r="J48" s="85"/>
      <c r="K48" s="85"/>
      <c r="L48" s="84" t="s">
        <v>33</v>
      </c>
      <c r="M48" s="83"/>
      <c r="N48" s="83"/>
      <c r="O48" s="83"/>
      <c r="P48" s="83"/>
      <c r="Q48" s="129" t="s">
        <v>56</v>
      </c>
      <c r="R48" s="130"/>
      <c r="S48" s="103"/>
      <c r="T48" s="104"/>
      <c r="U48" s="105"/>
    </row>
    <row r="49" s="40" customFormat="1" ht="17.65" customHeight="1" spans="1:21">
      <c r="A49" s="71">
        <v>44</v>
      </c>
      <c r="B49" s="72" t="s">
        <v>205</v>
      </c>
      <c r="C49" s="73" t="s">
        <v>206</v>
      </c>
      <c r="D49" s="73">
        <v>13988083320</v>
      </c>
      <c r="E49" s="74" t="s">
        <v>59</v>
      </c>
      <c r="F49" s="141" t="s">
        <v>3240</v>
      </c>
      <c r="G49" s="141">
        <v>0</v>
      </c>
      <c r="H49" s="141" t="s">
        <v>3241</v>
      </c>
      <c r="I49" s="149"/>
      <c r="J49" s="85"/>
      <c r="K49" s="85"/>
      <c r="L49" s="84" t="s">
        <v>33</v>
      </c>
      <c r="M49" s="83"/>
      <c r="N49" s="83"/>
      <c r="O49" s="83"/>
      <c r="P49" s="83"/>
      <c r="Q49" s="129" t="s">
        <v>56</v>
      </c>
      <c r="R49" s="130"/>
      <c r="S49" s="103"/>
      <c r="T49" s="104"/>
      <c r="U49" s="105"/>
    </row>
    <row r="50" s="40" customFormat="1" ht="17.65" customHeight="1" spans="1:21">
      <c r="A50" s="71">
        <v>45</v>
      </c>
      <c r="B50" s="72" t="s">
        <v>207</v>
      </c>
      <c r="C50" s="73" t="s">
        <v>208</v>
      </c>
      <c r="D50" s="73">
        <v>13619434839</v>
      </c>
      <c r="E50" s="74" t="s">
        <v>59</v>
      </c>
      <c r="F50" s="149" t="str">
        <f>VLOOKUP(B50,[34]全部报警!$A$2:$D$76,2,FALSE)</f>
        <v>2019-07-15 14:54:01</v>
      </c>
      <c r="G50" s="141">
        <v>0</v>
      </c>
      <c r="H50" s="149" t="str">
        <f>VLOOKUP(B50,[34]全部报警!$A$2:$D$76,4,FALSE)</f>
        <v>云南省红河哈尼族彝族自治州开远市小龙潭镇城子东北86米</v>
      </c>
      <c r="I50" s="149"/>
      <c r="J50" s="85"/>
      <c r="K50" s="85"/>
      <c r="L50" s="84" t="s">
        <v>33</v>
      </c>
      <c r="M50" s="83"/>
      <c r="N50" s="83"/>
      <c r="O50" s="83"/>
      <c r="P50" s="83"/>
      <c r="Q50" s="129" t="s">
        <v>56</v>
      </c>
      <c r="R50" s="130"/>
      <c r="S50" s="103"/>
      <c r="T50" s="104"/>
      <c r="U50" s="105"/>
    </row>
    <row r="51" s="40" customFormat="1" ht="17.65" customHeight="1" spans="1:21">
      <c r="A51" s="71">
        <v>46</v>
      </c>
      <c r="B51" s="72" t="s">
        <v>211</v>
      </c>
      <c r="C51" s="73" t="s">
        <v>212</v>
      </c>
      <c r="D51" s="73">
        <v>15912818364</v>
      </c>
      <c r="E51" s="74" t="s">
        <v>59</v>
      </c>
      <c r="F51" s="141" t="s">
        <v>3242</v>
      </c>
      <c r="G51" s="141">
        <v>39.8</v>
      </c>
      <c r="H51" s="141" t="s">
        <v>3243</v>
      </c>
      <c r="I51" s="149"/>
      <c r="J51" s="85"/>
      <c r="K51" s="85"/>
      <c r="L51" s="84" t="s">
        <v>33</v>
      </c>
      <c r="M51" s="83"/>
      <c r="N51" s="83"/>
      <c r="O51" s="83"/>
      <c r="P51" s="83"/>
      <c r="Q51" s="129" t="s">
        <v>56</v>
      </c>
      <c r="R51" s="130"/>
      <c r="S51" s="103"/>
      <c r="T51" s="104"/>
      <c r="U51" s="105"/>
    </row>
    <row r="52" s="40" customFormat="1" ht="17.65" customHeight="1" spans="1:21">
      <c r="A52" s="71">
        <v>47</v>
      </c>
      <c r="B52" s="72" t="s">
        <v>215</v>
      </c>
      <c r="C52" s="73" t="s">
        <v>216</v>
      </c>
      <c r="D52" s="73">
        <v>13769414015</v>
      </c>
      <c r="E52" s="74" t="s">
        <v>59</v>
      </c>
      <c r="F52" s="141" t="s">
        <v>3244</v>
      </c>
      <c r="G52" s="141">
        <v>0</v>
      </c>
      <c r="H52" s="141" t="s">
        <v>3245</v>
      </c>
      <c r="I52" s="149"/>
      <c r="J52" s="85"/>
      <c r="K52" s="85"/>
      <c r="L52" s="84" t="s">
        <v>33</v>
      </c>
      <c r="M52" s="83"/>
      <c r="N52" s="83"/>
      <c r="O52" s="83"/>
      <c r="P52" s="83"/>
      <c r="Q52" s="129" t="s">
        <v>56</v>
      </c>
      <c r="R52" s="130"/>
      <c r="S52" s="103"/>
      <c r="T52" s="104"/>
      <c r="U52" s="105"/>
    </row>
    <row r="53" s="40" customFormat="1" ht="17.65" customHeight="1" spans="1:21">
      <c r="A53" s="71">
        <v>48</v>
      </c>
      <c r="B53" s="72" t="s">
        <v>219</v>
      </c>
      <c r="C53" s="73" t="s">
        <v>220</v>
      </c>
      <c r="D53" s="73">
        <v>13887561791</v>
      </c>
      <c r="E53" s="74" t="s">
        <v>59</v>
      </c>
      <c r="F53" s="141" t="s">
        <v>3246</v>
      </c>
      <c r="G53" s="141">
        <v>0</v>
      </c>
      <c r="H53" s="141" t="s">
        <v>3247</v>
      </c>
      <c r="I53" s="149"/>
      <c r="J53" s="85"/>
      <c r="K53" s="85"/>
      <c r="L53" s="84" t="s">
        <v>33</v>
      </c>
      <c r="M53" s="83"/>
      <c r="N53" s="83"/>
      <c r="O53" s="83"/>
      <c r="P53" s="83"/>
      <c r="Q53" s="129" t="s">
        <v>56</v>
      </c>
      <c r="R53" s="130"/>
      <c r="S53" s="103"/>
      <c r="T53" s="104"/>
      <c r="U53" s="105"/>
    </row>
    <row r="54" s="40" customFormat="1" ht="17.65" customHeight="1" spans="1:21">
      <c r="A54" s="71">
        <v>49</v>
      </c>
      <c r="B54" s="72" t="s">
        <v>223</v>
      </c>
      <c r="C54" s="78" t="s">
        <v>224</v>
      </c>
      <c r="D54" s="73">
        <v>15008842016</v>
      </c>
      <c r="E54" s="74" t="s">
        <v>59</v>
      </c>
      <c r="F54" s="149" t="str">
        <f>VLOOKUP(B54,[34]全部报警!$A$2:$D$76,2,FALSE)</f>
        <v>2019-07-15 14:33:41</v>
      </c>
      <c r="G54" s="141">
        <v>0</v>
      </c>
      <c r="H54" s="149" t="str">
        <f>VLOOKUP(B54,[34]全部报警!$A$2:$D$76,4,FALSE)</f>
        <v>云南省文山壮族苗族自治州砚山县平远镇210省道自家人饭店(平车段)北11米</v>
      </c>
      <c r="I54" s="149"/>
      <c r="J54" s="85"/>
      <c r="K54" s="85"/>
      <c r="L54" s="84" t="s">
        <v>33</v>
      </c>
      <c r="M54" s="83"/>
      <c r="N54" s="83"/>
      <c r="O54" s="83"/>
      <c r="P54" s="83"/>
      <c r="Q54" s="129" t="s">
        <v>56</v>
      </c>
      <c r="R54" s="130"/>
      <c r="S54" s="103"/>
      <c r="T54" s="104"/>
      <c r="U54" s="105"/>
    </row>
    <row r="55" s="40" customFormat="1" ht="17.65" customHeight="1" spans="1:21">
      <c r="A55" s="71">
        <v>50</v>
      </c>
      <c r="B55" s="72" t="s">
        <v>225</v>
      </c>
      <c r="C55" s="73" t="s">
        <v>226</v>
      </c>
      <c r="D55" s="73">
        <v>13988070995</v>
      </c>
      <c r="E55" s="74" t="s">
        <v>59</v>
      </c>
      <c r="F55" s="149" t="str">
        <f>VLOOKUP(B55,[34]全部报警!$A$2:$D$76,2,FALSE)</f>
        <v>2019-07-15 00:40:04</v>
      </c>
      <c r="G55" s="141">
        <v>0</v>
      </c>
      <c r="H55" s="149" t="str">
        <f>VLOOKUP(B55,[34]全部报警!$A$2:$D$76,4,FALSE)</f>
        <v>云南省西双版纳傣族自治州勐海县勐遮镇惠勐公路勐海县黎明中学西北1805米</v>
      </c>
      <c r="I55" s="149"/>
      <c r="J55" s="85"/>
      <c r="K55" s="85"/>
      <c r="L55" s="84" t="s">
        <v>33</v>
      </c>
      <c r="M55" s="83"/>
      <c r="N55" s="83"/>
      <c r="O55" s="83"/>
      <c r="P55" s="83"/>
      <c r="Q55" s="129" t="s">
        <v>56</v>
      </c>
      <c r="R55" s="130"/>
      <c r="S55" s="103"/>
      <c r="T55" s="104"/>
      <c r="U55" s="105"/>
    </row>
    <row r="56" s="40" customFormat="1" ht="17.65" customHeight="1" spans="1:21">
      <c r="A56" s="71">
        <v>51</v>
      </c>
      <c r="B56" s="72" t="s">
        <v>227</v>
      </c>
      <c r="C56" s="73" t="s">
        <v>228</v>
      </c>
      <c r="D56" s="73">
        <v>13887345138</v>
      </c>
      <c r="E56" s="74" t="s">
        <v>59</v>
      </c>
      <c r="F56" s="149" t="str">
        <f>VLOOKUP(B56,[34]全部报警!$A$2:$D$76,2,FALSE)</f>
        <v>2019-07-15 15:01:29</v>
      </c>
      <c r="G56" s="141" t="str">
        <f>VLOOKUP(B56,[35]行驶报表统计数据!$A$2:$H$56,8,FALSE)</f>
        <v>61.26</v>
      </c>
      <c r="H56" s="149" t="str">
        <f>VLOOKUP(B56,[34]全部报警!$A$2:$D$76,4,FALSE)</f>
        <v>云南省西双版纳傣族自治州勐腊县勐腊镇G8511昆磨高速镇龙茵小学校西1498米</v>
      </c>
      <c r="I56" s="149"/>
      <c r="J56" s="85"/>
      <c r="K56" s="85"/>
      <c r="L56" s="84" t="s">
        <v>33</v>
      </c>
      <c r="M56" s="83"/>
      <c r="N56" s="83"/>
      <c r="O56" s="83"/>
      <c r="P56" s="83"/>
      <c r="Q56" s="129" t="s">
        <v>56</v>
      </c>
      <c r="R56" s="130"/>
      <c r="S56" s="103"/>
      <c r="T56" s="104"/>
      <c r="U56" s="105"/>
    </row>
    <row r="57" s="40" customFormat="1" ht="17.65" customHeight="1" spans="1:21">
      <c r="A57" s="71">
        <v>52</v>
      </c>
      <c r="B57" s="72" t="s">
        <v>229</v>
      </c>
      <c r="C57" s="73" t="s">
        <v>230</v>
      </c>
      <c r="D57" s="73">
        <v>15108683913</v>
      </c>
      <c r="E57" s="74" t="s">
        <v>59</v>
      </c>
      <c r="F57" s="141" t="s">
        <v>3248</v>
      </c>
      <c r="G57" s="141">
        <v>0</v>
      </c>
      <c r="H57" s="141" t="s">
        <v>3249</v>
      </c>
      <c r="I57" s="149"/>
      <c r="J57" s="85"/>
      <c r="K57" s="85"/>
      <c r="L57" s="84" t="s">
        <v>33</v>
      </c>
      <c r="M57" s="83"/>
      <c r="N57" s="83"/>
      <c r="O57" s="83"/>
      <c r="P57" s="83"/>
      <c r="Q57" s="129" t="s">
        <v>56</v>
      </c>
      <c r="R57" s="130"/>
      <c r="S57" s="103"/>
      <c r="T57" s="104"/>
      <c r="U57" s="105"/>
    </row>
    <row r="58" s="40" customFormat="1" ht="17.65" customHeight="1" spans="1:21">
      <c r="A58" s="71">
        <v>53</v>
      </c>
      <c r="B58" s="72" t="s">
        <v>233</v>
      </c>
      <c r="C58" s="73" t="s">
        <v>234</v>
      </c>
      <c r="D58" s="73">
        <v>15911302908</v>
      </c>
      <c r="E58" s="74" t="s">
        <v>59</v>
      </c>
      <c r="F58" s="141" t="s">
        <v>3250</v>
      </c>
      <c r="G58" s="141">
        <v>0</v>
      </c>
      <c r="H58" s="141" t="s">
        <v>3251</v>
      </c>
      <c r="I58" s="149"/>
      <c r="J58" s="85"/>
      <c r="K58" s="85"/>
      <c r="L58" s="84" t="s">
        <v>33</v>
      </c>
      <c r="M58" s="83"/>
      <c r="N58" s="83"/>
      <c r="O58" s="83"/>
      <c r="P58" s="83"/>
      <c r="Q58" s="129" t="s">
        <v>56</v>
      </c>
      <c r="R58" s="130"/>
      <c r="S58" s="103"/>
      <c r="T58" s="104"/>
      <c r="U58" s="105"/>
    </row>
    <row r="59" s="40" customFormat="1" ht="17.65" customHeight="1" spans="1:21">
      <c r="A59" s="71">
        <v>54</v>
      </c>
      <c r="B59" s="72" t="s">
        <v>237</v>
      </c>
      <c r="C59" s="73" t="s">
        <v>238</v>
      </c>
      <c r="D59" s="73">
        <v>13988077942</v>
      </c>
      <c r="E59" s="74" t="s">
        <v>59</v>
      </c>
      <c r="F59" s="141" t="s">
        <v>3252</v>
      </c>
      <c r="G59" s="141">
        <v>0</v>
      </c>
      <c r="H59" s="141" t="s">
        <v>3253</v>
      </c>
      <c r="I59" s="149"/>
      <c r="J59" s="85"/>
      <c r="K59" s="85"/>
      <c r="L59" s="84" t="s">
        <v>33</v>
      </c>
      <c r="M59" s="83"/>
      <c r="N59" s="83"/>
      <c r="O59" s="83"/>
      <c r="P59" s="83"/>
      <c r="Q59" s="129" t="s">
        <v>56</v>
      </c>
      <c r="R59" s="130"/>
      <c r="S59" s="103"/>
      <c r="T59" s="104"/>
      <c r="U59" s="105"/>
    </row>
    <row r="60" s="40" customFormat="1" ht="17.65" customHeight="1" spans="1:21">
      <c r="A60" s="71">
        <v>55</v>
      </c>
      <c r="B60" s="72" t="s">
        <v>241</v>
      </c>
      <c r="C60" s="73" t="s">
        <v>242</v>
      </c>
      <c r="D60" s="73">
        <v>13887596989</v>
      </c>
      <c r="E60" s="74" t="s">
        <v>59</v>
      </c>
      <c r="F60" s="141" t="s">
        <v>3254</v>
      </c>
      <c r="G60" s="141">
        <v>0</v>
      </c>
      <c r="H60" s="141" t="s">
        <v>3255</v>
      </c>
      <c r="I60" s="149"/>
      <c r="J60" s="85"/>
      <c r="K60" s="85"/>
      <c r="L60" s="84" t="s">
        <v>33</v>
      </c>
      <c r="M60" s="83"/>
      <c r="N60" s="83"/>
      <c r="O60" s="83"/>
      <c r="P60" s="83"/>
      <c r="Q60" s="129" t="s">
        <v>56</v>
      </c>
      <c r="R60" s="130"/>
      <c r="S60" s="103"/>
      <c r="T60" s="104"/>
      <c r="U60" s="105"/>
    </row>
    <row r="61" s="40" customFormat="1" ht="17.65" customHeight="1" spans="1:21">
      <c r="A61" s="71">
        <v>56</v>
      </c>
      <c r="B61" s="72" t="s">
        <v>243</v>
      </c>
      <c r="C61" s="73" t="s">
        <v>244</v>
      </c>
      <c r="D61" s="73">
        <v>13887342151</v>
      </c>
      <c r="E61" s="74" t="s">
        <v>59</v>
      </c>
      <c r="F61" s="141" t="s">
        <v>3256</v>
      </c>
      <c r="G61" s="141">
        <v>0</v>
      </c>
      <c r="H61" s="141" t="s">
        <v>3257</v>
      </c>
      <c r="I61" s="149"/>
      <c r="J61" s="85"/>
      <c r="K61" s="85"/>
      <c r="L61" s="84" t="s">
        <v>33</v>
      </c>
      <c r="M61" s="83"/>
      <c r="N61" s="83"/>
      <c r="O61" s="83"/>
      <c r="P61" s="83"/>
      <c r="Q61" s="129" t="s">
        <v>56</v>
      </c>
      <c r="R61" s="130"/>
      <c r="S61" s="103"/>
      <c r="T61" s="104"/>
      <c r="U61" s="105"/>
    </row>
    <row r="62" s="40" customFormat="1" ht="17.65" customHeight="1" spans="1:21">
      <c r="A62" s="71">
        <v>57</v>
      </c>
      <c r="B62" s="72" t="s">
        <v>247</v>
      </c>
      <c r="C62" s="73" t="s">
        <v>248</v>
      </c>
      <c r="D62" s="73">
        <v>15126355356</v>
      </c>
      <c r="E62" s="74" t="s">
        <v>59</v>
      </c>
      <c r="F62" s="141" t="s">
        <v>3258</v>
      </c>
      <c r="G62" s="141">
        <v>0</v>
      </c>
      <c r="H62" s="141" t="s">
        <v>3259</v>
      </c>
      <c r="I62" s="149"/>
      <c r="J62" s="85"/>
      <c r="K62" s="85"/>
      <c r="L62" s="84" t="s">
        <v>33</v>
      </c>
      <c r="M62" s="83"/>
      <c r="N62" s="83"/>
      <c r="O62" s="83"/>
      <c r="P62" s="83"/>
      <c r="Q62" s="129" t="s">
        <v>56</v>
      </c>
      <c r="R62" s="130"/>
      <c r="S62" s="103"/>
      <c r="T62" s="104"/>
      <c r="U62" s="105"/>
    </row>
    <row r="63" s="40" customFormat="1" ht="17.65" customHeight="1" spans="1:21">
      <c r="A63" s="71">
        <v>58</v>
      </c>
      <c r="B63" s="72" t="s">
        <v>249</v>
      </c>
      <c r="C63" s="73" t="s">
        <v>250</v>
      </c>
      <c r="D63" s="73">
        <v>15912527597</v>
      </c>
      <c r="E63" s="74" t="s">
        <v>59</v>
      </c>
      <c r="F63" s="141" t="s">
        <v>3260</v>
      </c>
      <c r="G63" s="141">
        <v>0</v>
      </c>
      <c r="H63" s="141" t="s">
        <v>3261</v>
      </c>
      <c r="I63" s="149"/>
      <c r="J63" s="85"/>
      <c r="K63" s="85"/>
      <c r="L63" s="84" t="s">
        <v>33</v>
      </c>
      <c r="M63" s="83"/>
      <c r="N63" s="83"/>
      <c r="O63" s="83"/>
      <c r="P63" s="83"/>
      <c r="Q63" s="129" t="s">
        <v>56</v>
      </c>
      <c r="R63" s="130"/>
      <c r="S63" s="103"/>
      <c r="T63" s="104"/>
      <c r="U63" s="105"/>
    </row>
    <row r="64" s="40" customFormat="1" ht="17.65" customHeight="1" spans="1:21">
      <c r="A64" s="71">
        <v>59</v>
      </c>
      <c r="B64" s="72" t="s">
        <v>251</v>
      </c>
      <c r="C64" s="73" t="s">
        <v>252</v>
      </c>
      <c r="D64" s="73">
        <v>13308776868</v>
      </c>
      <c r="E64" s="74" t="s">
        <v>59</v>
      </c>
      <c r="F64" s="141" t="s">
        <v>3262</v>
      </c>
      <c r="G64" s="141">
        <v>0</v>
      </c>
      <c r="H64" s="141" t="s">
        <v>3263</v>
      </c>
      <c r="I64" s="149"/>
      <c r="J64" s="85"/>
      <c r="K64" s="85"/>
      <c r="L64" s="84" t="s">
        <v>33</v>
      </c>
      <c r="M64" s="83"/>
      <c r="N64" s="83"/>
      <c r="O64" s="83"/>
      <c r="P64" s="83"/>
      <c r="Q64" s="129" t="s">
        <v>56</v>
      </c>
      <c r="R64" s="130"/>
      <c r="S64" s="103"/>
      <c r="T64" s="104"/>
      <c r="U64" s="105"/>
    </row>
    <row r="65" s="40" customFormat="1" ht="17.65" customHeight="1" spans="1:21">
      <c r="A65" s="71">
        <v>60</v>
      </c>
      <c r="B65" s="72" t="s">
        <v>255</v>
      </c>
      <c r="C65" s="73" t="s">
        <v>256</v>
      </c>
      <c r="D65" s="73">
        <v>13649629252</v>
      </c>
      <c r="E65" s="74" t="s">
        <v>59</v>
      </c>
      <c r="F65" s="149"/>
      <c r="G65" s="141">
        <v>0</v>
      </c>
      <c r="H65" s="149"/>
      <c r="I65" s="83" t="s">
        <v>62</v>
      </c>
      <c r="J65" s="85"/>
      <c r="K65" s="85"/>
      <c r="L65" s="84" t="s">
        <v>33</v>
      </c>
      <c r="M65" s="83"/>
      <c r="N65" s="83"/>
      <c r="O65" s="83"/>
      <c r="P65" s="83"/>
      <c r="Q65" s="129" t="s">
        <v>29</v>
      </c>
      <c r="R65" s="130"/>
      <c r="S65" s="103">
        <v>43661</v>
      </c>
      <c r="T65" s="104" t="s">
        <v>170</v>
      </c>
      <c r="U65" s="105"/>
    </row>
    <row r="66" s="40" customFormat="1" ht="17.65" customHeight="1" spans="1:21">
      <c r="A66" s="71">
        <v>61</v>
      </c>
      <c r="B66" s="72" t="s">
        <v>259</v>
      </c>
      <c r="C66" s="73" t="s">
        <v>260</v>
      </c>
      <c r="D66" s="73">
        <v>15368345189</v>
      </c>
      <c r="E66" s="74" t="s">
        <v>59</v>
      </c>
      <c r="F66" s="149" t="str">
        <f>VLOOKUP(B66,[34]全部报警!$A$2:$D$76,2,FALSE)</f>
        <v>2019-07-15 15:49:56</v>
      </c>
      <c r="G66" s="141" t="str">
        <f>VLOOKUP(B66,[35]行驶报表统计数据!$A$2:$H$56,8,FALSE)</f>
        <v>26.32</v>
      </c>
      <c r="H66" s="149" t="str">
        <f>VLOOKUP(B66,[34]全部报警!$A$2:$D$76,4,FALSE)</f>
        <v>云南省红河哈尼族彝族自治州建水县临安镇214省道王桥头南368米</v>
      </c>
      <c r="I66" s="149"/>
      <c r="J66" s="85"/>
      <c r="K66" s="85"/>
      <c r="L66" s="84" t="s">
        <v>33</v>
      </c>
      <c r="M66" s="83"/>
      <c r="N66" s="83"/>
      <c r="O66" s="83"/>
      <c r="P66" s="83"/>
      <c r="Q66" s="129" t="s">
        <v>56</v>
      </c>
      <c r="R66" s="130"/>
      <c r="S66" s="103"/>
      <c r="T66" s="104"/>
      <c r="U66" s="105"/>
    </row>
    <row r="67" s="40" customFormat="1" ht="17.65" customHeight="1" spans="1:21">
      <c r="A67" s="71">
        <v>62</v>
      </c>
      <c r="B67" s="72" t="s">
        <v>263</v>
      </c>
      <c r="C67" s="73" t="s">
        <v>264</v>
      </c>
      <c r="D67" s="73">
        <v>15087332688</v>
      </c>
      <c r="E67" s="74" t="s">
        <v>59</v>
      </c>
      <c r="F67" s="149" t="str">
        <f>VLOOKUP(B67,[34]全部报警!$A$2:$D$76,2,FALSE)</f>
        <v>2019-07-15 16:24:47</v>
      </c>
      <c r="G67" s="141" t="str">
        <f>VLOOKUP(B67,[35]行驶报表统计数据!$A$2:$H$56,8,FALSE)</f>
        <v>16.02</v>
      </c>
      <c r="H67" s="149" t="str">
        <f>VLOOKUP(B67,[34]全部报警!$A$2:$D$76,4,FALSE)</f>
        <v>云南省怒江傈僳族自治州泸水市大兴地镇228省道瓦拉亚窟东南34米</v>
      </c>
      <c r="I67" s="149"/>
      <c r="J67" s="85"/>
      <c r="K67" s="85"/>
      <c r="L67" s="84" t="s">
        <v>33</v>
      </c>
      <c r="M67" s="83"/>
      <c r="N67" s="83"/>
      <c r="O67" s="83"/>
      <c r="P67" s="83"/>
      <c r="Q67" s="129" t="s">
        <v>56</v>
      </c>
      <c r="R67" s="130"/>
      <c r="S67" s="103"/>
      <c r="T67" s="104"/>
      <c r="U67" s="105"/>
    </row>
    <row r="68" s="40" customFormat="1" ht="17.65" customHeight="1" spans="1:21">
      <c r="A68" s="71">
        <v>63</v>
      </c>
      <c r="B68" s="72" t="s">
        <v>265</v>
      </c>
      <c r="C68" s="73" t="s">
        <v>266</v>
      </c>
      <c r="D68" s="73">
        <v>15912527597</v>
      </c>
      <c r="E68" s="74" t="s">
        <v>59</v>
      </c>
      <c r="F68" s="141" t="s">
        <v>3264</v>
      </c>
      <c r="G68" s="141">
        <v>0</v>
      </c>
      <c r="H68" s="76" t="str">
        <f>VLOOKUP(B68,[36]全部报警!$B$4:$E$87,4,FALSE)</f>
        <v>云南省西双版纳傣族自治州勐海县勐宋乡鲜鑫农家山庄北64米</v>
      </c>
      <c r="I68" s="149"/>
      <c r="J68" s="85"/>
      <c r="K68" s="85"/>
      <c r="L68" s="84" t="s">
        <v>33</v>
      </c>
      <c r="M68" s="83"/>
      <c r="N68" s="83"/>
      <c r="O68" s="83"/>
      <c r="P68" s="83"/>
      <c r="Q68" s="129" t="s">
        <v>56</v>
      </c>
      <c r="R68" s="130"/>
      <c r="S68" s="103"/>
      <c r="T68" s="104"/>
      <c r="U68" s="105"/>
    </row>
    <row r="69" s="40" customFormat="1" ht="17.65" customHeight="1" spans="1:21">
      <c r="A69" s="71">
        <v>64</v>
      </c>
      <c r="B69" s="72" t="s">
        <v>267</v>
      </c>
      <c r="C69" s="73" t="s">
        <v>268</v>
      </c>
      <c r="D69" s="73">
        <v>13769343922</v>
      </c>
      <c r="E69" s="74" t="s">
        <v>59</v>
      </c>
      <c r="F69" s="141" t="s">
        <v>3265</v>
      </c>
      <c r="G69" s="141">
        <v>0</v>
      </c>
      <c r="H69" s="76" t="str">
        <f>VLOOKUP(B69,[36]全部报警!$B$4:$E$87,4,FALSE)</f>
        <v>云南省红河哈尼族彝族自治州建水县坡头乡214省道下白沙水东南788米</v>
      </c>
      <c r="I69" s="149"/>
      <c r="J69" s="85"/>
      <c r="K69" s="85"/>
      <c r="L69" s="84" t="s">
        <v>33</v>
      </c>
      <c r="M69" s="83"/>
      <c r="N69" s="83"/>
      <c r="O69" s="83"/>
      <c r="P69" s="83"/>
      <c r="Q69" s="129" t="s">
        <v>56</v>
      </c>
      <c r="R69" s="130"/>
      <c r="S69" s="103"/>
      <c r="T69" s="104"/>
      <c r="U69" s="105"/>
    </row>
    <row r="70" s="40" customFormat="1" ht="17.65" customHeight="1" spans="1:21">
      <c r="A70" s="71">
        <v>65</v>
      </c>
      <c r="B70" s="72" t="s">
        <v>271</v>
      </c>
      <c r="C70" s="73" t="s">
        <v>272</v>
      </c>
      <c r="D70" s="73">
        <v>13769457667</v>
      </c>
      <c r="E70" s="74" t="s">
        <v>59</v>
      </c>
      <c r="F70" s="141" t="s">
        <v>3266</v>
      </c>
      <c r="G70" s="141">
        <v>0</v>
      </c>
      <c r="H70" s="149" t="s">
        <v>3267</v>
      </c>
      <c r="I70" s="149"/>
      <c r="J70" s="85"/>
      <c r="K70" s="85"/>
      <c r="L70" s="84" t="s">
        <v>33</v>
      </c>
      <c r="M70" s="83"/>
      <c r="N70" s="83"/>
      <c r="O70" s="83"/>
      <c r="P70" s="83"/>
      <c r="Q70" s="129" t="s">
        <v>56</v>
      </c>
      <c r="R70" s="130"/>
      <c r="S70" s="103"/>
      <c r="T70" s="104"/>
      <c r="U70" s="105"/>
    </row>
    <row r="71" s="40" customFormat="1" ht="17.65" customHeight="1" spans="1:21">
      <c r="A71" s="71">
        <v>66</v>
      </c>
      <c r="B71" s="72" t="s">
        <v>273</v>
      </c>
      <c r="C71" s="73" t="s">
        <v>274</v>
      </c>
      <c r="D71" s="73">
        <v>15912526297</v>
      </c>
      <c r="E71" s="74" t="s">
        <v>59</v>
      </c>
      <c r="F71" s="149" t="str">
        <f>VLOOKUP(B71,[34]全部报警!$A$2:$D$76,2,FALSE)</f>
        <v>2019-07-15 04:53:59</v>
      </c>
      <c r="G71" s="141">
        <v>0</v>
      </c>
      <c r="H71" s="149" t="str">
        <f>VLOOKUP(B71,[34]全部报警!$A$2:$D$76,4,FALSE)</f>
        <v>云南省西双版纳傣族自治州勐海县勐宋乡勐海县众恒良种场茶厂(西南门)东158米</v>
      </c>
      <c r="I71" s="149"/>
      <c r="J71" s="85"/>
      <c r="K71" s="85"/>
      <c r="L71" s="84" t="s">
        <v>33</v>
      </c>
      <c r="M71" s="83"/>
      <c r="N71" s="83"/>
      <c r="O71" s="83"/>
      <c r="P71" s="83"/>
      <c r="Q71" s="129" t="s">
        <v>56</v>
      </c>
      <c r="R71" s="130"/>
      <c r="S71" s="103"/>
      <c r="T71" s="104"/>
      <c r="U71" s="105"/>
    </row>
    <row r="72" s="40" customFormat="1" ht="17.65" customHeight="1" spans="1:21">
      <c r="A72" s="71">
        <v>67</v>
      </c>
      <c r="B72" s="72" t="s">
        <v>275</v>
      </c>
      <c r="C72" s="73" t="s">
        <v>276</v>
      </c>
      <c r="D72" s="73">
        <v>15925353799</v>
      </c>
      <c r="E72" s="74" t="s">
        <v>59</v>
      </c>
      <c r="F72" s="149" t="str">
        <f>VLOOKUP(B72,[34]全部报警!$A$2:$D$76,2,FALSE)</f>
        <v>2019-07-15 14:08:39</v>
      </c>
      <c r="G72" s="141" t="str">
        <f>VLOOKUP(B72,[35]行驶报表统计数据!$A$2:$H$56,8,FALSE)</f>
        <v>66.65</v>
      </c>
      <c r="H72" s="149" t="str">
        <f>VLOOKUP(B72,[34]全部报警!$A$2:$D$76,4,FALSE)</f>
        <v>广西壮族自治区贵港市桂平市石龙镇G7212柳北高速大树下西北308米</v>
      </c>
      <c r="I72" s="149"/>
      <c r="J72" s="85"/>
      <c r="K72" s="85"/>
      <c r="L72" s="84" t="s">
        <v>33</v>
      </c>
      <c r="M72" s="83"/>
      <c r="N72" s="83"/>
      <c r="O72" s="83"/>
      <c r="P72" s="83"/>
      <c r="Q72" s="129" t="s">
        <v>56</v>
      </c>
      <c r="R72" s="130"/>
      <c r="S72" s="103"/>
      <c r="T72" s="104"/>
      <c r="U72" s="105"/>
    </row>
    <row r="73" s="40" customFormat="1" ht="17.65" customHeight="1" spans="1:21">
      <c r="A73" s="71">
        <v>68</v>
      </c>
      <c r="B73" s="72" t="s">
        <v>277</v>
      </c>
      <c r="C73" s="73" t="s">
        <v>278</v>
      </c>
      <c r="D73" s="73">
        <v>15912869407</v>
      </c>
      <c r="E73" s="74" t="s">
        <v>59</v>
      </c>
      <c r="F73" s="141" t="s">
        <v>3268</v>
      </c>
      <c r="G73" s="141">
        <v>0</v>
      </c>
      <c r="H73" s="141" t="s">
        <v>3269</v>
      </c>
      <c r="I73" s="149"/>
      <c r="J73" s="85"/>
      <c r="K73" s="85"/>
      <c r="L73" s="84" t="s">
        <v>33</v>
      </c>
      <c r="M73" s="83"/>
      <c r="N73" s="83"/>
      <c r="O73" s="83"/>
      <c r="P73" s="83"/>
      <c r="Q73" s="129" t="s">
        <v>56</v>
      </c>
      <c r="R73" s="130"/>
      <c r="S73" s="103"/>
      <c r="T73" s="104"/>
      <c r="U73" s="105"/>
    </row>
    <row r="74" s="40" customFormat="1" ht="17.65" customHeight="1" spans="1:21">
      <c r="A74" s="71">
        <v>69</v>
      </c>
      <c r="B74" s="72" t="s">
        <v>280</v>
      </c>
      <c r="C74" s="73" t="s">
        <v>281</v>
      </c>
      <c r="D74" s="73">
        <v>15825220209</v>
      </c>
      <c r="E74" s="74" t="s">
        <v>59</v>
      </c>
      <c r="F74" s="149" t="str">
        <f>VLOOKUP(B74,[34]全部报警!$A$2:$D$76,2,FALSE)</f>
        <v>2019-07-15 08:23:13</v>
      </c>
      <c r="G74" s="141" t="str">
        <f>VLOOKUP(B74,[35]行驶报表统计数据!$A$2:$H$56,8,FALSE)</f>
        <v>40.83</v>
      </c>
      <c r="H74" s="149" t="str">
        <f>VLOOKUP(B74,[34]全部报警!$A$2:$D$76,4,FALSE)</f>
        <v>云南省昆明市石林彝族自治县西街口镇绿寨段大塘子北578米</v>
      </c>
      <c r="I74" s="149"/>
      <c r="J74" s="85"/>
      <c r="K74" s="85"/>
      <c r="L74" s="84" t="s">
        <v>33</v>
      </c>
      <c r="M74" s="83"/>
      <c r="N74" s="83"/>
      <c r="O74" s="83"/>
      <c r="P74" s="83"/>
      <c r="Q74" s="129" t="s">
        <v>56</v>
      </c>
      <c r="R74" s="130"/>
      <c r="S74" s="103"/>
      <c r="T74" s="104"/>
      <c r="U74" s="105"/>
    </row>
    <row r="75" s="40" customFormat="1" ht="17.65" customHeight="1" spans="1:21">
      <c r="A75" s="71">
        <v>70</v>
      </c>
      <c r="B75" s="72" t="s">
        <v>282</v>
      </c>
      <c r="C75" s="73" t="s">
        <v>283</v>
      </c>
      <c r="D75" s="73">
        <v>13769477189</v>
      </c>
      <c r="E75" s="74" t="s">
        <v>59</v>
      </c>
      <c r="F75" s="149" t="str">
        <f>VLOOKUP(B75,[34]全部报警!$A$2:$D$76,2,FALSE)</f>
        <v>2019-07-15 16:27:21</v>
      </c>
      <c r="G75" s="141">
        <v>79</v>
      </c>
      <c r="H75" s="149" t="str">
        <f>VLOOKUP(B75,[34]全部报警!$A$2:$D$76,4,FALSE)</f>
        <v>广西壮族自治区崇左市扶绥县柳桥镇S60合那高速吞利东北424米</v>
      </c>
      <c r="I75" s="149"/>
      <c r="J75" s="85"/>
      <c r="K75" s="85"/>
      <c r="L75" s="84" t="s">
        <v>28</v>
      </c>
      <c r="M75" s="83" t="s">
        <v>62</v>
      </c>
      <c r="N75" s="83"/>
      <c r="O75" s="83"/>
      <c r="P75" s="83"/>
      <c r="Q75" s="129" t="s">
        <v>34</v>
      </c>
      <c r="R75" s="130"/>
      <c r="S75" s="103">
        <v>43661</v>
      </c>
      <c r="T75" s="104" t="s">
        <v>170</v>
      </c>
      <c r="U75" s="105"/>
    </row>
    <row r="76" s="40" customFormat="1" ht="17.65" customHeight="1" spans="1:21">
      <c r="A76" s="71">
        <v>71</v>
      </c>
      <c r="B76" s="72" t="s">
        <v>284</v>
      </c>
      <c r="C76" s="73" t="s">
        <v>285</v>
      </c>
      <c r="D76" s="73">
        <v>15974736050</v>
      </c>
      <c r="E76" s="74" t="s">
        <v>59</v>
      </c>
      <c r="F76" s="149" t="str">
        <f>VLOOKUP(B76,[34]全部报警!$A$2:$D$76,2,FALSE)</f>
        <v>2019-07-15 16:26:19</v>
      </c>
      <c r="G76" s="141" t="str">
        <f>VLOOKUP(B76,[35]行驶报表统计数据!$A$2:$H$56,8,FALSE)</f>
        <v>9.82</v>
      </c>
      <c r="H76" s="149" t="str">
        <f>VLOOKUP(B76,[34]全部报警!$A$2:$D$76,4,FALSE)</f>
        <v>云南省红河哈尼族彝族自治州个旧市贾沙乡130县道贾沙乡科技希望小学南1742米</v>
      </c>
      <c r="I76" s="149"/>
      <c r="J76" s="85"/>
      <c r="K76" s="85"/>
      <c r="L76" s="84" t="s">
        <v>33</v>
      </c>
      <c r="M76" s="83"/>
      <c r="N76" s="83"/>
      <c r="O76" s="83"/>
      <c r="P76" s="83"/>
      <c r="Q76" s="129" t="s">
        <v>56</v>
      </c>
      <c r="R76" s="130"/>
      <c r="S76" s="103"/>
      <c r="T76" s="104"/>
      <c r="U76" s="105"/>
    </row>
    <row r="77" s="40" customFormat="1" ht="17.65" customHeight="1" spans="1:21">
      <c r="A77" s="71">
        <v>72</v>
      </c>
      <c r="B77" s="72" t="s">
        <v>286</v>
      </c>
      <c r="C77" s="73" t="s">
        <v>287</v>
      </c>
      <c r="D77" s="73">
        <v>15912866223</v>
      </c>
      <c r="E77" s="74" t="s">
        <v>59</v>
      </c>
      <c r="F77" s="141" t="s">
        <v>3270</v>
      </c>
      <c r="G77" s="141">
        <v>0</v>
      </c>
      <c r="H77" s="149" t="s">
        <v>3271</v>
      </c>
      <c r="I77" s="149"/>
      <c r="J77" s="85"/>
      <c r="K77" s="85"/>
      <c r="L77" s="84" t="s">
        <v>33</v>
      </c>
      <c r="M77" s="83"/>
      <c r="N77" s="83"/>
      <c r="O77" s="83"/>
      <c r="P77" s="83"/>
      <c r="Q77" s="129" t="s">
        <v>56</v>
      </c>
      <c r="R77" s="130"/>
      <c r="S77" s="103"/>
      <c r="T77" s="104"/>
      <c r="U77" s="105"/>
    </row>
    <row r="78" s="40" customFormat="1" ht="17.65" customHeight="1" spans="1:21">
      <c r="A78" s="71">
        <v>73</v>
      </c>
      <c r="B78" s="72" t="s">
        <v>290</v>
      </c>
      <c r="C78" s="73" t="s">
        <v>291</v>
      </c>
      <c r="D78" s="73">
        <v>13769446708</v>
      </c>
      <c r="E78" s="74" t="s">
        <v>59</v>
      </c>
      <c r="F78" s="149" t="str">
        <f>VLOOKUP(B78,[34]全部报警!$A$2:$D$76,2,FALSE)</f>
        <v>2019-07-15 13:12:48</v>
      </c>
      <c r="G78" s="141">
        <v>0</v>
      </c>
      <c r="H78" s="76" t="str">
        <f>VLOOKUP(B78,[36]全部报警!$B$4:$E$87,4,FALSE)</f>
        <v>云南省昆明市呈贡区洛羊街道石龙线主线段呈贡区公安局治安执勤点西南151米</v>
      </c>
      <c r="I78" s="149"/>
      <c r="J78" s="85"/>
      <c r="K78" s="85"/>
      <c r="L78" s="84" t="s">
        <v>33</v>
      </c>
      <c r="M78" s="83"/>
      <c r="N78" s="83"/>
      <c r="O78" s="83"/>
      <c r="P78" s="83"/>
      <c r="Q78" s="129" t="s">
        <v>56</v>
      </c>
      <c r="R78" s="130"/>
      <c r="S78" s="103"/>
      <c r="T78" s="104"/>
      <c r="U78" s="105"/>
    </row>
    <row r="79" s="40" customFormat="1" ht="17.65" customHeight="1" spans="1:21">
      <c r="A79" s="71">
        <v>74</v>
      </c>
      <c r="B79" s="72" t="s">
        <v>294</v>
      </c>
      <c r="C79" s="73" t="s">
        <v>295</v>
      </c>
      <c r="D79" s="73">
        <v>15987328827</v>
      </c>
      <c r="E79" s="74" t="s">
        <v>59</v>
      </c>
      <c r="F79" s="141" t="s">
        <v>3272</v>
      </c>
      <c r="G79" s="141">
        <v>0</v>
      </c>
      <c r="H79" s="149" t="s">
        <v>3273</v>
      </c>
      <c r="I79" s="149"/>
      <c r="J79" s="85"/>
      <c r="K79" s="85"/>
      <c r="L79" s="84" t="s">
        <v>33</v>
      </c>
      <c r="M79" s="83"/>
      <c r="N79" s="83"/>
      <c r="O79" s="83"/>
      <c r="P79" s="83"/>
      <c r="Q79" s="129" t="s">
        <v>56</v>
      </c>
      <c r="R79" s="130"/>
      <c r="S79" s="103"/>
      <c r="T79" s="104"/>
      <c r="U79" s="105"/>
    </row>
    <row r="80" s="40" customFormat="1" ht="17.65" customHeight="1" spans="1:21">
      <c r="A80" s="71">
        <v>75</v>
      </c>
      <c r="B80" s="72" t="s">
        <v>298</v>
      </c>
      <c r="C80" s="73" t="s">
        <v>299</v>
      </c>
      <c r="D80" s="73">
        <v>13987324298</v>
      </c>
      <c r="E80" s="74" t="s">
        <v>59</v>
      </c>
      <c r="F80" s="141" t="s">
        <v>3274</v>
      </c>
      <c r="G80" s="141">
        <v>0</v>
      </c>
      <c r="H80" s="149" t="s">
        <v>3275</v>
      </c>
      <c r="I80" s="149"/>
      <c r="J80" s="85"/>
      <c r="K80" s="85"/>
      <c r="L80" s="84" t="s">
        <v>33</v>
      </c>
      <c r="M80" s="83"/>
      <c r="N80" s="83"/>
      <c r="O80" s="83"/>
      <c r="P80" s="83"/>
      <c r="Q80" s="129" t="s">
        <v>56</v>
      </c>
      <c r="R80" s="130"/>
      <c r="S80" s="103"/>
      <c r="T80" s="104"/>
      <c r="U80" s="105"/>
    </row>
    <row r="81" s="40" customFormat="1" ht="17.65" customHeight="1" spans="1:21">
      <c r="A81" s="71">
        <v>76</v>
      </c>
      <c r="B81" s="72" t="s">
        <v>302</v>
      </c>
      <c r="C81" s="73" t="s">
        <v>303</v>
      </c>
      <c r="D81" s="73">
        <v>13529492223</v>
      </c>
      <c r="E81" s="74" t="s">
        <v>59</v>
      </c>
      <c r="F81" s="149" t="str">
        <f>VLOOKUP(B81,[34]全部报警!$A$2:$D$76,2,FALSE)</f>
        <v>2019-07-15 13:36:41</v>
      </c>
      <c r="G81" s="141" t="str">
        <f>VLOOKUP(B81,[35]行驶报表统计数据!$A$2:$H$56,8,FALSE)</f>
        <v>5.99</v>
      </c>
      <c r="H81" s="141" t="s">
        <v>3276</v>
      </c>
      <c r="I81" s="149"/>
      <c r="J81" s="85"/>
      <c r="K81" s="85"/>
      <c r="L81" s="84" t="s">
        <v>33</v>
      </c>
      <c r="M81" s="83"/>
      <c r="N81" s="83"/>
      <c r="O81" s="83"/>
      <c r="P81" s="83"/>
      <c r="Q81" s="129" t="s">
        <v>56</v>
      </c>
      <c r="R81" s="130"/>
      <c r="S81" s="103"/>
      <c r="T81" s="104"/>
      <c r="U81" s="105"/>
    </row>
    <row r="82" s="40" customFormat="1" ht="17.65" customHeight="1" spans="1:21">
      <c r="A82" s="71">
        <v>77</v>
      </c>
      <c r="B82" s="72" t="s">
        <v>305</v>
      </c>
      <c r="C82" s="77" t="s">
        <v>306</v>
      </c>
      <c r="D82" s="77">
        <v>15987326716</v>
      </c>
      <c r="E82" s="74" t="s">
        <v>59</v>
      </c>
      <c r="F82" s="149"/>
      <c r="G82" s="141">
        <v>0</v>
      </c>
      <c r="H82" s="149"/>
      <c r="I82" s="83" t="s">
        <v>62</v>
      </c>
      <c r="J82" s="85"/>
      <c r="K82" s="85"/>
      <c r="L82" s="84" t="s">
        <v>33</v>
      </c>
      <c r="M82" s="83"/>
      <c r="N82" s="83"/>
      <c r="O82" s="83"/>
      <c r="P82" s="83"/>
      <c r="Q82" s="129" t="s">
        <v>29</v>
      </c>
      <c r="R82" s="130"/>
      <c r="S82" s="103">
        <v>43661</v>
      </c>
      <c r="T82" s="104" t="s">
        <v>170</v>
      </c>
      <c r="U82" s="105"/>
    </row>
    <row r="83" s="40" customFormat="1" ht="17.65" customHeight="1" spans="1:21">
      <c r="A83" s="71">
        <v>78</v>
      </c>
      <c r="B83" s="72" t="s">
        <v>307</v>
      </c>
      <c r="C83" s="73" t="s">
        <v>308</v>
      </c>
      <c r="D83" s="73">
        <v>13769323752</v>
      </c>
      <c r="E83" s="74" t="s">
        <v>59</v>
      </c>
      <c r="F83" s="149" t="str">
        <f>VLOOKUP(B83,[34]全部报警!$A$2:$D$76,2,FALSE)</f>
        <v>2019-07-15 15:35:20</v>
      </c>
      <c r="G83" s="141" t="str">
        <f>VLOOKUP(B83,[35]行驶报表统计数据!$A$2:$H$56,8,FALSE)</f>
        <v>13.44</v>
      </c>
      <c r="H83" s="149" t="str">
        <f>VLOOKUP(B83,[34]全部报警!$A$2:$D$76,4,FALSE)</f>
        <v>云南省昭通市绥江县南岸镇昭乐高速黄龙村大桥西南170米</v>
      </c>
      <c r="I83" s="149"/>
      <c r="J83" s="85"/>
      <c r="K83" s="85"/>
      <c r="L83" s="84" t="s">
        <v>33</v>
      </c>
      <c r="M83" s="83"/>
      <c r="N83" s="83"/>
      <c r="O83" s="83"/>
      <c r="P83" s="83"/>
      <c r="Q83" s="129" t="s">
        <v>56</v>
      </c>
      <c r="R83" s="130"/>
      <c r="S83" s="103"/>
      <c r="T83" s="104"/>
      <c r="U83" s="105"/>
    </row>
    <row r="84" s="40" customFormat="1" ht="17.65" customHeight="1" spans="1:21">
      <c r="A84" s="71">
        <v>79</v>
      </c>
      <c r="B84" s="72" t="s">
        <v>309</v>
      </c>
      <c r="C84" s="73" t="s">
        <v>310</v>
      </c>
      <c r="D84" s="73">
        <v>13887310086</v>
      </c>
      <c r="E84" s="74" t="s">
        <v>59</v>
      </c>
      <c r="F84" s="149" t="str">
        <f>VLOOKUP(B84,[34]全部报警!$A$2:$D$76,2,FALSE)</f>
        <v>2019-07-15 14:10:18</v>
      </c>
      <c r="G84" s="141" t="str">
        <f>VLOOKUP(B84,[35]行驶报表统计数据!$A$2:$H$56,8,FALSE)</f>
        <v>29.46</v>
      </c>
      <c r="H84" s="149" t="str">
        <f>VLOOKUP(B84,[34]全部报警!$A$2:$D$76,4,FALSE)</f>
        <v>云南省红河哈尼族彝族自治州建水县临安镇云昌宾馆东北43米</v>
      </c>
      <c r="I84" s="149"/>
      <c r="J84" s="85"/>
      <c r="K84" s="85"/>
      <c r="L84" s="84" t="s">
        <v>33</v>
      </c>
      <c r="M84" s="83"/>
      <c r="N84" s="83"/>
      <c r="O84" s="83"/>
      <c r="P84" s="83"/>
      <c r="Q84" s="129" t="s">
        <v>56</v>
      </c>
      <c r="R84" s="130"/>
      <c r="S84" s="103"/>
      <c r="T84" s="104"/>
      <c r="U84" s="105"/>
    </row>
    <row r="85" s="40" customFormat="1" ht="17.65" customHeight="1" spans="1:21">
      <c r="A85" s="71">
        <v>80</v>
      </c>
      <c r="B85" s="72" t="s">
        <v>313</v>
      </c>
      <c r="C85" s="73" t="s">
        <v>314</v>
      </c>
      <c r="D85" s="73">
        <v>13988048437</v>
      </c>
      <c r="E85" s="74" t="s">
        <v>59</v>
      </c>
      <c r="F85" s="149" t="str">
        <f>VLOOKUP(B85,[34]全部报警!$A$2:$D$76,2,FALSE)</f>
        <v>2019-07-15 15:46:27</v>
      </c>
      <c r="G85" s="141" t="str">
        <f>VLOOKUP(B85,[35]行驶报表统计数据!$A$2:$H$56,8,FALSE)</f>
        <v>12.23</v>
      </c>
      <c r="H85" s="149" t="str">
        <f>VLOOKUP(B85,[34]全部报警!$A$2:$D$76,4,FALSE)</f>
        <v>云南省昭通市镇雄县坪上镇背牛段小河东北193米</v>
      </c>
      <c r="I85" s="149"/>
      <c r="J85" s="85"/>
      <c r="K85" s="85"/>
      <c r="L85" s="84" t="s">
        <v>33</v>
      </c>
      <c r="M85" s="83"/>
      <c r="N85" s="83"/>
      <c r="O85" s="83"/>
      <c r="P85" s="83"/>
      <c r="Q85" s="129" t="s">
        <v>56</v>
      </c>
      <c r="R85" s="130"/>
      <c r="S85" s="103"/>
      <c r="T85" s="104"/>
      <c r="U85" s="105"/>
    </row>
    <row r="86" s="40" customFormat="1" ht="17.65" customHeight="1" spans="1:21">
      <c r="A86" s="71">
        <v>81</v>
      </c>
      <c r="B86" s="72" t="s">
        <v>315</v>
      </c>
      <c r="C86" s="73" t="s">
        <v>316</v>
      </c>
      <c r="D86" s="73">
        <v>15087333968</v>
      </c>
      <c r="E86" s="74" t="s">
        <v>59</v>
      </c>
      <c r="F86" s="149" t="str">
        <f>VLOOKUP(B86,[34]全部报警!$A$2:$D$76,2,FALSE)</f>
        <v>2019-07-15 13:48:25</v>
      </c>
      <c r="G86" s="141" t="str">
        <f>VLOOKUP(B86,[35]行驶报表统计数据!$A$2:$H$56,8,FALSE)</f>
        <v>21.45</v>
      </c>
      <c r="H86" s="149" t="str">
        <f>VLOOKUP(B86,[34]全部报警!$A$2:$D$76,4,FALSE)</f>
        <v>云南省红河哈尼族彝族自治州建水县临安镇214省道建水巴甸花海东442米</v>
      </c>
      <c r="I86" s="149"/>
      <c r="J86" s="85"/>
      <c r="K86" s="85"/>
      <c r="L86" s="84" t="s">
        <v>33</v>
      </c>
      <c r="M86" s="83"/>
      <c r="N86" s="83"/>
      <c r="O86" s="83"/>
      <c r="P86" s="83"/>
      <c r="Q86" s="129" t="s">
        <v>56</v>
      </c>
      <c r="R86" s="130"/>
      <c r="S86" s="103"/>
      <c r="T86" s="104"/>
      <c r="U86" s="105"/>
    </row>
    <row r="87" s="40" customFormat="1" ht="17.65" customHeight="1" spans="1:21">
      <c r="A87" s="71">
        <v>82</v>
      </c>
      <c r="B87" s="72" t="s">
        <v>317</v>
      </c>
      <c r="C87" s="73" t="s">
        <v>318</v>
      </c>
      <c r="D87" s="73">
        <v>15987375479</v>
      </c>
      <c r="E87" s="74" t="s">
        <v>59</v>
      </c>
      <c r="F87" s="149" t="str">
        <f>VLOOKUP(B87,[34]全部报警!$A$2:$D$76,2,FALSE)</f>
        <v>2019-07-15 08:45:25</v>
      </c>
      <c r="G87" s="141" t="str">
        <f>VLOOKUP(B87,[35]行驶报表统计数据!$A$2:$H$56,8,FALSE)</f>
        <v>22.25</v>
      </c>
      <c r="H87" s="149" t="str">
        <f>VLOOKUP(B87,[34]全部报警!$A$2:$D$76,4,FALSE)</f>
        <v>云南省红河哈尼族彝族自治州元阳县南沙镇慢腊公路102县102县道桃园村卫生所东1243米</v>
      </c>
      <c r="I87" s="149"/>
      <c r="J87" s="85"/>
      <c r="K87" s="85"/>
      <c r="L87" s="84" t="s">
        <v>33</v>
      </c>
      <c r="M87" s="83"/>
      <c r="N87" s="83"/>
      <c r="O87" s="83"/>
      <c r="P87" s="83"/>
      <c r="Q87" s="129" t="s">
        <v>56</v>
      </c>
      <c r="R87" s="130"/>
      <c r="S87" s="103"/>
      <c r="T87" s="104"/>
      <c r="U87" s="105"/>
    </row>
    <row r="88" s="40" customFormat="1" ht="17.65" customHeight="1" spans="1:21">
      <c r="A88" s="71">
        <v>83</v>
      </c>
      <c r="B88" s="72" t="s">
        <v>319</v>
      </c>
      <c r="C88" s="73" t="s">
        <v>141</v>
      </c>
      <c r="D88" s="73">
        <v>15912899704</v>
      </c>
      <c r="E88" s="74" t="s">
        <v>59</v>
      </c>
      <c r="F88" s="149" t="str">
        <f>VLOOKUP(B88,[34]全部报警!$A$2:$D$76,2,FALSE)</f>
        <v>2019-07-15 16:33:50</v>
      </c>
      <c r="G88" s="141">
        <v>21.6</v>
      </c>
      <c r="H88" s="149" t="str">
        <f>VLOOKUP(B88,[34]全部报警!$A$2:$D$76,4,FALSE)</f>
        <v>云南省红河哈尼族彝族自治州建水县临安镇普雄公路新寨小学东474米</v>
      </c>
      <c r="I88" s="149"/>
      <c r="J88" s="85"/>
      <c r="K88" s="85"/>
      <c r="L88" s="84" t="s">
        <v>33</v>
      </c>
      <c r="M88" s="83"/>
      <c r="N88" s="83"/>
      <c r="O88" s="83"/>
      <c r="P88" s="83"/>
      <c r="Q88" s="129" t="s">
        <v>56</v>
      </c>
      <c r="R88" s="130"/>
      <c r="S88" s="103"/>
      <c r="T88" s="104"/>
      <c r="U88" s="105"/>
    </row>
    <row r="89" s="40" customFormat="1" ht="17.65" customHeight="1" spans="1:21">
      <c r="A89" s="71">
        <v>84</v>
      </c>
      <c r="B89" s="72" t="s">
        <v>322</v>
      </c>
      <c r="C89" s="73" t="s">
        <v>323</v>
      </c>
      <c r="D89" s="73">
        <v>13988065286</v>
      </c>
      <c r="E89" s="74" t="s">
        <v>59</v>
      </c>
      <c r="F89" s="149" t="str">
        <f>VLOOKUP(B89,[34]全部报警!$A$2:$D$76,2,FALSE)</f>
        <v>2019-07-15 16:30:21</v>
      </c>
      <c r="G89" s="141">
        <v>0</v>
      </c>
      <c r="H89" s="149" t="str">
        <f>VLOOKUP(B89,[34]全部报警!$A$2:$D$76,4,FALSE)</f>
        <v>326国道130滨河中路中国农业银行(滨河路分理处)西南744米</v>
      </c>
      <c r="I89" s="149"/>
      <c r="J89" s="85"/>
      <c r="K89" s="85"/>
      <c r="L89" s="84" t="s">
        <v>33</v>
      </c>
      <c r="M89" s="83"/>
      <c r="N89" s="83"/>
      <c r="O89" s="83"/>
      <c r="P89" s="83"/>
      <c r="Q89" s="129" t="s">
        <v>56</v>
      </c>
      <c r="R89" s="130"/>
      <c r="S89" s="103"/>
      <c r="T89" s="104"/>
      <c r="U89" s="105"/>
    </row>
    <row r="90" ht="17.65" customHeight="1" spans="1:21">
      <c r="A90" s="71">
        <v>85</v>
      </c>
      <c r="B90" s="72" t="s">
        <v>324</v>
      </c>
      <c r="C90" s="73" t="s">
        <v>325</v>
      </c>
      <c r="D90" s="73">
        <v>15126318641</v>
      </c>
      <c r="E90" s="74" t="s">
        <v>59</v>
      </c>
      <c r="F90" s="149" t="str">
        <f>VLOOKUP(B90,[34]全部报警!$A$2:$D$76,2,FALSE)</f>
        <v>2019-07-15 12:58:13</v>
      </c>
      <c r="G90" s="141">
        <v>0</v>
      </c>
      <c r="H90" s="149" t="str">
        <f>VLOOKUP(B90,[34]全部报警!$A$2:$D$76,4,FALSE)</f>
        <v>云南省红河哈尼族彝族自治州建水县临安镇214省道中国石化加油站(培德段)西北37米</v>
      </c>
      <c r="I90" s="149"/>
      <c r="J90" s="85"/>
      <c r="K90" s="85"/>
      <c r="L90" s="84" t="s">
        <v>33</v>
      </c>
      <c r="M90" s="83"/>
      <c r="N90" s="83"/>
      <c r="O90" s="83"/>
      <c r="P90" s="83"/>
      <c r="Q90" s="129" t="s">
        <v>56</v>
      </c>
      <c r="R90" s="130"/>
      <c r="S90" s="103"/>
      <c r="T90" s="104"/>
      <c r="U90" s="105"/>
    </row>
    <row r="91" ht="17.65" customHeight="1" spans="1:21">
      <c r="A91" s="71">
        <v>86</v>
      </c>
      <c r="B91" s="72" t="s">
        <v>326</v>
      </c>
      <c r="C91" s="73" t="s">
        <v>327</v>
      </c>
      <c r="D91" s="73">
        <v>15287330010</v>
      </c>
      <c r="E91" s="74" t="s">
        <v>59</v>
      </c>
      <c r="F91" s="141" t="s">
        <v>3277</v>
      </c>
      <c r="G91" s="141">
        <v>0</v>
      </c>
      <c r="H91" s="141" t="s">
        <v>3278</v>
      </c>
      <c r="I91" s="149"/>
      <c r="J91" s="85"/>
      <c r="K91" s="85"/>
      <c r="L91" s="84" t="s">
        <v>33</v>
      </c>
      <c r="M91" s="83"/>
      <c r="N91" s="83"/>
      <c r="O91" s="83"/>
      <c r="P91" s="83"/>
      <c r="Q91" s="129" t="s">
        <v>56</v>
      </c>
      <c r="R91" s="130"/>
      <c r="S91" s="103"/>
      <c r="T91" s="104"/>
      <c r="U91" s="105"/>
    </row>
    <row r="92" ht="17.65" customHeight="1" spans="1:22">
      <c r="A92" s="71">
        <v>87</v>
      </c>
      <c r="B92" s="72" t="s">
        <v>328</v>
      </c>
      <c r="C92" s="73" t="s">
        <v>329</v>
      </c>
      <c r="D92" s="73">
        <v>13408935775</v>
      </c>
      <c r="E92" s="74" t="s">
        <v>59</v>
      </c>
      <c r="F92" s="141" t="s">
        <v>3279</v>
      </c>
      <c r="G92" s="141">
        <v>52.7</v>
      </c>
      <c r="H92" s="141" t="s">
        <v>3111</v>
      </c>
      <c r="I92" s="149"/>
      <c r="J92" s="85"/>
      <c r="K92" s="85"/>
      <c r="L92" s="84" t="s">
        <v>33</v>
      </c>
      <c r="M92" s="83"/>
      <c r="N92" s="83"/>
      <c r="O92" s="83"/>
      <c r="P92" s="83"/>
      <c r="Q92" s="129" t="s">
        <v>56</v>
      </c>
      <c r="R92" s="130"/>
      <c r="S92" s="103"/>
      <c r="T92" s="104"/>
      <c r="U92" s="105"/>
      <c r="V92" s="41"/>
    </row>
    <row r="93" ht="17.65" customHeight="1" spans="1:22">
      <c r="A93" s="71">
        <v>88</v>
      </c>
      <c r="B93" s="72" t="s">
        <v>330</v>
      </c>
      <c r="C93" s="73" t="s">
        <v>331</v>
      </c>
      <c r="D93" s="73">
        <v>15912809069</v>
      </c>
      <c r="E93" s="74" t="s">
        <v>59</v>
      </c>
      <c r="F93" s="141" t="s">
        <v>3280</v>
      </c>
      <c r="G93" s="141">
        <v>0</v>
      </c>
      <c r="H93" s="141" t="s">
        <v>3281</v>
      </c>
      <c r="I93" s="149"/>
      <c r="J93" s="85"/>
      <c r="K93" s="85"/>
      <c r="L93" s="84" t="s">
        <v>33</v>
      </c>
      <c r="M93" s="83"/>
      <c r="N93" s="83"/>
      <c r="O93" s="83"/>
      <c r="P93" s="83"/>
      <c r="Q93" s="129" t="s">
        <v>56</v>
      </c>
      <c r="R93" s="130"/>
      <c r="S93" s="103"/>
      <c r="T93" s="104"/>
      <c r="U93" s="105"/>
      <c r="V93" s="41"/>
    </row>
    <row r="94" ht="17.65" customHeight="1" spans="1:22">
      <c r="A94" s="71">
        <v>89</v>
      </c>
      <c r="B94" s="72" t="s">
        <v>334</v>
      </c>
      <c r="C94" s="73" t="s">
        <v>335</v>
      </c>
      <c r="D94" s="73">
        <v>15094156905</v>
      </c>
      <c r="E94" s="74" t="s">
        <v>59</v>
      </c>
      <c r="F94" s="141" t="s">
        <v>3282</v>
      </c>
      <c r="G94" s="141">
        <v>0</v>
      </c>
      <c r="H94" s="141" t="s">
        <v>3283</v>
      </c>
      <c r="I94" s="149"/>
      <c r="J94" s="85"/>
      <c r="K94" s="85"/>
      <c r="L94" s="84" t="s">
        <v>33</v>
      </c>
      <c r="M94" s="83"/>
      <c r="N94" s="83"/>
      <c r="O94" s="83"/>
      <c r="P94" s="83"/>
      <c r="Q94" s="129" t="s">
        <v>56</v>
      </c>
      <c r="R94" s="130"/>
      <c r="S94" s="103"/>
      <c r="T94" s="104"/>
      <c r="U94" s="105"/>
      <c r="V94" s="41"/>
    </row>
    <row r="95" ht="17.65" customHeight="1" spans="1:22">
      <c r="A95" s="71">
        <v>90</v>
      </c>
      <c r="B95" s="72" t="s">
        <v>338</v>
      </c>
      <c r="C95" s="73" t="s">
        <v>339</v>
      </c>
      <c r="D95" s="73">
        <v>13529826425</v>
      </c>
      <c r="E95" s="74" t="s">
        <v>59</v>
      </c>
      <c r="F95" s="141" t="s">
        <v>3284</v>
      </c>
      <c r="G95" s="141">
        <v>0</v>
      </c>
      <c r="H95" s="141" t="s">
        <v>3285</v>
      </c>
      <c r="I95" s="149"/>
      <c r="J95" s="85"/>
      <c r="K95" s="85"/>
      <c r="L95" s="84" t="s">
        <v>33</v>
      </c>
      <c r="M95" s="83"/>
      <c r="N95" s="83"/>
      <c r="O95" s="83"/>
      <c r="P95" s="83"/>
      <c r="Q95" s="129" t="s">
        <v>56</v>
      </c>
      <c r="R95" s="130"/>
      <c r="S95" s="103"/>
      <c r="T95" s="104"/>
      <c r="U95" s="105"/>
      <c r="V95" s="41"/>
    </row>
    <row r="96" ht="17.65" customHeight="1" spans="1:22">
      <c r="A96" s="71">
        <v>91</v>
      </c>
      <c r="B96" s="72" t="s">
        <v>342</v>
      </c>
      <c r="C96" s="73" t="s">
        <v>343</v>
      </c>
      <c r="D96" s="73">
        <v>15987380061</v>
      </c>
      <c r="E96" s="74" t="s">
        <v>59</v>
      </c>
      <c r="F96" s="149" t="str">
        <f>VLOOKUP(B96,[34]全部报警!$A$2:$D$76,2,FALSE)</f>
        <v>2019-07-15 14:58:55</v>
      </c>
      <c r="G96" s="141" t="str">
        <f>VLOOKUP(B96,[35]行驶报表统计数据!$A$2:$H$56,8,FALSE)</f>
        <v>8.51</v>
      </c>
      <c r="H96" s="149" t="str">
        <f>VLOOKUP(B96,[34]全部报警!$A$2:$D$76,4,FALSE)</f>
        <v>云南省红河哈尼族彝族自治州蒙自市雨过铺镇工业园区3号路顺发餐厅(工业园区3号路)东97米</v>
      </c>
      <c r="I96" s="149"/>
      <c r="J96" s="85"/>
      <c r="K96" s="85"/>
      <c r="L96" s="84" t="s">
        <v>33</v>
      </c>
      <c r="M96" s="83"/>
      <c r="N96" s="83"/>
      <c r="O96" s="83"/>
      <c r="P96" s="83"/>
      <c r="Q96" s="129" t="s">
        <v>56</v>
      </c>
      <c r="R96" s="130"/>
      <c r="S96" s="103"/>
      <c r="T96" s="104"/>
      <c r="U96" s="105"/>
      <c r="V96" s="41"/>
    </row>
    <row r="97" s="41" customFormat="1" ht="17.65" customHeight="1" spans="1:21">
      <c r="A97" s="71">
        <v>92</v>
      </c>
      <c r="B97" s="72" t="s">
        <v>344</v>
      </c>
      <c r="C97" s="73" t="s">
        <v>345</v>
      </c>
      <c r="D97" s="73">
        <v>18008806112</v>
      </c>
      <c r="E97" s="74" t="s">
        <v>59</v>
      </c>
      <c r="F97" s="149" t="str">
        <f>VLOOKUP(B97,[34]全部报警!$A$2:$D$76,2,FALSE)</f>
        <v>2019-07-15 15:43:00</v>
      </c>
      <c r="G97" s="141" t="str">
        <f>VLOOKUP(B97,[35]行驶报表统计数据!$A$2:$H$56,8,FALSE)</f>
        <v>35.76</v>
      </c>
      <c r="H97" s="149" t="str">
        <f>VLOOKUP(B97,[34]全部报警!$A$2:$D$76,4,FALSE)</f>
        <v>云南省西双版纳傣族自治州景洪市大渡岗乡G8511昆磨高速大渡岗二号隧道西南1781米</v>
      </c>
      <c r="I97" s="149"/>
      <c r="J97" s="85"/>
      <c r="K97" s="85"/>
      <c r="L97" s="84" t="s">
        <v>28</v>
      </c>
      <c r="M97" s="83"/>
      <c r="N97" s="83" t="s">
        <v>62</v>
      </c>
      <c r="O97" s="83"/>
      <c r="P97" s="83"/>
      <c r="Q97" s="129" t="s">
        <v>34</v>
      </c>
      <c r="R97" s="130"/>
      <c r="S97" s="103">
        <v>43661</v>
      </c>
      <c r="T97" s="104" t="s">
        <v>279</v>
      </c>
      <c r="U97" s="105"/>
    </row>
    <row r="98" s="41" customFormat="1" ht="17.65" customHeight="1" spans="1:21">
      <c r="A98" s="71">
        <v>93</v>
      </c>
      <c r="B98" s="72" t="s">
        <v>348</v>
      </c>
      <c r="C98" s="73" t="s">
        <v>349</v>
      </c>
      <c r="D98" s="73">
        <v>13577315608</v>
      </c>
      <c r="E98" s="74" t="s">
        <v>59</v>
      </c>
      <c r="F98" s="141" t="s">
        <v>3286</v>
      </c>
      <c r="G98" s="141">
        <v>0</v>
      </c>
      <c r="H98" s="149" t="s">
        <v>3287</v>
      </c>
      <c r="I98" s="149"/>
      <c r="J98" s="85"/>
      <c r="K98" s="85"/>
      <c r="L98" s="84" t="s">
        <v>33</v>
      </c>
      <c r="M98" s="83"/>
      <c r="N98" s="83"/>
      <c r="O98" s="83"/>
      <c r="P98" s="83"/>
      <c r="Q98" s="129" t="s">
        <v>56</v>
      </c>
      <c r="R98" s="130"/>
      <c r="S98" s="103"/>
      <c r="T98" s="104"/>
      <c r="U98" s="105"/>
    </row>
    <row r="99" s="41" customFormat="1" ht="17.65" customHeight="1" spans="1:21">
      <c r="A99" s="71">
        <v>94</v>
      </c>
      <c r="B99" s="72" t="s">
        <v>350</v>
      </c>
      <c r="C99" s="73" t="s">
        <v>351</v>
      </c>
      <c r="D99" s="73">
        <v>13887376301</v>
      </c>
      <c r="E99" s="74" t="s">
        <v>59</v>
      </c>
      <c r="F99" s="149" t="str">
        <f>VLOOKUP(B99,[34]全部报警!$A$2:$D$76,2,FALSE)</f>
        <v>2019-07-15 12:30:56</v>
      </c>
      <c r="G99" s="141" t="str">
        <f>VLOOKUP(B99,[35]行驶报表统计数据!$A$2:$H$56,8,FALSE)</f>
        <v>1.55</v>
      </c>
      <c r="H99" s="149" t="str">
        <f>VLOOKUP(B99,[34]全部报警!$A$2:$D$76,4,FALSE)</f>
        <v>云南省红河哈尼族彝族自治州建水县临安镇214省道鸿达驾校西南275米</v>
      </c>
      <c r="I99" s="149"/>
      <c r="J99" s="85"/>
      <c r="K99" s="85"/>
      <c r="L99" s="84" t="s">
        <v>33</v>
      </c>
      <c r="M99" s="83"/>
      <c r="N99" s="83"/>
      <c r="O99" s="83"/>
      <c r="P99" s="83"/>
      <c r="Q99" s="129" t="s">
        <v>56</v>
      </c>
      <c r="R99" s="130"/>
      <c r="S99" s="103"/>
      <c r="T99" s="104"/>
      <c r="U99" s="105"/>
    </row>
    <row r="100" s="41" customFormat="1" ht="17.65" customHeight="1" spans="1:21">
      <c r="A100" s="71">
        <v>95</v>
      </c>
      <c r="B100" s="108" t="s">
        <v>352</v>
      </c>
      <c r="C100" s="109" t="s">
        <v>353</v>
      </c>
      <c r="D100" s="109" t="s">
        <v>354</v>
      </c>
      <c r="E100" s="74" t="s">
        <v>59</v>
      </c>
      <c r="F100" s="149" t="str">
        <f>VLOOKUP(B100,[34]全部报警!$A$2:$D$76,2,FALSE)</f>
        <v>2019-07-15 13:03:25</v>
      </c>
      <c r="G100" s="141">
        <v>0</v>
      </c>
      <c r="H100" s="149" t="str">
        <f>VLOOKUP(B100,[34]全部报警!$A$2:$D$76,4,FALSE)</f>
        <v>云南省红河哈尼族彝族自治州个旧市锡城镇个金公路金盆家园西北123米</v>
      </c>
      <c r="I100" s="149"/>
      <c r="J100" s="85"/>
      <c r="K100" s="85"/>
      <c r="L100" s="84" t="s">
        <v>33</v>
      </c>
      <c r="M100" s="83"/>
      <c r="N100" s="83"/>
      <c r="O100" s="83"/>
      <c r="P100" s="83"/>
      <c r="Q100" s="129" t="s">
        <v>56</v>
      </c>
      <c r="R100" s="130"/>
      <c r="S100" s="103"/>
      <c r="T100" s="104"/>
      <c r="U100" s="105"/>
    </row>
    <row r="101" s="41" customFormat="1" ht="17.65" customHeight="1" spans="1:21">
      <c r="A101" s="71">
        <v>96</v>
      </c>
      <c r="B101" s="72" t="s">
        <v>355</v>
      </c>
      <c r="C101" s="110" t="s">
        <v>356</v>
      </c>
      <c r="D101" s="110" t="s">
        <v>357</v>
      </c>
      <c r="E101" s="74" t="s">
        <v>59</v>
      </c>
      <c r="F101" s="149" t="str">
        <f>VLOOKUP(B101,[34]全部报警!$A$2:$D$76,2,FALSE)</f>
        <v>2019-07-15 16:17:22</v>
      </c>
      <c r="G101" s="141">
        <v>0</v>
      </c>
      <c r="H101" s="149" t="str">
        <f>VLOOKUP(B101,[34]全部报警!$A$2:$D$76,4,FALSE)</f>
        <v>云南省文山壮族苗族自治州砚山县平远镇商贸大街155商贸大街阳光钢铝门窗东北29米</v>
      </c>
      <c r="I101" s="149"/>
      <c r="J101" s="85"/>
      <c r="K101" s="85"/>
      <c r="L101" s="84" t="s">
        <v>33</v>
      </c>
      <c r="M101" s="83"/>
      <c r="N101" s="83"/>
      <c r="O101" s="83"/>
      <c r="P101" s="83"/>
      <c r="Q101" s="129" t="s">
        <v>56</v>
      </c>
      <c r="R101" s="130"/>
      <c r="S101" s="103"/>
      <c r="T101" s="104"/>
      <c r="U101" s="105"/>
    </row>
    <row r="102" s="41" customFormat="1" ht="17.65" customHeight="1" spans="1:21">
      <c r="A102" s="71">
        <v>97</v>
      </c>
      <c r="B102" s="72" t="s">
        <v>358</v>
      </c>
      <c r="C102" s="110" t="s">
        <v>359</v>
      </c>
      <c r="D102" s="110" t="s">
        <v>360</v>
      </c>
      <c r="E102" s="74" t="s">
        <v>59</v>
      </c>
      <c r="F102" s="149" t="str">
        <f>VLOOKUP(B102,[34]全部报警!$A$2:$D$76,2,FALSE)</f>
        <v>2019-07-15 16:21:56</v>
      </c>
      <c r="G102" s="141">
        <v>0</v>
      </c>
      <c r="H102" s="149" t="str">
        <f>VLOOKUP(B102,[34]全部报警!$A$2:$D$76,4,FALSE)</f>
        <v>云南省红河哈尼族彝族自治州个旧市鸡街镇个大段松树寨东347米</v>
      </c>
      <c r="I102" s="149"/>
      <c r="J102" s="85"/>
      <c r="K102" s="85"/>
      <c r="L102" s="84" t="s">
        <v>33</v>
      </c>
      <c r="M102" s="83"/>
      <c r="N102" s="83"/>
      <c r="O102" s="83"/>
      <c r="P102" s="83"/>
      <c r="Q102" s="129" t="s">
        <v>56</v>
      </c>
      <c r="R102" s="130"/>
      <c r="S102" s="103"/>
      <c r="T102" s="104"/>
      <c r="U102" s="105"/>
    </row>
    <row r="103" s="41" customFormat="1" ht="17.65" customHeight="1" spans="1:21">
      <c r="A103" s="71">
        <v>98</v>
      </c>
      <c r="B103" s="72" t="s">
        <v>363</v>
      </c>
      <c r="C103" s="110" t="s">
        <v>364</v>
      </c>
      <c r="D103" s="110" t="s">
        <v>365</v>
      </c>
      <c r="E103" s="74" t="s">
        <v>59</v>
      </c>
      <c r="F103" s="149" t="str">
        <f>VLOOKUP(B103,[34]全部报警!$A$2:$D$76,2,FALSE)</f>
        <v>2019-07-15 16:37:29</v>
      </c>
      <c r="G103" s="141">
        <v>0</v>
      </c>
      <c r="H103" s="149" t="str">
        <f>VLOOKUP(B103,[34]全部报警!$A$2:$D$76,4,FALSE)</f>
        <v>云南省红河哈尼族彝族自治州河口瑶族自治县河口镇326国道曼漆西北236米</v>
      </c>
      <c r="I103" s="149"/>
      <c r="J103" s="85"/>
      <c r="K103" s="85"/>
      <c r="L103" s="84" t="s">
        <v>33</v>
      </c>
      <c r="M103" s="83"/>
      <c r="N103" s="83"/>
      <c r="O103" s="83"/>
      <c r="P103" s="83"/>
      <c r="Q103" s="129" t="s">
        <v>56</v>
      </c>
      <c r="R103" s="130"/>
      <c r="S103" s="103"/>
      <c r="T103" s="104"/>
      <c r="U103" s="105"/>
    </row>
    <row r="104" s="41" customFormat="1" ht="17.65" customHeight="1" spans="1:21">
      <c r="A104" s="71">
        <v>99</v>
      </c>
      <c r="B104" s="72" t="s">
        <v>366</v>
      </c>
      <c r="C104" s="110" t="s">
        <v>367</v>
      </c>
      <c r="D104" s="110" t="s">
        <v>368</v>
      </c>
      <c r="E104" s="74" t="s">
        <v>59</v>
      </c>
      <c r="F104" s="150" t="s">
        <v>3288</v>
      </c>
      <c r="G104" s="141">
        <v>0</v>
      </c>
      <c r="H104" s="76" t="str">
        <f>VLOOKUP(B104,[36]全部报警!$B$4:$E$87,4,FALSE)</f>
        <v>云南省普洱市思茅区南屏镇309省道南屏镇整碗村卫生室东275米</v>
      </c>
      <c r="I104" s="149"/>
      <c r="J104" s="85"/>
      <c r="K104" s="85"/>
      <c r="L104" s="84" t="s">
        <v>33</v>
      </c>
      <c r="M104" s="83"/>
      <c r="N104" s="83"/>
      <c r="O104" s="83"/>
      <c r="P104" s="83"/>
      <c r="Q104" s="129" t="s">
        <v>56</v>
      </c>
      <c r="R104" s="130"/>
      <c r="S104" s="103"/>
      <c r="T104" s="104"/>
      <c r="U104" s="105"/>
    </row>
    <row r="105" s="41" customFormat="1" ht="17.65" customHeight="1" spans="1:21">
      <c r="A105" s="71">
        <v>100</v>
      </c>
      <c r="B105" s="72" t="s">
        <v>369</v>
      </c>
      <c r="C105" s="109" t="s">
        <v>370</v>
      </c>
      <c r="D105" s="109" t="s">
        <v>371</v>
      </c>
      <c r="E105" s="74" t="s">
        <v>59</v>
      </c>
      <c r="F105" s="149" t="str">
        <f>VLOOKUP(B105,[34]全部报警!$A$2:$D$76,2,FALSE)</f>
        <v>2019-07-15 14:36:03</v>
      </c>
      <c r="G105" s="141" t="str">
        <f>VLOOKUP(B105,[35]行驶报表统计数据!$A$2:$H$56,8,FALSE)</f>
        <v>28.71</v>
      </c>
      <c r="H105" s="149" t="str">
        <f>VLOOKUP(B105,[34]全部报警!$A$2:$D$76,4,FALSE)</f>
        <v>云南省玉溪市华宁县青龙镇澄华路青龙国土资源局北415米</v>
      </c>
      <c r="I105" s="149"/>
      <c r="J105" s="85"/>
      <c r="K105" s="85"/>
      <c r="L105" s="84" t="s">
        <v>33</v>
      </c>
      <c r="M105" s="83"/>
      <c r="N105" s="83"/>
      <c r="O105" s="83"/>
      <c r="P105" s="83"/>
      <c r="Q105" s="129" t="s">
        <v>56</v>
      </c>
      <c r="R105" s="130"/>
      <c r="S105" s="103"/>
      <c r="T105" s="104"/>
      <c r="U105" s="105"/>
    </row>
    <row r="106" s="41" customFormat="1" ht="17.65" customHeight="1" spans="1:21">
      <c r="A106" s="71">
        <v>101</v>
      </c>
      <c r="B106" s="72" t="s">
        <v>374</v>
      </c>
      <c r="C106" s="110" t="s">
        <v>375</v>
      </c>
      <c r="D106" s="111" t="s">
        <v>376</v>
      </c>
      <c r="E106" s="74" t="s">
        <v>59</v>
      </c>
      <c r="F106" s="149" t="str">
        <f>VLOOKUP(B106,[34]全部报警!$A$2:$D$76,2,FALSE)</f>
        <v>2019-07-15 15:41:34</v>
      </c>
      <c r="G106" s="141" t="str">
        <f>VLOOKUP(B106,[35]行驶报表统计数据!$A$2:$H$56,8,FALSE)</f>
        <v>40.84</v>
      </c>
      <c r="H106" s="149" t="str">
        <f>VLOOKUP(B106,[34]全部报警!$A$2:$D$76,4,FALSE)</f>
        <v>326国道132滨河中路东盟河口国际传播中心西南663米</v>
      </c>
      <c r="I106" s="149"/>
      <c r="J106" s="85"/>
      <c r="K106" s="85"/>
      <c r="L106" s="84" t="s">
        <v>33</v>
      </c>
      <c r="M106" s="83"/>
      <c r="N106" s="83"/>
      <c r="O106" s="83"/>
      <c r="P106" s="83"/>
      <c r="Q106" s="129" t="s">
        <v>56</v>
      </c>
      <c r="R106" s="130"/>
      <c r="S106" s="103"/>
      <c r="T106" s="104"/>
      <c r="U106" s="105"/>
    </row>
    <row r="107" s="41" customFormat="1" ht="17.65" customHeight="1" spans="1:21">
      <c r="A107" s="71">
        <v>102</v>
      </c>
      <c r="B107" s="72" t="s">
        <v>377</v>
      </c>
      <c r="C107" s="110" t="s">
        <v>378</v>
      </c>
      <c r="D107" s="110" t="s">
        <v>379</v>
      </c>
      <c r="E107" s="74" t="s">
        <v>59</v>
      </c>
      <c r="F107" s="150" t="s">
        <v>3289</v>
      </c>
      <c r="G107" s="141">
        <v>0</v>
      </c>
      <c r="H107" s="149" t="s">
        <v>3290</v>
      </c>
      <c r="I107" s="149"/>
      <c r="J107" s="85"/>
      <c r="K107" s="85"/>
      <c r="L107" s="84" t="s">
        <v>33</v>
      </c>
      <c r="M107" s="83"/>
      <c r="N107" s="83"/>
      <c r="O107" s="83"/>
      <c r="P107" s="83"/>
      <c r="Q107" s="129" t="s">
        <v>56</v>
      </c>
      <c r="R107" s="130"/>
      <c r="S107" s="103"/>
      <c r="T107" s="104"/>
      <c r="U107" s="105"/>
    </row>
    <row r="108" s="41" customFormat="1" ht="17.65" customHeight="1" spans="1:21">
      <c r="A108" s="71">
        <v>103</v>
      </c>
      <c r="B108" s="72" t="s">
        <v>382</v>
      </c>
      <c r="C108" s="110" t="s">
        <v>383</v>
      </c>
      <c r="D108" s="110" t="s">
        <v>384</v>
      </c>
      <c r="E108" s="74" t="s">
        <v>59</v>
      </c>
      <c r="F108" s="149" t="str">
        <f>VLOOKUP(B108,[34]全部报警!$A$2:$D$76,2,FALSE)</f>
        <v>2019-07-15 15:59:18</v>
      </c>
      <c r="G108" s="141" t="str">
        <f>VLOOKUP(B108,[35]行驶报表统计数据!$A$2:$H$56,8,FALSE)</f>
        <v>3.74</v>
      </c>
      <c r="H108" s="149" t="str">
        <f>VLOOKUP(B108,[34]全部报警!$A$2:$D$76,4,FALSE)</f>
        <v>云南省红河哈尼族彝族自治州个旧市鸡街镇个大段松树寨南527米</v>
      </c>
      <c r="I108" s="149"/>
      <c r="J108" s="85"/>
      <c r="K108" s="85"/>
      <c r="L108" s="84" t="s">
        <v>33</v>
      </c>
      <c r="M108" s="83"/>
      <c r="N108" s="83"/>
      <c r="O108" s="83"/>
      <c r="P108" s="83"/>
      <c r="Q108" s="129" t="s">
        <v>56</v>
      </c>
      <c r="R108" s="130"/>
      <c r="S108" s="103"/>
      <c r="T108" s="104"/>
      <c r="U108" s="105"/>
    </row>
    <row r="109" s="41" customFormat="1" ht="17.65" customHeight="1" spans="1:21">
      <c r="A109" s="71">
        <v>104</v>
      </c>
      <c r="B109" s="72" t="s">
        <v>387</v>
      </c>
      <c r="C109" s="110" t="s">
        <v>388</v>
      </c>
      <c r="D109" s="110" t="s">
        <v>389</v>
      </c>
      <c r="E109" s="74" t="s">
        <v>59</v>
      </c>
      <c r="F109" s="141" t="s">
        <v>3291</v>
      </c>
      <c r="G109" s="141">
        <v>0</v>
      </c>
      <c r="H109" s="141" t="s">
        <v>3292</v>
      </c>
      <c r="I109" s="149"/>
      <c r="J109" s="85"/>
      <c r="K109" s="85"/>
      <c r="L109" s="84" t="s">
        <v>33</v>
      </c>
      <c r="M109" s="83"/>
      <c r="N109" s="83"/>
      <c r="O109" s="83"/>
      <c r="P109" s="83"/>
      <c r="Q109" s="129" t="s">
        <v>56</v>
      </c>
      <c r="R109" s="130"/>
      <c r="S109" s="103"/>
      <c r="T109" s="104"/>
      <c r="U109" s="105"/>
    </row>
    <row r="110" s="41" customFormat="1" ht="17.65" customHeight="1" spans="1:21">
      <c r="A110" s="71">
        <v>105</v>
      </c>
      <c r="B110" s="72" t="s">
        <v>392</v>
      </c>
      <c r="C110" s="110" t="s">
        <v>393</v>
      </c>
      <c r="D110" s="110" t="s">
        <v>394</v>
      </c>
      <c r="E110" s="74" t="s">
        <v>395</v>
      </c>
      <c r="F110" s="141" t="s">
        <v>3293</v>
      </c>
      <c r="G110" s="141">
        <v>0</v>
      </c>
      <c r="H110" s="141" t="s">
        <v>3294</v>
      </c>
      <c r="I110" s="149"/>
      <c r="J110" s="85"/>
      <c r="K110" s="85"/>
      <c r="L110" s="84" t="s">
        <v>33</v>
      </c>
      <c r="M110" s="83"/>
      <c r="N110" s="83"/>
      <c r="O110" s="83"/>
      <c r="P110" s="83"/>
      <c r="Q110" s="129" t="s">
        <v>56</v>
      </c>
      <c r="R110" s="130"/>
      <c r="S110" s="103"/>
      <c r="T110" s="104"/>
      <c r="U110" s="105"/>
    </row>
    <row r="111" s="41" customFormat="1" ht="17.65" customHeight="1" spans="1:21">
      <c r="A111" s="71">
        <v>106</v>
      </c>
      <c r="B111" s="72" t="s">
        <v>398</v>
      </c>
      <c r="C111" s="110" t="s">
        <v>399</v>
      </c>
      <c r="D111" s="110" t="s">
        <v>400</v>
      </c>
      <c r="E111" s="74" t="s">
        <v>395</v>
      </c>
      <c r="F111" s="141" t="s">
        <v>3295</v>
      </c>
      <c r="G111" s="141">
        <v>0</v>
      </c>
      <c r="H111" s="141" t="s">
        <v>3296</v>
      </c>
      <c r="I111" s="149"/>
      <c r="J111" s="85"/>
      <c r="K111" s="85"/>
      <c r="L111" s="84" t="s">
        <v>33</v>
      </c>
      <c r="M111" s="83"/>
      <c r="N111" s="83"/>
      <c r="O111" s="83"/>
      <c r="P111" s="83"/>
      <c r="Q111" s="129" t="s">
        <v>56</v>
      </c>
      <c r="R111" s="130"/>
      <c r="S111" s="103"/>
      <c r="T111" s="104"/>
      <c r="U111" s="105"/>
    </row>
    <row r="112" s="41" customFormat="1" ht="17.65" customHeight="1" spans="1:21">
      <c r="A112" s="71">
        <v>107</v>
      </c>
      <c r="B112" s="72" t="s">
        <v>403</v>
      </c>
      <c r="C112" s="110" t="s">
        <v>404</v>
      </c>
      <c r="D112" s="110" t="s">
        <v>405</v>
      </c>
      <c r="E112" s="74" t="s">
        <v>59</v>
      </c>
      <c r="F112" s="149" t="str">
        <f>VLOOKUP(B112,[34]全部报警!$A$2:$D$76,2,FALSE)</f>
        <v>2019-07-15 16:11:35</v>
      </c>
      <c r="G112" s="141" t="str">
        <f>VLOOKUP(B112,[35]行驶报表统计数据!$A$2:$H$56,8,FALSE)</f>
        <v>20.37</v>
      </c>
      <c r="H112" s="149" t="str">
        <f>VLOOKUP(B112,[34]全部报警!$A$2:$D$76,4,FALSE)</f>
        <v>云南省迪庆藏族自治州维西傈僳族自治县永春乡Q23县道下庄房东855米</v>
      </c>
      <c r="I112" s="149"/>
      <c r="J112" s="85"/>
      <c r="K112" s="85"/>
      <c r="L112" s="84" t="s">
        <v>33</v>
      </c>
      <c r="M112" s="83"/>
      <c r="N112" s="83"/>
      <c r="O112" s="83"/>
      <c r="P112" s="83"/>
      <c r="Q112" s="129" t="s">
        <v>56</v>
      </c>
      <c r="R112" s="130"/>
      <c r="S112" s="103"/>
      <c r="T112" s="104"/>
      <c r="U112" s="105"/>
    </row>
    <row r="113" ht="17.65" customHeight="1" spans="1:22">
      <c r="A113" s="71">
        <v>108</v>
      </c>
      <c r="B113" s="72" t="s">
        <v>408</v>
      </c>
      <c r="C113" s="110" t="s">
        <v>409</v>
      </c>
      <c r="D113" s="110" t="s">
        <v>410</v>
      </c>
      <c r="E113" s="74" t="s">
        <v>59</v>
      </c>
      <c r="F113" s="149" t="str">
        <f>VLOOKUP(B113,[34]全部报警!$A$2:$D$76,2,FALSE)</f>
        <v>2019-07-15 15:40:28</v>
      </c>
      <c r="G113" s="141" t="str">
        <f>VLOOKUP(B113,[35]行驶报表统计数据!$A$2:$H$56,8,FALSE)</f>
        <v>137.29</v>
      </c>
      <c r="H113" s="149" t="str">
        <f>VLOOKUP(B113,[34]全部报警!$A$2:$D$76,4,FALSE)</f>
        <v>云南省红河哈尼族彝族自治州开远市乐白道街道环城东路开远市银丰工贸有限公司西53米</v>
      </c>
      <c r="I113" s="149"/>
      <c r="J113" s="85"/>
      <c r="K113" s="85"/>
      <c r="L113" s="84" t="s">
        <v>33</v>
      </c>
      <c r="M113" s="83"/>
      <c r="N113" s="83"/>
      <c r="O113" s="83"/>
      <c r="P113" s="83"/>
      <c r="Q113" s="129" t="s">
        <v>56</v>
      </c>
      <c r="R113" s="130"/>
      <c r="S113" s="103"/>
      <c r="T113" s="104"/>
      <c r="U113" s="105"/>
      <c r="V113" s="41"/>
    </row>
    <row r="114" ht="17.65" customHeight="1" spans="1:22">
      <c r="A114" s="71">
        <v>109</v>
      </c>
      <c r="B114" s="72" t="s">
        <v>413</v>
      </c>
      <c r="C114" s="77" t="s">
        <v>414</v>
      </c>
      <c r="D114" s="77">
        <v>15925330567</v>
      </c>
      <c r="E114" s="74" t="s">
        <v>59</v>
      </c>
      <c r="F114" s="149"/>
      <c r="G114" s="141">
        <v>0</v>
      </c>
      <c r="H114" s="149"/>
      <c r="I114" s="83" t="s">
        <v>62</v>
      </c>
      <c r="J114" s="85"/>
      <c r="K114" s="85"/>
      <c r="L114" s="84" t="s">
        <v>33</v>
      </c>
      <c r="M114" s="83"/>
      <c r="N114" s="83"/>
      <c r="O114" s="83"/>
      <c r="P114" s="83"/>
      <c r="Q114" s="129" t="s">
        <v>29</v>
      </c>
      <c r="R114" s="130"/>
      <c r="S114" s="103">
        <v>43661</v>
      </c>
      <c r="T114" s="104" t="s">
        <v>170</v>
      </c>
      <c r="U114" s="105"/>
      <c r="V114" s="41"/>
    </row>
    <row r="115" ht="17.65" customHeight="1" spans="1:22">
      <c r="A115" s="71">
        <v>110</v>
      </c>
      <c r="B115" s="72" t="s">
        <v>417</v>
      </c>
      <c r="C115" s="110" t="s">
        <v>418</v>
      </c>
      <c r="D115" s="110" t="s">
        <v>419</v>
      </c>
      <c r="E115" s="74" t="s">
        <v>59</v>
      </c>
      <c r="F115" s="149" t="str">
        <f>VLOOKUP(B115,[34]全部报警!$A$2:$D$76,2,FALSE)</f>
        <v>2019-07-15 16:11:27</v>
      </c>
      <c r="G115" s="141" t="str">
        <f>VLOOKUP(B115,[35]行驶报表统计数据!$A$2:$H$56,8,FALSE)</f>
        <v>23.48</v>
      </c>
      <c r="H115" s="149" t="str">
        <f>VLOOKUP(B115,[34]全部报警!$A$2:$D$76,4,FALSE)</f>
        <v>云南省昆明市寻甸回族彝族自治县倘甸镇马大段山杂西271米</v>
      </c>
      <c r="I115" s="149"/>
      <c r="J115" s="85"/>
      <c r="K115" s="85"/>
      <c r="L115" s="84" t="s">
        <v>33</v>
      </c>
      <c r="M115" s="83"/>
      <c r="N115" s="83"/>
      <c r="O115" s="83"/>
      <c r="P115" s="83"/>
      <c r="Q115" s="129" t="s">
        <v>56</v>
      </c>
      <c r="R115" s="130"/>
      <c r="S115" s="103"/>
      <c r="T115" s="104"/>
      <c r="U115" s="105"/>
      <c r="V115" s="41"/>
    </row>
    <row r="116" ht="17.65" customHeight="1" spans="1:21">
      <c r="A116" s="71">
        <v>111</v>
      </c>
      <c r="B116" s="72" t="s">
        <v>420</v>
      </c>
      <c r="C116" s="110" t="s">
        <v>274</v>
      </c>
      <c r="D116" s="110" t="s">
        <v>421</v>
      </c>
      <c r="E116" s="74" t="s">
        <v>59</v>
      </c>
      <c r="F116" s="141" t="s">
        <v>3297</v>
      </c>
      <c r="G116" s="141">
        <v>0</v>
      </c>
      <c r="H116" s="141" t="s">
        <v>3298</v>
      </c>
      <c r="I116" s="149"/>
      <c r="J116" s="85"/>
      <c r="K116" s="85"/>
      <c r="L116" s="84" t="s">
        <v>33</v>
      </c>
      <c r="M116" s="83"/>
      <c r="N116" s="83"/>
      <c r="O116" s="83"/>
      <c r="P116" s="83"/>
      <c r="Q116" s="129" t="s">
        <v>56</v>
      </c>
      <c r="R116" s="130"/>
      <c r="S116" s="103"/>
      <c r="T116" s="104"/>
      <c r="U116" s="105"/>
    </row>
    <row r="117" ht="17.65" customHeight="1" spans="1:21">
      <c r="A117" s="71">
        <v>112</v>
      </c>
      <c r="B117" s="72" t="s">
        <v>424</v>
      </c>
      <c r="C117" s="110" t="s">
        <v>314</v>
      </c>
      <c r="D117" s="110" t="s">
        <v>425</v>
      </c>
      <c r="E117" s="74" t="s">
        <v>59</v>
      </c>
      <c r="F117" s="141" t="s">
        <v>3299</v>
      </c>
      <c r="G117" s="141">
        <v>0</v>
      </c>
      <c r="H117" s="141" t="s">
        <v>3300</v>
      </c>
      <c r="I117" s="149"/>
      <c r="J117" s="85"/>
      <c r="K117" s="85"/>
      <c r="L117" s="84" t="s">
        <v>33</v>
      </c>
      <c r="M117" s="83"/>
      <c r="N117" s="83"/>
      <c r="O117" s="83"/>
      <c r="P117" s="83"/>
      <c r="Q117" s="129" t="s">
        <v>56</v>
      </c>
      <c r="R117" s="130"/>
      <c r="S117" s="103"/>
      <c r="T117" s="104"/>
      <c r="U117" s="105"/>
    </row>
    <row r="118" ht="17.65" customHeight="1" spans="1:21">
      <c r="A118" s="71">
        <v>113</v>
      </c>
      <c r="B118" s="72" t="s">
        <v>428</v>
      </c>
      <c r="C118" s="110" t="s">
        <v>429</v>
      </c>
      <c r="D118" s="110" t="s">
        <v>430</v>
      </c>
      <c r="E118" s="74" t="s">
        <v>59</v>
      </c>
      <c r="F118" s="141" t="s">
        <v>3301</v>
      </c>
      <c r="G118" s="141">
        <v>0</v>
      </c>
      <c r="H118" s="141" t="s">
        <v>3302</v>
      </c>
      <c r="I118" s="149"/>
      <c r="J118" s="85"/>
      <c r="K118" s="85"/>
      <c r="L118" s="84" t="s">
        <v>33</v>
      </c>
      <c r="M118" s="83"/>
      <c r="N118" s="83"/>
      <c r="O118" s="83"/>
      <c r="P118" s="83"/>
      <c r="Q118" s="129" t="s">
        <v>56</v>
      </c>
      <c r="R118" s="130"/>
      <c r="S118" s="103"/>
      <c r="T118" s="104"/>
      <c r="U118" s="105"/>
    </row>
    <row r="119" ht="17.65" customHeight="1" spans="1:21">
      <c r="A119" s="71">
        <v>114</v>
      </c>
      <c r="B119" s="112" t="s">
        <v>431</v>
      </c>
      <c r="C119" s="113" t="s">
        <v>432</v>
      </c>
      <c r="D119" s="113" t="s">
        <v>433</v>
      </c>
      <c r="E119" s="74" t="s">
        <v>59</v>
      </c>
      <c r="F119" s="141" t="s">
        <v>3303</v>
      </c>
      <c r="G119" s="141">
        <v>0</v>
      </c>
      <c r="H119" s="141" t="s">
        <v>3304</v>
      </c>
      <c r="I119" s="149"/>
      <c r="J119" s="85"/>
      <c r="K119" s="85"/>
      <c r="L119" s="84" t="s">
        <v>33</v>
      </c>
      <c r="M119" s="83"/>
      <c r="N119" s="83"/>
      <c r="O119" s="83"/>
      <c r="P119" s="83"/>
      <c r="Q119" s="129" t="s">
        <v>56</v>
      </c>
      <c r="R119" s="130"/>
      <c r="S119" s="103"/>
      <c r="T119" s="104"/>
      <c r="U119" s="105"/>
    </row>
    <row r="120" ht="17.65" customHeight="1" spans="1:21">
      <c r="A120" s="71">
        <v>115</v>
      </c>
      <c r="B120" s="108" t="s">
        <v>436</v>
      </c>
      <c r="C120" s="110" t="s">
        <v>437</v>
      </c>
      <c r="D120" s="110" t="s">
        <v>438</v>
      </c>
      <c r="E120" s="74" t="s">
        <v>59</v>
      </c>
      <c r="F120" s="141" t="s">
        <v>3305</v>
      </c>
      <c r="G120" s="141">
        <v>0</v>
      </c>
      <c r="H120" s="141" t="s">
        <v>3306</v>
      </c>
      <c r="I120" s="149"/>
      <c r="J120" s="85"/>
      <c r="K120" s="85"/>
      <c r="L120" s="84" t="s">
        <v>33</v>
      </c>
      <c r="M120" s="83"/>
      <c r="N120" s="83"/>
      <c r="O120" s="83"/>
      <c r="P120" s="83"/>
      <c r="Q120" s="129" t="s">
        <v>56</v>
      </c>
      <c r="R120" s="130"/>
      <c r="S120" s="103"/>
      <c r="T120" s="104"/>
      <c r="U120" s="105"/>
    </row>
    <row r="121" ht="17.65" customHeight="1" spans="1:21">
      <c r="A121" s="71">
        <v>116</v>
      </c>
      <c r="B121" s="72" t="s">
        <v>441</v>
      </c>
      <c r="C121" s="73" t="s">
        <v>442</v>
      </c>
      <c r="D121" s="73">
        <v>13529818088</v>
      </c>
      <c r="E121" s="74" t="s">
        <v>59</v>
      </c>
      <c r="F121" s="150" t="s">
        <v>3307</v>
      </c>
      <c r="G121" s="141">
        <v>0</v>
      </c>
      <c r="H121" s="76" t="s">
        <v>3308</v>
      </c>
      <c r="I121" s="149"/>
      <c r="J121" s="85"/>
      <c r="K121" s="85"/>
      <c r="L121" s="84" t="s">
        <v>33</v>
      </c>
      <c r="M121" s="83"/>
      <c r="N121" s="83"/>
      <c r="O121" s="83"/>
      <c r="P121" s="83"/>
      <c r="Q121" s="129" t="s">
        <v>56</v>
      </c>
      <c r="R121" s="130"/>
      <c r="S121" s="103"/>
      <c r="T121" s="104"/>
      <c r="U121" s="105"/>
    </row>
    <row r="122" ht="17.65" customHeight="1" spans="1:21">
      <c r="A122" s="71">
        <v>117</v>
      </c>
      <c r="B122" s="72" t="s">
        <v>445</v>
      </c>
      <c r="C122" s="77" t="s">
        <v>446</v>
      </c>
      <c r="D122" s="77">
        <v>13150527536</v>
      </c>
      <c r="E122" s="74" t="s">
        <v>59</v>
      </c>
      <c r="F122" s="149" t="str">
        <f>VLOOKUP(B122,[34]全部报警!$A$2:$D$76,2,FALSE)</f>
        <v>2019-07-15 16:07:59</v>
      </c>
      <c r="G122" s="141" t="str">
        <f>VLOOKUP(B122,[35]行驶报表统计数据!$A$2:$H$56,8,FALSE)</f>
        <v>19.09</v>
      </c>
      <c r="H122" s="149" t="str">
        <f>VLOOKUP(B122,[34]全部报警!$A$2:$D$76,4,FALSE)</f>
        <v>云南省玉溪市通海县纳古镇江通公路云南通海高新焊管有限公司东北265米</v>
      </c>
      <c r="I122" s="149"/>
      <c r="J122" s="85"/>
      <c r="K122" s="85"/>
      <c r="L122" s="84" t="s">
        <v>33</v>
      </c>
      <c r="M122" s="83"/>
      <c r="N122" s="83"/>
      <c r="O122" s="83"/>
      <c r="P122" s="83"/>
      <c r="Q122" s="129" t="s">
        <v>56</v>
      </c>
      <c r="R122" s="130"/>
      <c r="S122" s="103"/>
      <c r="T122" s="104"/>
      <c r="U122" s="105"/>
    </row>
    <row r="123" ht="17.65" customHeight="1" spans="1:21">
      <c r="A123" s="71">
        <v>118</v>
      </c>
      <c r="B123" s="72" t="s">
        <v>447</v>
      </c>
      <c r="C123" s="77" t="s">
        <v>448</v>
      </c>
      <c r="D123" s="77">
        <v>13649621558</v>
      </c>
      <c r="E123" s="74" t="s">
        <v>59</v>
      </c>
      <c r="F123" s="149" t="str">
        <f>VLOOKUP(B123,[34]全部报警!$A$2:$D$76,2,FALSE)</f>
        <v>2019-07-15 14:30:40</v>
      </c>
      <c r="G123" s="141">
        <v>0</v>
      </c>
      <c r="H123" s="149" t="str">
        <f>VLOOKUP(B123,[34]全部报警!$A$2:$D$76,4,FALSE)</f>
        <v>云南省红河哈尼族彝族自治州红河县迤萨镇Z007水井东1115米</v>
      </c>
      <c r="I123" s="149"/>
      <c r="J123" s="85"/>
      <c r="K123" s="85"/>
      <c r="L123" s="84" t="s">
        <v>33</v>
      </c>
      <c r="M123" s="83"/>
      <c r="N123" s="83"/>
      <c r="O123" s="83"/>
      <c r="P123" s="83"/>
      <c r="Q123" s="129" t="s">
        <v>56</v>
      </c>
      <c r="R123" s="130"/>
      <c r="S123" s="103"/>
      <c r="T123" s="104"/>
      <c r="U123" s="105"/>
    </row>
    <row r="124" ht="17.65" customHeight="1" spans="1:21">
      <c r="A124" s="71">
        <v>119</v>
      </c>
      <c r="B124" s="72" t="s">
        <v>449</v>
      </c>
      <c r="C124" s="73" t="s">
        <v>450</v>
      </c>
      <c r="D124" s="73">
        <v>13408934184</v>
      </c>
      <c r="E124" s="74" t="s">
        <v>59</v>
      </c>
      <c r="F124" s="141" t="s">
        <v>3309</v>
      </c>
      <c r="G124" s="141">
        <v>0</v>
      </c>
      <c r="H124" s="141" t="s">
        <v>3310</v>
      </c>
      <c r="I124" s="149"/>
      <c r="J124" s="85"/>
      <c r="K124" s="85"/>
      <c r="L124" s="84" t="s">
        <v>33</v>
      </c>
      <c r="M124" s="83"/>
      <c r="N124" s="83"/>
      <c r="O124" s="83"/>
      <c r="P124" s="83"/>
      <c r="Q124" s="129" t="s">
        <v>56</v>
      </c>
      <c r="R124" s="130"/>
      <c r="S124" s="103"/>
      <c r="T124" s="104"/>
      <c r="U124" s="105"/>
    </row>
    <row r="125" ht="17.65" customHeight="1" spans="1:21">
      <c r="A125" s="71">
        <v>120</v>
      </c>
      <c r="B125" s="72" t="s">
        <v>453</v>
      </c>
      <c r="C125" s="77" t="s">
        <v>454</v>
      </c>
      <c r="D125" s="77">
        <v>15987713388</v>
      </c>
      <c r="E125" s="74" t="s">
        <v>59</v>
      </c>
      <c r="F125" s="141" t="s">
        <v>3311</v>
      </c>
      <c r="G125" s="141">
        <v>0</v>
      </c>
      <c r="H125" s="141" t="s">
        <v>3312</v>
      </c>
      <c r="I125" s="149"/>
      <c r="J125" s="85"/>
      <c r="K125" s="85"/>
      <c r="L125" s="84" t="s">
        <v>33</v>
      </c>
      <c r="M125" s="83"/>
      <c r="N125" s="83"/>
      <c r="O125" s="83"/>
      <c r="P125" s="83"/>
      <c r="Q125" s="129" t="s">
        <v>56</v>
      </c>
      <c r="R125" s="130"/>
      <c r="S125" s="103"/>
      <c r="T125" s="104"/>
      <c r="U125" s="105"/>
    </row>
    <row r="126" ht="17.65" customHeight="1" spans="1:21">
      <c r="A126" s="71">
        <v>121</v>
      </c>
      <c r="B126" s="72" t="s">
        <v>457</v>
      </c>
      <c r="C126" s="73" t="s">
        <v>458</v>
      </c>
      <c r="D126" s="73">
        <v>13408943058</v>
      </c>
      <c r="E126" s="74" t="s">
        <v>59</v>
      </c>
      <c r="F126" s="141" t="s">
        <v>3313</v>
      </c>
      <c r="G126" s="141">
        <v>0</v>
      </c>
      <c r="H126" s="141" t="s">
        <v>3314</v>
      </c>
      <c r="I126" s="149"/>
      <c r="J126" s="85"/>
      <c r="K126" s="85"/>
      <c r="L126" s="84" t="s">
        <v>33</v>
      </c>
      <c r="M126" s="83"/>
      <c r="N126" s="83"/>
      <c r="O126" s="83"/>
      <c r="P126" s="83"/>
      <c r="Q126" s="129" t="s">
        <v>56</v>
      </c>
      <c r="R126" s="130"/>
      <c r="S126" s="103"/>
      <c r="T126" s="104"/>
      <c r="U126" s="105"/>
    </row>
    <row r="127" ht="17.65" customHeight="1" spans="1:21">
      <c r="A127" s="71">
        <v>122</v>
      </c>
      <c r="B127" s="72" t="s">
        <v>461</v>
      </c>
      <c r="C127" s="73" t="s">
        <v>462</v>
      </c>
      <c r="D127" s="73">
        <v>15126308356</v>
      </c>
      <c r="E127" s="74" t="s">
        <v>59</v>
      </c>
      <c r="F127" s="149" t="str">
        <f>VLOOKUP(B127,[34]全部报警!$A$2:$D$76,2,FALSE)</f>
        <v>2019-07-15 16:12:23</v>
      </c>
      <c r="G127" s="141" t="str">
        <f>VLOOKUP(B127,[35]行驶报表统计数据!$A$2:$H$56,8,FALSE)</f>
        <v>15.74</v>
      </c>
      <c r="H127" s="149" t="str">
        <f>VLOOKUP(B127,[34]全部报警!$A$2:$D$76,4,FALSE)</f>
        <v>云南省红河哈尼族彝族自治州个旧市老厂镇羊补段小羊坝底北908米</v>
      </c>
      <c r="I127" s="149"/>
      <c r="J127" s="85"/>
      <c r="K127" s="85"/>
      <c r="L127" s="84" t="s">
        <v>33</v>
      </c>
      <c r="M127" s="83"/>
      <c r="N127" s="83"/>
      <c r="O127" s="83"/>
      <c r="P127" s="83"/>
      <c r="Q127" s="129" t="s">
        <v>56</v>
      </c>
      <c r="R127" s="130"/>
      <c r="S127" s="103"/>
      <c r="T127" s="104"/>
      <c r="U127" s="105"/>
    </row>
    <row r="128" ht="17.65" customHeight="1" spans="1:21">
      <c r="A128" s="71">
        <v>123</v>
      </c>
      <c r="B128" s="72" t="s">
        <v>465</v>
      </c>
      <c r="C128" s="73" t="s">
        <v>466</v>
      </c>
      <c r="D128" s="73">
        <v>13529497697</v>
      </c>
      <c r="E128" s="74" t="s">
        <v>59</v>
      </c>
      <c r="F128" s="149" t="str">
        <f>VLOOKUP(B128,[34]全部报警!$A$2:$D$76,2,FALSE)</f>
        <v>2019-07-15 15:43:12</v>
      </c>
      <c r="G128" s="141" t="str">
        <f>VLOOKUP(B128,[35]行驶报表统计数据!$A$2:$H$56,8,FALSE)</f>
        <v>15.48</v>
      </c>
      <c r="H128" s="149" t="str">
        <f>VLOOKUP(B128,[34]全部报警!$A$2:$D$76,4,FALSE)</f>
        <v>云南省红河哈尼族彝族自治州个旧市大屯镇个大段小屯西124米</v>
      </c>
      <c r="I128" s="149"/>
      <c r="J128" s="85"/>
      <c r="K128" s="85"/>
      <c r="L128" s="84" t="s">
        <v>33</v>
      </c>
      <c r="M128" s="83"/>
      <c r="N128" s="83"/>
      <c r="O128" s="83"/>
      <c r="P128" s="83"/>
      <c r="Q128" s="129" t="s">
        <v>56</v>
      </c>
      <c r="R128" s="130"/>
      <c r="S128" s="103"/>
      <c r="T128" s="104"/>
      <c r="U128" s="105"/>
    </row>
    <row r="129" ht="17.65" customHeight="1" spans="1:21">
      <c r="A129" s="71">
        <v>124</v>
      </c>
      <c r="B129" s="114" t="s">
        <v>467</v>
      </c>
      <c r="C129" s="115" t="s">
        <v>468</v>
      </c>
      <c r="D129" s="115">
        <v>13887501050</v>
      </c>
      <c r="E129" s="74" t="s">
        <v>59</v>
      </c>
      <c r="F129" s="150" t="s">
        <v>3315</v>
      </c>
      <c r="G129" s="141">
        <v>0</v>
      </c>
      <c r="H129" s="76" t="s">
        <v>3316</v>
      </c>
      <c r="I129" s="149"/>
      <c r="J129" s="85"/>
      <c r="K129" s="85"/>
      <c r="L129" s="84" t="s">
        <v>33</v>
      </c>
      <c r="M129" s="83"/>
      <c r="N129" s="83"/>
      <c r="O129" s="83"/>
      <c r="P129" s="83"/>
      <c r="Q129" s="129" t="s">
        <v>56</v>
      </c>
      <c r="R129" s="130"/>
      <c r="S129" s="103"/>
      <c r="T129" s="104"/>
      <c r="U129" s="105"/>
    </row>
    <row r="130" ht="17.65" customHeight="1" spans="1:21">
      <c r="A130" s="71">
        <v>125</v>
      </c>
      <c r="B130" s="114" t="s">
        <v>469</v>
      </c>
      <c r="C130" s="115" t="s">
        <v>470</v>
      </c>
      <c r="D130" s="115">
        <v>13529664805</v>
      </c>
      <c r="E130" s="74" t="s">
        <v>59</v>
      </c>
      <c r="F130" s="149" t="str">
        <f>VLOOKUP(B130,[34]全部报警!$A$2:$D$76,2,FALSE)</f>
        <v>2019-07-15 16:12:57</v>
      </c>
      <c r="G130" s="141" t="str">
        <f>VLOOKUP(B130,[35]行驶报表统计数据!$A$2:$H$56,8,FALSE)</f>
        <v>15.53</v>
      </c>
      <c r="H130" s="149" t="str">
        <f>VLOOKUP(B130,[34]全部报警!$A$2:$D$76,4,FALSE)</f>
        <v>云南省红河哈尼族彝族自治州个旧市蔓耗镇102县道蛮板大桥东北397米</v>
      </c>
      <c r="I130" s="149"/>
      <c r="J130" s="85"/>
      <c r="K130" s="85"/>
      <c r="L130" s="84" t="s">
        <v>33</v>
      </c>
      <c r="M130" s="83"/>
      <c r="N130" s="83"/>
      <c r="O130" s="83"/>
      <c r="P130" s="83"/>
      <c r="Q130" s="129" t="s">
        <v>56</v>
      </c>
      <c r="R130" s="130"/>
      <c r="S130" s="103"/>
      <c r="T130" s="104"/>
      <c r="U130" s="105"/>
    </row>
    <row r="131" ht="17.65" customHeight="1" spans="1:21">
      <c r="A131" s="71">
        <v>126</v>
      </c>
      <c r="B131" s="116" t="s">
        <v>471</v>
      </c>
      <c r="C131" s="117" t="s">
        <v>472</v>
      </c>
      <c r="D131" s="117">
        <v>13577336657</v>
      </c>
      <c r="E131" s="74" t="s">
        <v>59</v>
      </c>
      <c r="F131" s="149" t="str">
        <f>VLOOKUP(B131,[34]全部报警!$A$2:$D$76,2,FALSE)</f>
        <v>2019-07-15 15:02:25</v>
      </c>
      <c r="G131" s="141" t="str">
        <f>VLOOKUP(B131,[35]行驶报表统计数据!$A$2:$H$56,8,FALSE)</f>
        <v>22.01</v>
      </c>
      <c r="H131" s="149" t="str">
        <f>VLOOKUP(B131,[34]全部报警!$A$2:$D$76,4,FALSE)</f>
        <v>云南省红河哈尼族彝族自治州开远市小龙潭镇城子北41米</v>
      </c>
      <c r="I131" s="149"/>
      <c r="J131" s="85"/>
      <c r="K131" s="85"/>
      <c r="L131" s="84" t="s">
        <v>33</v>
      </c>
      <c r="M131" s="83"/>
      <c r="N131" s="83"/>
      <c r="O131" s="83"/>
      <c r="P131" s="83"/>
      <c r="Q131" s="129" t="s">
        <v>56</v>
      </c>
      <c r="R131" s="130"/>
      <c r="S131" s="103"/>
      <c r="T131" s="104"/>
      <c r="U131" s="105"/>
    </row>
    <row r="132" ht="17.65" customHeight="1" spans="1:21">
      <c r="A132" s="71">
        <v>127</v>
      </c>
      <c r="B132" s="116" t="s">
        <v>473</v>
      </c>
      <c r="C132" s="77" t="s">
        <v>474</v>
      </c>
      <c r="D132" s="77">
        <v>13769469916</v>
      </c>
      <c r="E132" s="74" t="s">
        <v>59</v>
      </c>
      <c r="F132" s="149" t="str">
        <f>VLOOKUP(B132,[34]全部报警!$A$2:$D$76,2,FALSE)</f>
        <v>2019-07-15 00:42:58</v>
      </c>
      <c r="G132" s="141" t="str">
        <f>VLOOKUP(B132,[35]行驶报表统计数据!$A$2:$H$56,8,FALSE)</f>
        <v>2.90</v>
      </c>
      <c r="H132" s="149" t="str">
        <f>VLOOKUP(B132,[34]全部报警!$A$2:$D$76,4,FALSE)</f>
        <v>云南省红河哈尼族彝族自治州石屏县异龙镇陶村段肖家海东南287米</v>
      </c>
      <c r="I132" s="149"/>
      <c r="J132" s="85"/>
      <c r="K132" s="85"/>
      <c r="L132" s="84" t="s">
        <v>33</v>
      </c>
      <c r="M132" s="83"/>
      <c r="N132" s="83"/>
      <c r="O132" s="83"/>
      <c r="P132" s="83"/>
      <c r="Q132" s="129" t="s">
        <v>56</v>
      </c>
      <c r="R132" s="130"/>
      <c r="S132" s="103"/>
      <c r="T132" s="104"/>
      <c r="U132" s="105"/>
    </row>
    <row r="133" ht="17.65" customHeight="1" spans="1:21">
      <c r="A133" s="71">
        <v>128</v>
      </c>
      <c r="B133" s="116" t="s">
        <v>477</v>
      </c>
      <c r="C133" s="78" t="s">
        <v>478</v>
      </c>
      <c r="D133" s="78" t="s">
        <v>479</v>
      </c>
      <c r="E133" s="74" t="s">
        <v>59</v>
      </c>
      <c r="F133" s="150" t="s">
        <v>3317</v>
      </c>
      <c r="G133" s="141">
        <v>0</v>
      </c>
      <c r="H133" s="76" t="s">
        <v>3318</v>
      </c>
      <c r="I133" s="149"/>
      <c r="J133" s="85"/>
      <c r="K133" s="85"/>
      <c r="L133" s="84" t="s">
        <v>33</v>
      </c>
      <c r="M133" s="83"/>
      <c r="N133" s="83"/>
      <c r="O133" s="83"/>
      <c r="P133" s="83"/>
      <c r="Q133" s="129" t="s">
        <v>56</v>
      </c>
      <c r="R133" s="130"/>
      <c r="S133" s="103"/>
      <c r="T133" s="104"/>
      <c r="U133" s="105"/>
    </row>
    <row r="134" ht="17.65" customHeight="1" spans="1:21">
      <c r="A134" s="71">
        <v>129</v>
      </c>
      <c r="B134" s="116" t="s">
        <v>482</v>
      </c>
      <c r="C134" s="78" t="s">
        <v>483</v>
      </c>
      <c r="D134" s="78" t="s">
        <v>484</v>
      </c>
      <c r="E134" s="74" t="s">
        <v>59</v>
      </c>
      <c r="F134" s="150" t="s">
        <v>3319</v>
      </c>
      <c r="G134" s="141">
        <v>0</v>
      </c>
      <c r="H134" s="76" t="s">
        <v>3320</v>
      </c>
      <c r="I134" s="149"/>
      <c r="J134" s="85"/>
      <c r="K134" s="85"/>
      <c r="L134" s="84" t="s">
        <v>33</v>
      </c>
      <c r="M134" s="83"/>
      <c r="N134" s="83"/>
      <c r="O134" s="83"/>
      <c r="P134" s="83"/>
      <c r="Q134" s="129" t="s">
        <v>56</v>
      </c>
      <c r="R134" s="130"/>
      <c r="S134" s="103"/>
      <c r="T134" s="104"/>
      <c r="U134" s="105"/>
    </row>
    <row r="135" ht="17.65" customHeight="1" spans="1:21">
      <c r="A135" s="71">
        <v>130</v>
      </c>
      <c r="B135" s="116" t="s">
        <v>485</v>
      </c>
      <c r="C135" s="78" t="s">
        <v>486</v>
      </c>
      <c r="D135" s="78" t="s">
        <v>487</v>
      </c>
      <c r="E135" s="74" t="s">
        <v>59</v>
      </c>
      <c r="F135" s="150" t="s">
        <v>3321</v>
      </c>
      <c r="G135" s="141">
        <v>0</v>
      </c>
      <c r="H135" s="76" t="s">
        <v>3322</v>
      </c>
      <c r="I135" s="149"/>
      <c r="J135" s="85"/>
      <c r="K135" s="85"/>
      <c r="L135" s="84" t="s">
        <v>33</v>
      </c>
      <c r="M135" s="83"/>
      <c r="N135" s="83"/>
      <c r="O135" s="83"/>
      <c r="P135" s="83"/>
      <c r="Q135" s="129" t="s">
        <v>56</v>
      </c>
      <c r="R135" s="130"/>
      <c r="S135" s="103"/>
      <c r="T135" s="104"/>
      <c r="U135" s="105"/>
    </row>
    <row r="136" s="40" customFormat="1" ht="17.65" customHeight="1" spans="1:21">
      <c r="A136" s="71">
        <v>131</v>
      </c>
      <c r="B136" s="76" t="s">
        <v>490</v>
      </c>
      <c r="C136" s="77" t="s">
        <v>491</v>
      </c>
      <c r="D136" s="77">
        <v>15187312120</v>
      </c>
      <c r="E136" s="74" t="s">
        <v>59</v>
      </c>
      <c r="F136" s="149" t="str">
        <f>VLOOKUP(B136,[34]全部报警!$A$2:$D$76,2,FALSE)</f>
        <v>2019-07-15 16:37:42</v>
      </c>
      <c r="G136" s="141" t="str">
        <f>VLOOKUP(B136,[35]行驶报表统计数据!$A$2:$H$56,8,FALSE)</f>
        <v>34.05</v>
      </c>
      <c r="H136" s="149" t="str">
        <f>VLOOKUP(B136,[34]全部报警!$A$2:$D$76,4,FALSE)</f>
        <v>云南省红河哈尼族彝族自治州蒙自市文澜镇学府路富平建安混凝土站东211米</v>
      </c>
      <c r="I136" s="149"/>
      <c r="J136" s="85"/>
      <c r="K136" s="85"/>
      <c r="L136" s="84" t="s">
        <v>33</v>
      </c>
      <c r="M136" s="83"/>
      <c r="N136" s="83"/>
      <c r="O136" s="83"/>
      <c r="P136" s="83"/>
      <c r="Q136" s="129" t="s">
        <v>56</v>
      </c>
      <c r="R136" s="130"/>
      <c r="S136" s="103"/>
      <c r="T136" s="104"/>
      <c r="U136" s="105"/>
    </row>
    <row r="137" ht="17.65" customHeight="1" spans="1:21">
      <c r="A137" s="71">
        <v>132</v>
      </c>
      <c r="B137" s="73" t="s">
        <v>492</v>
      </c>
      <c r="C137" s="117" t="s">
        <v>285</v>
      </c>
      <c r="D137" s="117">
        <v>15974736050</v>
      </c>
      <c r="E137" s="74" t="s">
        <v>59</v>
      </c>
      <c r="F137" s="149" t="str">
        <f>VLOOKUP(B137,[34]全部报警!$A$2:$D$76,2,FALSE)</f>
        <v>2019-07-15 16:24:38</v>
      </c>
      <c r="G137" s="141" t="str">
        <f>VLOOKUP(B137,[35]行驶报表统计数据!$A$2:$H$56,8,FALSE)</f>
        <v>9.10</v>
      </c>
      <c r="H137" s="149" t="str">
        <f>VLOOKUP(B137,[34]全部报警!$A$2:$D$76,4,FALSE)</f>
        <v>云南省红河哈尼族彝族自治州个旧市贾沙乡130县道贾沙乡科技希望小学南1798米</v>
      </c>
      <c r="I137" s="149"/>
      <c r="J137" s="85"/>
      <c r="K137" s="85"/>
      <c r="L137" s="84" t="s">
        <v>33</v>
      </c>
      <c r="M137" s="83"/>
      <c r="N137" s="83"/>
      <c r="O137" s="83"/>
      <c r="P137" s="83"/>
      <c r="Q137" s="129" t="s">
        <v>56</v>
      </c>
      <c r="R137" s="130"/>
      <c r="S137" s="103"/>
      <c r="T137" s="104"/>
      <c r="U137" s="105"/>
    </row>
    <row r="138" ht="17.65" customHeight="1" spans="1:21">
      <c r="A138" s="71">
        <v>133</v>
      </c>
      <c r="B138" s="73" t="s">
        <v>493</v>
      </c>
      <c r="C138" s="117" t="s">
        <v>494</v>
      </c>
      <c r="D138" s="117">
        <v>13988095702</v>
      </c>
      <c r="E138" s="74" t="s">
        <v>59</v>
      </c>
      <c r="F138" s="149" t="str">
        <f>VLOOKUP(B138,[34]全部报警!$A$2:$D$76,2,FALSE)</f>
        <v>2019-07-15 14:03:39</v>
      </c>
      <c r="G138" s="141">
        <v>0</v>
      </c>
      <c r="H138" s="149" t="str">
        <f>VLOOKUP(B138,[34]全部报警!$A$2:$D$76,4,FALSE)</f>
        <v>云南省昆明市官渡区金马街道雨龙路1435号雨龙路金生源大酒店西北194米</v>
      </c>
      <c r="I138" s="149"/>
      <c r="J138" s="85"/>
      <c r="K138" s="85"/>
      <c r="L138" s="84" t="s">
        <v>33</v>
      </c>
      <c r="M138" s="83"/>
      <c r="N138" s="83"/>
      <c r="O138" s="83"/>
      <c r="P138" s="83"/>
      <c r="Q138" s="129" t="s">
        <v>56</v>
      </c>
      <c r="R138" s="130"/>
      <c r="S138" s="103"/>
      <c r="T138" s="104"/>
      <c r="U138" s="105"/>
    </row>
    <row r="139" ht="17.65" customHeight="1" spans="1:21">
      <c r="A139" s="71">
        <v>134</v>
      </c>
      <c r="B139" s="73" t="s">
        <v>495</v>
      </c>
      <c r="C139" s="117" t="s">
        <v>496</v>
      </c>
      <c r="D139" s="117">
        <v>15912820531</v>
      </c>
      <c r="E139" s="74" t="s">
        <v>59</v>
      </c>
      <c r="F139" s="141" t="s">
        <v>3323</v>
      </c>
      <c r="G139" s="141">
        <v>0</v>
      </c>
      <c r="H139" s="141" t="s">
        <v>3324</v>
      </c>
      <c r="I139" s="149"/>
      <c r="J139" s="85"/>
      <c r="K139" s="85"/>
      <c r="L139" s="84" t="s">
        <v>33</v>
      </c>
      <c r="M139" s="83"/>
      <c r="N139" s="83"/>
      <c r="O139" s="83"/>
      <c r="P139" s="83"/>
      <c r="Q139" s="129" t="s">
        <v>56</v>
      </c>
      <c r="R139" s="130"/>
      <c r="S139" s="103"/>
      <c r="T139" s="104"/>
      <c r="U139" s="105"/>
    </row>
    <row r="140" s="42" customFormat="1" ht="17.65" customHeight="1" spans="1:22">
      <c r="A140" s="71">
        <v>135</v>
      </c>
      <c r="B140" s="73" t="s">
        <v>499</v>
      </c>
      <c r="C140" s="77" t="s">
        <v>500</v>
      </c>
      <c r="D140" s="77">
        <v>15825222243</v>
      </c>
      <c r="E140" s="74" t="s">
        <v>59</v>
      </c>
      <c r="F140" s="149" t="str">
        <f>VLOOKUP(B140,[34]全部报警!$A$2:$D$76,2,FALSE)</f>
        <v>2019-07-15 15:39:43</v>
      </c>
      <c r="G140" s="141" t="str">
        <f>VLOOKUP(B140,[35]行驶报表统计数据!$A$2:$H$56,8,FALSE)</f>
        <v>5.37</v>
      </c>
      <c r="H140" s="76" t="str">
        <f>VLOOKUP(B140,[36]全部报警!$B$4:$E$87,4,FALSE)</f>
        <v>云南省西双版纳傣族自治州景洪市允景洪街道澜沧江路5号澜沧江路景洪市文化馆东北1206米</v>
      </c>
      <c r="I140" s="149"/>
      <c r="J140" s="128"/>
      <c r="K140" s="128"/>
      <c r="L140" s="84" t="s">
        <v>33</v>
      </c>
      <c r="M140" s="83"/>
      <c r="N140" s="83"/>
      <c r="O140" s="83"/>
      <c r="P140" s="83"/>
      <c r="Q140" s="129" t="s">
        <v>56</v>
      </c>
      <c r="R140" s="130"/>
      <c r="S140" s="103"/>
      <c r="T140" s="104"/>
      <c r="U140" s="105"/>
      <c r="V140" s="132"/>
    </row>
    <row r="141" s="42" customFormat="1" ht="17.65" customHeight="1" spans="1:22">
      <c r="A141" s="71">
        <v>136</v>
      </c>
      <c r="B141" s="116" t="s">
        <v>502</v>
      </c>
      <c r="C141" s="117" t="s">
        <v>503</v>
      </c>
      <c r="D141" s="117">
        <v>13987340086</v>
      </c>
      <c r="E141" s="74" t="s">
        <v>59</v>
      </c>
      <c r="F141" s="149"/>
      <c r="G141" s="141">
        <v>0</v>
      </c>
      <c r="H141" s="76"/>
      <c r="I141" s="83" t="s">
        <v>62</v>
      </c>
      <c r="J141" s="128"/>
      <c r="K141" s="128"/>
      <c r="L141" s="84" t="s">
        <v>33</v>
      </c>
      <c r="M141" s="83"/>
      <c r="N141" s="83"/>
      <c r="O141" s="83"/>
      <c r="P141" s="83"/>
      <c r="Q141" s="129" t="s">
        <v>29</v>
      </c>
      <c r="R141" s="130"/>
      <c r="S141" s="103">
        <v>43661</v>
      </c>
      <c r="T141" s="104" t="s">
        <v>279</v>
      </c>
      <c r="U141" s="105"/>
      <c r="V141" s="132"/>
    </row>
    <row r="142" s="42" customFormat="1" ht="17.65" customHeight="1" spans="1:22">
      <c r="A142" s="71">
        <v>137</v>
      </c>
      <c r="B142" s="116" t="s">
        <v>504</v>
      </c>
      <c r="C142" s="117" t="s">
        <v>505</v>
      </c>
      <c r="D142" s="117">
        <v>15987379657</v>
      </c>
      <c r="E142" s="74" t="s">
        <v>59</v>
      </c>
      <c r="F142" s="149" t="str">
        <f>VLOOKUP(B142,[34]全部报警!$A$2:$D$76,2,FALSE)</f>
        <v>2019-07-15 16:35:11</v>
      </c>
      <c r="G142" s="141" t="str">
        <f>VLOOKUP(B142,[35]行驶报表统计数据!$A$2:$H$56,8,FALSE)</f>
        <v>53.18</v>
      </c>
      <c r="H142" s="149" t="str">
        <f>VLOOKUP(B142,[34]全部报警!$A$2:$D$76,4,FALSE)</f>
        <v>云南省红河哈尼族彝族自治州建水县青龙镇青他线沙山西北305米</v>
      </c>
      <c r="I142" s="149"/>
      <c r="J142" s="128"/>
      <c r="K142" s="128"/>
      <c r="L142" s="84" t="s">
        <v>33</v>
      </c>
      <c r="M142" s="83"/>
      <c r="N142" s="83"/>
      <c r="O142" s="83"/>
      <c r="P142" s="83"/>
      <c r="Q142" s="129" t="s">
        <v>56</v>
      </c>
      <c r="R142" s="130"/>
      <c r="S142" s="103"/>
      <c r="T142" s="104"/>
      <c r="U142" s="105"/>
      <c r="V142" s="132"/>
    </row>
    <row r="143" ht="17.65" customHeight="1" spans="1:21">
      <c r="A143" s="71">
        <v>138</v>
      </c>
      <c r="B143" s="116" t="s">
        <v>506</v>
      </c>
      <c r="C143" s="117" t="s">
        <v>507</v>
      </c>
      <c r="D143" s="117">
        <v>13708631876</v>
      </c>
      <c r="E143" s="74" t="s">
        <v>59</v>
      </c>
      <c r="F143" s="149" t="str">
        <f>VLOOKUP(B143,[34]全部报警!$A$2:$D$76,2,FALSE)</f>
        <v>2019-07-15 02:46:27</v>
      </c>
      <c r="G143" s="141" t="str">
        <f>VLOOKUP(B143,[35]行驶报表统计数据!$A$2:$H$56,8,FALSE)</f>
        <v>64.94</v>
      </c>
      <c r="H143" s="149" t="str">
        <f>VLOOKUP(B143,[34]全部报警!$A$2:$D$76,4,FALSE)</f>
        <v>广西壮族自治区梧州市龙圩区新地镇S40苍硕高速石林峡东北581米</v>
      </c>
      <c r="I143" s="149"/>
      <c r="J143" s="128"/>
      <c r="K143" s="128"/>
      <c r="L143" s="84" t="s">
        <v>33</v>
      </c>
      <c r="M143" s="83"/>
      <c r="N143" s="83"/>
      <c r="O143" s="83"/>
      <c r="P143" s="83"/>
      <c r="Q143" s="129" t="s">
        <v>56</v>
      </c>
      <c r="R143" s="130"/>
      <c r="S143" s="103"/>
      <c r="T143" s="104"/>
      <c r="U143" s="105"/>
    </row>
    <row r="144" ht="17.65" customHeight="1" spans="1:21">
      <c r="A144" s="71">
        <v>139</v>
      </c>
      <c r="B144" s="116" t="s">
        <v>508</v>
      </c>
      <c r="C144" s="77" t="s">
        <v>509</v>
      </c>
      <c r="D144" s="77">
        <v>13466255899</v>
      </c>
      <c r="E144" s="74" t="s">
        <v>59</v>
      </c>
      <c r="F144" s="150" t="s">
        <v>3325</v>
      </c>
      <c r="G144" s="141">
        <v>0</v>
      </c>
      <c r="H144" s="76" t="s">
        <v>3326</v>
      </c>
      <c r="I144" s="149"/>
      <c r="J144" s="128"/>
      <c r="K144" s="128"/>
      <c r="L144" s="84" t="s">
        <v>33</v>
      </c>
      <c r="M144" s="83"/>
      <c r="N144" s="83"/>
      <c r="O144" s="83"/>
      <c r="P144" s="83"/>
      <c r="Q144" s="129" t="s">
        <v>56</v>
      </c>
      <c r="R144" s="130"/>
      <c r="S144" s="103"/>
      <c r="T144" s="104"/>
      <c r="U144" s="105"/>
    </row>
    <row r="145" ht="17.65" customHeight="1" spans="1:21">
      <c r="A145" s="71">
        <v>140</v>
      </c>
      <c r="B145" s="118" t="s">
        <v>3327</v>
      </c>
      <c r="C145" s="117" t="s">
        <v>513</v>
      </c>
      <c r="D145" s="117">
        <v>13529682287</v>
      </c>
      <c r="E145" s="74" t="s">
        <v>59</v>
      </c>
      <c r="F145" s="149" t="str">
        <f>VLOOKUP(B145,[34]全部报警!$A$2:$D$76,2,FALSE)</f>
        <v>2019-07-15 16:20:35</v>
      </c>
      <c r="G145" s="141" t="str">
        <f>VLOOKUP(B145,[35]行驶报表统计数据!$A$2:$H$56,8,FALSE)</f>
        <v>62.95</v>
      </c>
      <c r="H145" s="76" t="s">
        <v>3328</v>
      </c>
      <c r="I145" s="149"/>
      <c r="J145" s="128"/>
      <c r="K145" s="128"/>
      <c r="L145" s="84" t="s">
        <v>33</v>
      </c>
      <c r="M145" s="83"/>
      <c r="N145" s="83"/>
      <c r="O145" s="83"/>
      <c r="P145" s="83"/>
      <c r="Q145" s="129" t="s">
        <v>56</v>
      </c>
      <c r="R145" s="130"/>
      <c r="S145" s="103"/>
      <c r="T145" s="104"/>
      <c r="U145" s="105"/>
    </row>
    <row r="146" ht="17.65" customHeight="1" spans="1:21">
      <c r="A146" s="71">
        <v>141</v>
      </c>
      <c r="B146" s="116" t="s">
        <v>516</v>
      </c>
      <c r="C146" s="78" t="s">
        <v>517</v>
      </c>
      <c r="D146" s="78" t="s">
        <v>518</v>
      </c>
      <c r="E146" s="74" t="s">
        <v>395</v>
      </c>
      <c r="F146" s="150" t="s">
        <v>3329</v>
      </c>
      <c r="G146" s="141">
        <v>0</v>
      </c>
      <c r="H146" s="76" t="s">
        <v>3330</v>
      </c>
      <c r="I146" s="149"/>
      <c r="J146" s="128"/>
      <c r="K146" s="128"/>
      <c r="L146" s="84" t="s">
        <v>33</v>
      </c>
      <c r="M146" s="83"/>
      <c r="N146" s="83"/>
      <c r="O146" s="83"/>
      <c r="P146" s="83"/>
      <c r="Q146" s="129" t="s">
        <v>56</v>
      </c>
      <c r="R146" s="130"/>
      <c r="S146" s="103"/>
      <c r="T146" s="104"/>
      <c r="U146" s="105"/>
    </row>
    <row r="147" ht="17.65" customHeight="1" spans="1:21">
      <c r="A147" s="71">
        <v>142</v>
      </c>
      <c r="B147" s="116" t="s">
        <v>521</v>
      </c>
      <c r="C147" s="78" t="s">
        <v>522</v>
      </c>
      <c r="D147" s="78" t="s">
        <v>523</v>
      </c>
      <c r="E147" s="74" t="s">
        <v>59</v>
      </c>
      <c r="F147" s="150" t="s">
        <v>3331</v>
      </c>
      <c r="G147" s="141">
        <v>0</v>
      </c>
      <c r="H147" s="76" t="s">
        <v>576</v>
      </c>
      <c r="I147" s="149"/>
      <c r="J147" s="128"/>
      <c r="K147" s="128"/>
      <c r="L147" s="84" t="s">
        <v>33</v>
      </c>
      <c r="M147" s="83"/>
      <c r="N147" s="83"/>
      <c r="O147" s="83"/>
      <c r="P147" s="83"/>
      <c r="Q147" s="129" t="s">
        <v>56</v>
      </c>
      <c r="R147" s="130"/>
      <c r="S147" s="103"/>
      <c r="T147" s="104"/>
      <c r="U147" s="105"/>
    </row>
    <row r="148" ht="17.65" customHeight="1" spans="1:21">
      <c r="A148" s="71">
        <v>143</v>
      </c>
      <c r="B148" s="116" t="s">
        <v>524</v>
      </c>
      <c r="C148" s="117" t="s">
        <v>525</v>
      </c>
      <c r="D148" s="117">
        <v>13887308798</v>
      </c>
      <c r="E148" s="74" t="s">
        <v>59</v>
      </c>
      <c r="F148" s="150" t="s">
        <v>3332</v>
      </c>
      <c r="G148" s="141">
        <v>0</v>
      </c>
      <c r="H148" s="76" t="s">
        <v>2748</v>
      </c>
      <c r="I148" s="149"/>
      <c r="J148" s="128"/>
      <c r="K148" s="128"/>
      <c r="L148" s="84" t="s">
        <v>33</v>
      </c>
      <c r="M148" s="83"/>
      <c r="N148" s="83"/>
      <c r="O148" s="83"/>
      <c r="P148" s="83"/>
      <c r="Q148" s="129" t="s">
        <v>56</v>
      </c>
      <c r="R148" s="130"/>
      <c r="S148" s="103"/>
      <c r="T148" s="104"/>
      <c r="U148" s="105"/>
    </row>
    <row r="149" ht="17.65" customHeight="1" spans="1:21">
      <c r="A149" s="71">
        <v>144</v>
      </c>
      <c r="B149" s="119" t="s">
        <v>526</v>
      </c>
      <c r="C149" s="77" t="s">
        <v>527</v>
      </c>
      <c r="D149" s="77">
        <v>13759499761</v>
      </c>
      <c r="E149" s="74" t="s">
        <v>59</v>
      </c>
      <c r="F149" s="150" t="s">
        <v>3333</v>
      </c>
      <c r="G149" s="141">
        <v>0</v>
      </c>
      <c r="H149" s="76" t="s">
        <v>3334</v>
      </c>
      <c r="I149" s="149"/>
      <c r="J149" s="128"/>
      <c r="K149" s="128"/>
      <c r="L149" s="84" t="s">
        <v>33</v>
      </c>
      <c r="M149" s="83"/>
      <c r="N149" s="83"/>
      <c r="O149" s="83"/>
      <c r="P149" s="83"/>
      <c r="Q149" s="129" t="s">
        <v>56</v>
      </c>
      <c r="R149" s="130"/>
      <c r="S149" s="103"/>
      <c r="T149" s="104"/>
      <c r="U149" s="105"/>
    </row>
    <row r="150" ht="17.65" customHeight="1" spans="1:21">
      <c r="A150" s="71">
        <v>145</v>
      </c>
      <c r="B150" s="119" t="s">
        <v>528</v>
      </c>
      <c r="C150" s="117" t="s">
        <v>529</v>
      </c>
      <c r="D150" s="117">
        <v>13312660049</v>
      </c>
      <c r="E150" s="74" t="s">
        <v>59</v>
      </c>
      <c r="F150" s="149" t="str">
        <f>VLOOKUP(B150,[34]全部报警!$A$2:$D$76,2,FALSE)</f>
        <v>2019-07-15 10:25:07</v>
      </c>
      <c r="G150" s="141" t="str">
        <f>VLOOKUP(B150,[35]行驶报表统计数据!$A$2:$H$56,8,FALSE)</f>
        <v>15.37</v>
      </c>
      <c r="H150" s="149" t="str">
        <f>VLOOKUP(B150,[34]全部报警!$A$2:$D$76,4,FALSE)</f>
        <v>云南省红河哈尼族彝族自治州红河县迤萨镇莲花路土台村委会西北1444米</v>
      </c>
      <c r="I150" s="149"/>
      <c r="J150" s="128"/>
      <c r="K150" s="128"/>
      <c r="L150" s="84" t="s">
        <v>33</v>
      </c>
      <c r="M150" s="83"/>
      <c r="N150" s="83"/>
      <c r="O150" s="83"/>
      <c r="P150" s="83"/>
      <c r="Q150" s="129" t="s">
        <v>56</v>
      </c>
      <c r="R150" s="130"/>
      <c r="S150" s="103"/>
      <c r="T150" s="104"/>
      <c r="U150" s="105"/>
    </row>
    <row r="151" ht="17.65" customHeight="1" spans="1:21">
      <c r="A151" s="71">
        <v>146</v>
      </c>
      <c r="B151" s="119" t="s">
        <v>530</v>
      </c>
      <c r="C151" s="78" t="s">
        <v>531</v>
      </c>
      <c r="D151" s="78" t="s">
        <v>532</v>
      </c>
      <c r="E151" s="74" t="s">
        <v>59</v>
      </c>
      <c r="F151" s="150" t="s">
        <v>3335</v>
      </c>
      <c r="G151" s="141">
        <v>0</v>
      </c>
      <c r="H151" s="76" t="s">
        <v>3336</v>
      </c>
      <c r="I151" s="149"/>
      <c r="J151" s="128"/>
      <c r="K151" s="128"/>
      <c r="L151" s="84" t="s">
        <v>33</v>
      </c>
      <c r="M151" s="83"/>
      <c r="N151" s="83"/>
      <c r="O151" s="83"/>
      <c r="P151" s="83"/>
      <c r="Q151" s="129" t="s">
        <v>56</v>
      </c>
      <c r="R151" s="130"/>
      <c r="S151" s="103"/>
      <c r="T151" s="104"/>
      <c r="U151" s="105"/>
    </row>
    <row r="152" ht="17.65" customHeight="1" spans="1:21">
      <c r="A152" s="71">
        <v>147</v>
      </c>
      <c r="B152" s="119" t="s">
        <v>535</v>
      </c>
      <c r="C152" s="117" t="s">
        <v>536</v>
      </c>
      <c r="D152" s="117">
        <v>13987331167</v>
      </c>
      <c r="E152" s="74" t="s">
        <v>59</v>
      </c>
      <c r="F152" s="150" t="s">
        <v>3337</v>
      </c>
      <c r="G152" s="141">
        <v>0</v>
      </c>
      <c r="H152" s="76" t="s">
        <v>3338</v>
      </c>
      <c r="I152" s="149"/>
      <c r="J152" s="128"/>
      <c r="K152" s="128"/>
      <c r="L152" s="84" t="s">
        <v>33</v>
      </c>
      <c r="M152" s="83"/>
      <c r="N152" s="83"/>
      <c r="O152" s="83"/>
      <c r="P152" s="83"/>
      <c r="Q152" s="129" t="s">
        <v>56</v>
      </c>
      <c r="R152" s="130"/>
      <c r="S152" s="103"/>
      <c r="T152" s="104"/>
      <c r="U152" s="105"/>
    </row>
    <row r="153" ht="17.65" customHeight="1" spans="1:21">
      <c r="A153" s="71">
        <v>148</v>
      </c>
      <c r="B153" s="119" t="s">
        <v>539</v>
      </c>
      <c r="C153" s="77" t="s">
        <v>540</v>
      </c>
      <c r="D153" s="77">
        <v>15987328067</v>
      </c>
      <c r="E153" s="74" t="s">
        <v>59</v>
      </c>
      <c r="F153" s="149" t="str">
        <f>VLOOKUP(B153,[34]全部报警!$A$2:$D$76,2,FALSE)</f>
        <v>2019-07-15 16:27:56</v>
      </c>
      <c r="G153" s="141" t="str">
        <f>VLOOKUP(B153,[35]行驶报表统计数据!$A$2:$H$56,8,FALSE)</f>
        <v>12.62</v>
      </c>
      <c r="H153" s="149" t="str">
        <f>VLOOKUP(B153,[34]全部报警!$A$2:$D$76,4,FALSE)</f>
        <v>云南省红河哈尼族彝族自治州开远市乐白道街道326国道拖甲黑西523米</v>
      </c>
      <c r="I153" s="149"/>
      <c r="J153" s="128"/>
      <c r="K153" s="128"/>
      <c r="L153" s="84" t="s">
        <v>33</v>
      </c>
      <c r="M153" s="83"/>
      <c r="N153" s="83"/>
      <c r="O153" s="83"/>
      <c r="P153" s="83"/>
      <c r="Q153" s="129" t="s">
        <v>56</v>
      </c>
      <c r="R153" s="130"/>
      <c r="S153" s="103"/>
      <c r="T153" s="104"/>
      <c r="U153" s="105"/>
    </row>
    <row r="154" ht="17.65" customHeight="1" spans="1:21">
      <c r="A154" s="71">
        <v>149</v>
      </c>
      <c r="B154" s="119" t="s">
        <v>541</v>
      </c>
      <c r="C154" s="117" t="s">
        <v>542</v>
      </c>
      <c r="D154" s="117">
        <v>13628733311</v>
      </c>
      <c r="E154" s="74" t="s">
        <v>59</v>
      </c>
      <c r="F154" s="149" t="str">
        <f>VLOOKUP(B154,[34]全部报警!$A$2:$D$76,2,FALSE)</f>
        <v>2019-07-15 16:06:14</v>
      </c>
      <c r="G154" s="141" t="str">
        <f>VLOOKUP(B154,[35]行驶报表统计数据!$A$2:$H$56,8,FALSE)</f>
        <v>18.09</v>
      </c>
      <c r="H154" s="149" t="str">
        <f>VLOOKUP(B154,[34]全部报警!$A$2:$D$76,4,FALSE)</f>
        <v>云南省红河哈尼族彝族自治州建水县临安镇汇源小吃北148米</v>
      </c>
      <c r="I154" s="149"/>
      <c r="J154" s="128"/>
      <c r="K154" s="128"/>
      <c r="L154" s="84" t="s">
        <v>33</v>
      </c>
      <c r="M154" s="83"/>
      <c r="N154" s="83"/>
      <c r="O154" s="83"/>
      <c r="P154" s="83"/>
      <c r="Q154" s="129" t="s">
        <v>56</v>
      </c>
      <c r="R154" s="130"/>
      <c r="S154" s="103"/>
      <c r="T154" s="104"/>
      <c r="U154" s="105"/>
    </row>
    <row r="155" ht="17.65" customHeight="1" spans="1:21">
      <c r="A155" s="71">
        <v>150</v>
      </c>
      <c r="B155" s="119" t="s">
        <v>543</v>
      </c>
      <c r="C155" s="78" t="s">
        <v>544</v>
      </c>
      <c r="D155" s="78" t="s">
        <v>545</v>
      </c>
      <c r="E155" s="74" t="s">
        <v>59</v>
      </c>
      <c r="F155" s="149" t="str">
        <f>VLOOKUP(B155,[34]全部报警!$A$2:$D$76,2,FALSE)</f>
        <v>2019-07-15 16:11:03</v>
      </c>
      <c r="G155" s="141" t="str">
        <f>VLOOKUP(B155,[35]行驶报表统计数据!$A$2:$H$56,8,FALSE)</f>
        <v>1.52</v>
      </c>
      <c r="H155" s="149" t="str">
        <f>VLOOKUP(B155,[34]全部报警!$A$2:$D$76,4,FALSE)</f>
        <v>云南省红河哈尼族彝族自治州建水县坡头乡白显段大石洞小学南125米</v>
      </c>
      <c r="I155" s="149"/>
      <c r="J155" s="128"/>
      <c r="K155" s="128"/>
      <c r="L155" s="84" t="s">
        <v>33</v>
      </c>
      <c r="M155" s="83"/>
      <c r="N155" s="83"/>
      <c r="O155" s="83"/>
      <c r="P155" s="83"/>
      <c r="Q155" s="129" t="s">
        <v>56</v>
      </c>
      <c r="R155" s="130"/>
      <c r="S155" s="103"/>
      <c r="T155" s="104"/>
      <c r="U155" s="105"/>
    </row>
    <row r="156" ht="17.65" customHeight="1" spans="1:21">
      <c r="A156" s="71">
        <v>151</v>
      </c>
      <c r="B156" s="119" t="s">
        <v>546</v>
      </c>
      <c r="C156" s="120" t="s">
        <v>547</v>
      </c>
      <c r="D156" s="120">
        <v>13987361051</v>
      </c>
      <c r="E156" s="74" t="s">
        <v>59</v>
      </c>
      <c r="F156" s="150" t="s">
        <v>3339</v>
      </c>
      <c r="G156" s="141">
        <v>0</v>
      </c>
      <c r="H156" s="76" t="s">
        <v>3340</v>
      </c>
      <c r="I156" s="149"/>
      <c r="J156" s="128"/>
      <c r="K156" s="128"/>
      <c r="L156" s="84" t="s">
        <v>33</v>
      </c>
      <c r="M156" s="83"/>
      <c r="N156" s="83"/>
      <c r="O156" s="83"/>
      <c r="P156" s="83"/>
      <c r="Q156" s="129" t="s">
        <v>56</v>
      </c>
      <c r="R156" s="130"/>
      <c r="S156" s="103"/>
      <c r="T156" s="104"/>
      <c r="U156" s="105"/>
    </row>
    <row r="157" ht="17.65" customHeight="1" spans="1:21">
      <c r="A157" s="71">
        <v>152</v>
      </c>
      <c r="B157" s="119" t="s">
        <v>548</v>
      </c>
      <c r="C157" s="117" t="s">
        <v>549</v>
      </c>
      <c r="D157" s="117">
        <v>13987332052</v>
      </c>
      <c r="E157" s="74" t="s">
        <v>59</v>
      </c>
      <c r="F157" s="150" t="s">
        <v>3341</v>
      </c>
      <c r="G157" s="141">
        <v>0</v>
      </c>
      <c r="H157" s="76" t="s">
        <v>3342</v>
      </c>
      <c r="I157" s="149"/>
      <c r="J157" s="128"/>
      <c r="K157" s="128"/>
      <c r="L157" s="84" t="s">
        <v>33</v>
      </c>
      <c r="M157" s="83"/>
      <c r="N157" s="83"/>
      <c r="O157" s="83"/>
      <c r="P157" s="83"/>
      <c r="Q157" s="129" t="s">
        <v>56</v>
      </c>
      <c r="R157" s="130"/>
      <c r="S157" s="103"/>
      <c r="T157" s="104"/>
      <c r="U157" s="105"/>
    </row>
    <row r="158" ht="17.65" customHeight="1" spans="1:21">
      <c r="A158" s="71">
        <v>153</v>
      </c>
      <c r="B158" s="78" t="s">
        <v>550</v>
      </c>
      <c r="C158" s="78" t="s">
        <v>551</v>
      </c>
      <c r="D158" s="78" t="s">
        <v>552</v>
      </c>
      <c r="E158" s="74" t="s">
        <v>59</v>
      </c>
      <c r="F158" s="150" t="s">
        <v>3343</v>
      </c>
      <c r="G158" s="141">
        <v>0</v>
      </c>
      <c r="H158" s="76" t="s">
        <v>3344</v>
      </c>
      <c r="I158" s="149"/>
      <c r="J158" s="128"/>
      <c r="K158" s="128"/>
      <c r="L158" s="84" t="s">
        <v>33</v>
      </c>
      <c r="M158" s="83"/>
      <c r="N158" s="83"/>
      <c r="O158" s="83"/>
      <c r="P158" s="83"/>
      <c r="Q158" s="129" t="s">
        <v>56</v>
      </c>
      <c r="R158" s="130"/>
      <c r="S158" s="103"/>
      <c r="T158" s="104"/>
      <c r="U158" s="105"/>
    </row>
    <row r="159" ht="17.65" customHeight="1" spans="1:21">
      <c r="A159" s="71">
        <v>154</v>
      </c>
      <c r="B159" s="78" t="s">
        <v>555</v>
      </c>
      <c r="C159" s="78" t="s">
        <v>556</v>
      </c>
      <c r="D159" s="78" t="s">
        <v>557</v>
      </c>
      <c r="E159" s="74" t="s">
        <v>59</v>
      </c>
      <c r="F159" s="149" t="str">
        <f>VLOOKUP(B159,[34]全部报警!$A$2:$D$76,2,FALSE)</f>
        <v>2019-07-15 16:27:07</v>
      </c>
      <c r="G159" s="141" t="str">
        <f>VLOOKUP(B159,[35]行驶报表统计数据!$A$2:$H$56,8,FALSE)</f>
        <v>38.08</v>
      </c>
      <c r="H159" s="149" t="str">
        <f>VLOOKUP(B159,[34]全部报警!$A$2:$D$76,4,FALSE)</f>
        <v>云南省红河哈尼族彝族自治州绿春县戈奎乡元绿二级公路上寨东1717米</v>
      </c>
      <c r="I159" s="149"/>
      <c r="J159" s="128"/>
      <c r="K159" s="128"/>
      <c r="L159" s="84" t="s">
        <v>28</v>
      </c>
      <c r="M159" s="83"/>
      <c r="N159" s="83" t="s">
        <v>62</v>
      </c>
      <c r="O159" s="83"/>
      <c r="P159" s="83"/>
      <c r="Q159" s="129" t="s">
        <v>56</v>
      </c>
      <c r="R159" s="130"/>
      <c r="S159" s="103">
        <v>43661</v>
      </c>
      <c r="T159" s="104" t="s">
        <v>279</v>
      </c>
      <c r="U159" s="105"/>
    </row>
    <row r="160" ht="17.65" customHeight="1" spans="1:21">
      <c r="A160" s="71">
        <v>155</v>
      </c>
      <c r="B160" s="121" t="s">
        <v>558</v>
      </c>
      <c r="C160" s="121" t="s">
        <v>559</v>
      </c>
      <c r="D160" s="121" t="s">
        <v>560</v>
      </c>
      <c r="E160" s="74" t="s">
        <v>59</v>
      </c>
      <c r="F160" s="150" t="s">
        <v>3345</v>
      </c>
      <c r="G160" s="141">
        <v>0</v>
      </c>
      <c r="H160" s="76" t="s">
        <v>1603</v>
      </c>
      <c r="I160" s="149"/>
      <c r="J160" s="128"/>
      <c r="K160" s="128"/>
      <c r="L160" s="84" t="s">
        <v>33</v>
      </c>
      <c r="M160" s="83"/>
      <c r="N160" s="83"/>
      <c r="O160" s="83"/>
      <c r="P160" s="83"/>
      <c r="Q160" s="129" t="s">
        <v>56</v>
      </c>
      <c r="R160" s="130"/>
      <c r="S160" s="103"/>
      <c r="T160" s="104"/>
      <c r="U160" s="105"/>
    </row>
    <row r="161" ht="17.65" customHeight="1" spans="1:21">
      <c r="A161" s="71">
        <v>156</v>
      </c>
      <c r="B161" s="78" t="s">
        <v>563</v>
      </c>
      <c r="C161" s="78" t="s">
        <v>564</v>
      </c>
      <c r="D161" s="78" t="s">
        <v>565</v>
      </c>
      <c r="E161" s="74" t="s">
        <v>59</v>
      </c>
      <c r="F161" s="150" t="s">
        <v>3346</v>
      </c>
      <c r="G161" s="141">
        <v>0</v>
      </c>
      <c r="H161" s="76" t="s">
        <v>3347</v>
      </c>
      <c r="I161" s="149"/>
      <c r="J161" s="128"/>
      <c r="K161" s="128"/>
      <c r="L161" s="84" t="s">
        <v>33</v>
      </c>
      <c r="M161" s="83"/>
      <c r="N161" s="83"/>
      <c r="O161" s="83"/>
      <c r="P161" s="83"/>
      <c r="Q161" s="129" t="s">
        <v>56</v>
      </c>
      <c r="R161" s="130"/>
      <c r="S161" s="103"/>
      <c r="T161" s="104"/>
      <c r="U161" s="105"/>
    </row>
    <row r="162" ht="17.65" customHeight="1" spans="1:21">
      <c r="A162" s="71">
        <v>157</v>
      </c>
      <c r="B162" s="78" t="s">
        <v>568</v>
      </c>
      <c r="C162" s="122" t="s">
        <v>569</v>
      </c>
      <c r="D162" s="122" t="s">
        <v>570</v>
      </c>
      <c r="E162" s="74" t="s">
        <v>59</v>
      </c>
      <c r="F162" s="150" t="s">
        <v>3348</v>
      </c>
      <c r="G162" s="141">
        <v>0</v>
      </c>
      <c r="H162" s="76" t="s">
        <v>3349</v>
      </c>
      <c r="I162" s="149"/>
      <c r="J162" s="128"/>
      <c r="K162" s="128"/>
      <c r="L162" s="84" t="s">
        <v>33</v>
      </c>
      <c r="M162" s="83"/>
      <c r="N162" s="83"/>
      <c r="O162" s="83"/>
      <c r="P162" s="83"/>
      <c r="Q162" s="129" t="s">
        <v>56</v>
      </c>
      <c r="R162" s="130"/>
      <c r="S162" s="103"/>
      <c r="T162" s="104"/>
      <c r="U162" s="105"/>
    </row>
    <row r="163" ht="17.65" customHeight="1" spans="1:21">
      <c r="A163" s="71">
        <v>158</v>
      </c>
      <c r="B163" s="78" t="s">
        <v>573</v>
      </c>
      <c r="C163" s="78" t="s">
        <v>99</v>
      </c>
      <c r="D163" s="78" t="s">
        <v>574</v>
      </c>
      <c r="E163" s="74" t="s">
        <v>59</v>
      </c>
      <c r="F163" s="149" t="str">
        <f>VLOOKUP(B163,[34]全部报警!$A$2:$D$76,2,FALSE)</f>
        <v>2019-07-15 13:42:50</v>
      </c>
      <c r="G163" s="141" t="str">
        <f>VLOOKUP(B163,[35]行驶报表统计数据!$A$2:$H$56,8,FALSE)</f>
        <v>21.21</v>
      </c>
      <c r="H163" s="149" t="str">
        <f>VLOOKUP(B163,[34]全部报警!$A$2:$D$76,4,FALSE)</f>
        <v>云南省红河哈尼族彝族自治州河口瑶族自治县莲花滩乡102县道石洞东北367米</v>
      </c>
      <c r="I163" s="149"/>
      <c r="J163" s="128"/>
      <c r="K163" s="128"/>
      <c r="L163" s="84" t="s">
        <v>33</v>
      </c>
      <c r="M163" s="83"/>
      <c r="N163" s="83"/>
      <c r="O163" s="83"/>
      <c r="P163" s="83"/>
      <c r="Q163" s="129" t="s">
        <v>56</v>
      </c>
      <c r="R163" s="130"/>
      <c r="S163" s="103"/>
      <c r="T163" s="104"/>
      <c r="U163" s="105"/>
    </row>
    <row r="164" ht="17.65" customHeight="1" spans="1:21">
      <c r="A164" s="71">
        <v>159</v>
      </c>
      <c r="B164" s="78" t="s">
        <v>577</v>
      </c>
      <c r="C164" s="78" t="s">
        <v>578</v>
      </c>
      <c r="D164" s="78" t="s">
        <v>579</v>
      </c>
      <c r="E164" s="74" t="s">
        <v>59</v>
      </c>
      <c r="F164" s="150" t="s">
        <v>3350</v>
      </c>
      <c r="G164" s="141">
        <v>0</v>
      </c>
      <c r="H164" s="76" t="s">
        <v>3351</v>
      </c>
      <c r="I164" s="149"/>
      <c r="J164" s="128"/>
      <c r="K164" s="128"/>
      <c r="L164" s="84" t="s">
        <v>33</v>
      </c>
      <c r="M164" s="83"/>
      <c r="N164" s="83"/>
      <c r="O164" s="83"/>
      <c r="P164" s="83"/>
      <c r="Q164" s="129" t="s">
        <v>56</v>
      </c>
      <c r="R164" s="130"/>
      <c r="S164" s="103"/>
      <c r="T164" s="104"/>
      <c r="U164" s="105"/>
    </row>
    <row r="165" ht="17.65" customHeight="1" spans="1:21">
      <c r="A165" s="71">
        <v>160</v>
      </c>
      <c r="B165" s="78" t="s">
        <v>582</v>
      </c>
      <c r="C165" s="78" t="s">
        <v>583</v>
      </c>
      <c r="D165" s="78" t="s">
        <v>584</v>
      </c>
      <c r="E165" s="74" t="s">
        <v>59</v>
      </c>
      <c r="F165" s="150" t="s">
        <v>3352</v>
      </c>
      <c r="G165" s="141">
        <v>0</v>
      </c>
      <c r="H165" s="76" t="s">
        <v>3353</v>
      </c>
      <c r="I165" s="149"/>
      <c r="J165" s="128"/>
      <c r="K165" s="128"/>
      <c r="L165" s="84" t="s">
        <v>33</v>
      </c>
      <c r="M165" s="83"/>
      <c r="N165" s="83"/>
      <c r="O165" s="83"/>
      <c r="P165" s="83"/>
      <c r="Q165" s="129" t="s">
        <v>56</v>
      </c>
      <c r="R165" s="130"/>
      <c r="S165" s="103"/>
      <c r="T165" s="104"/>
      <c r="U165" s="105"/>
    </row>
    <row r="166" ht="17.65" customHeight="1" spans="1:21">
      <c r="A166" s="71">
        <v>161</v>
      </c>
      <c r="B166" s="78" t="s">
        <v>587</v>
      </c>
      <c r="C166" s="78" t="s">
        <v>588</v>
      </c>
      <c r="D166" s="78" t="s">
        <v>589</v>
      </c>
      <c r="E166" s="74" t="s">
        <v>59</v>
      </c>
      <c r="F166" s="150" t="s">
        <v>3354</v>
      </c>
      <c r="G166" s="141">
        <v>0</v>
      </c>
      <c r="H166" s="76" t="s">
        <v>3355</v>
      </c>
      <c r="I166" s="149"/>
      <c r="J166" s="128"/>
      <c r="K166" s="128"/>
      <c r="L166" s="84" t="s">
        <v>33</v>
      </c>
      <c r="M166" s="83"/>
      <c r="N166" s="83"/>
      <c r="O166" s="83"/>
      <c r="P166" s="83"/>
      <c r="Q166" s="129" t="s">
        <v>56</v>
      </c>
      <c r="R166" s="130"/>
      <c r="S166" s="103"/>
      <c r="T166" s="104"/>
      <c r="U166" s="105"/>
    </row>
    <row r="167" ht="17.65" customHeight="1" spans="1:21">
      <c r="A167" s="71">
        <v>162</v>
      </c>
      <c r="B167" s="78" t="s">
        <v>592</v>
      </c>
      <c r="C167" s="78" t="s">
        <v>437</v>
      </c>
      <c r="D167" s="78" t="s">
        <v>438</v>
      </c>
      <c r="E167" s="74" t="s">
        <v>59</v>
      </c>
      <c r="F167" s="150" t="s">
        <v>3356</v>
      </c>
      <c r="G167" s="141">
        <v>0</v>
      </c>
      <c r="H167" s="76" t="s">
        <v>3357</v>
      </c>
      <c r="I167" s="149"/>
      <c r="J167" s="128"/>
      <c r="K167" s="128"/>
      <c r="L167" s="84" t="s">
        <v>33</v>
      </c>
      <c r="M167" s="83"/>
      <c r="N167" s="83"/>
      <c r="O167" s="83"/>
      <c r="P167" s="83"/>
      <c r="Q167" s="129" t="s">
        <v>56</v>
      </c>
      <c r="R167" s="130"/>
      <c r="S167" s="103"/>
      <c r="T167" s="104"/>
      <c r="U167" s="105"/>
    </row>
    <row r="168" ht="17.65" customHeight="1" spans="1:21">
      <c r="A168" s="71">
        <v>163</v>
      </c>
      <c r="B168" s="78" t="s">
        <v>595</v>
      </c>
      <c r="C168" s="78" t="s">
        <v>596</v>
      </c>
      <c r="D168" s="78" t="s">
        <v>597</v>
      </c>
      <c r="E168" s="74" t="s">
        <v>59</v>
      </c>
      <c r="F168" s="150" t="s">
        <v>3358</v>
      </c>
      <c r="G168" s="141">
        <v>0</v>
      </c>
      <c r="H168" s="76" t="s">
        <v>3359</v>
      </c>
      <c r="I168" s="149"/>
      <c r="J168" s="128"/>
      <c r="K168" s="128"/>
      <c r="L168" s="84" t="s">
        <v>33</v>
      </c>
      <c r="M168" s="83"/>
      <c r="N168" s="83"/>
      <c r="O168" s="83"/>
      <c r="P168" s="83"/>
      <c r="Q168" s="129" t="s">
        <v>56</v>
      </c>
      <c r="R168" s="130"/>
      <c r="S168" s="103"/>
      <c r="T168" s="104"/>
      <c r="U168" s="105"/>
    </row>
    <row r="169" ht="17.65" customHeight="1" spans="1:21">
      <c r="A169" s="71">
        <v>164</v>
      </c>
      <c r="B169" s="78" t="s">
        <v>600</v>
      </c>
      <c r="C169" s="78" t="s">
        <v>601</v>
      </c>
      <c r="D169" s="78" t="s">
        <v>602</v>
      </c>
      <c r="E169" s="74" t="s">
        <v>59</v>
      </c>
      <c r="F169" s="149" t="str">
        <f>VLOOKUP(B169,[34]全部报警!$A$2:$D$76,2,FALSE)</f>
        <v>2019-07-15 16:24:10</v>
      </c>
      <c r="G169" s="141" t="str">
        <f>VLOOKUP(B169,[35]行驶报表统计数据!$A$2:$H$56,8,FALSE)</f>
        <v>1.73</v>
      </c>
      <c r="H169" s="149" t="str">
        <f>VLOOKUP(B169,[34]全部报警!$A$2:$D$76,4,FALSE)</f>
        <v>云南省文山壮族苗族自治州广南县莲城镇那忠东417米</v>
      </c>
      <c r="I169" s="149"/>
      <c r="J169" s="128"/>
      <c r="K169" s="128"/>
      <c r="L169" s="84" t="s">
        <v>33</v>
      </c>
      <c r="M169" s="83"/>
      <c r="N169" s="83"/>
      <c r="O169" s="83"/>
      <c r="P169" s="83"/>
      <c r="Q169" s="129" t="s">
        <v>56</v>
      </c>
      <c r="R169" s="130"/>
      <c r="S169" s="103"/>
      <c r="T169" s="104"/>
      <c r="U169" s="105"/>
    </row>
    <row r="170" ht="17.65" customHeight="1" spans="1:21">
      <c r="A170" s="71">
        <v>165</v>
      </c>
      <c r="B170" s="73" t="s">
        <v>603</v>
      </c>
      <c r="C170" s="120" t="s">
        <v>604</v>
      </c>
      <c r="D170" s="117">
        <v>13988079515</v>
      </c>
      <c r="E170" s="74" t="s">
        <v>59</v>
      </c>
      <c r="F170" s="150" t="s">
        <v>3360</v>
      </c>
      <c r="G170" s="141">
        <v>0</v>
      </c>
      <c r="H170" s="76" t="s">
        <v>3361</v>
      </c>
      <c r="I170" s="149"/>
      <c r="J170" s="128"/>
      <c r="K170" s="128"/>
      <c r="L170" s="84" t="s">
        <v>33</v>
      </c>
      <c r="M170" s="83"/>
      <c r="N170" s="83"/>
      <c r="O170" s="83"/>
      <c r="P170" s="83"/>
      <c r="Q170" s="129" t="s">
        <v>56</v>
      </c>
      <c r="R170" s="130"/>
      <c r="S170" s="103"/>
      <c r="T170" s="104"/>
      <c r="U170" s="105"/>
    </row>
    <row r="171" ht="17.65" customHeight="1" spans="1:21">
      <c r="A171" s="71">
        <v>166</v>
      </c>
      <c r="B171" s="78" t="s">
        <v>605</v>
      </c>
      <c r="C171" s="122" t="s">
        <v>147</v>
      </c>
      <c r="D171" s="122" t="s">
        <v>606</v>
      </c>
      <c r="E171" s="74" t="s">
        <v>59</v>
      </c>
      <c r="F171" s="149" t="str">
        <f>VLOOKUP(B171,[34]全部报警!$A$2:$D$76,2,FALSE)</f>
        <v>2019-07-15 12:18:55</v>
      </c>
      <c r="G171" s="141" t="str">
        <f>VLOOKUP(B171,[35]行驶报表统计数据!$A$2:$H$56,8,FALSE)</f>
        <v>4.61</v>
      </c>
      <c r="H171" s="149" t="str">
        <f>VLOOKUP(B171,[34]全部报警!$A$2:$D$76,4,FALSE)</f>
        <v>云南省红河哈尼族彝族自治州河口瑶族自治县河口镇中国石化(北山停车区加油站)东58米</v>
      </c>
      <c r="I171" s="149"/>
      <c r="J171" s="128"/>
      <c r="K171" s="128"/>
      <c r="L171" s="84" t="s">
        <v>33</v>
      </c>
      <c r="M171" s="83"/>
      <c r="N171" s="83"/>
      <c r="O171" s="83"/>
      <c r="P171" s="83"/>
      <c r="Q171" s="129" t="s">
        <v>56</v>
      </c>
      <c r="R171" s="130"/>
      <c r="S171" s="103"/>
      <c r="T171" s="104"/>
      <c r="U171" s="105"/>
    </row>
    <row r="172" ht="17.65" customHeight="1" spans="1:21">
      <c r="A172" s="71">
        <v>167</v>
      </c>
      <c r="B172" s="78" t="s">
        <v>607</v>
      </c>
      <c r="C172" s="78" t="s">
        <v>608</v>
      </c>
      <c r="D172" s="78" t="s">
        <v>609</v>
      </c>
      <c r="E172" s="74" t="s">
        <v>59</v>
      </c>
      <c r="F172" s="149" t="str">
        <f>VLOOKUP(B172,[34]全部报警!$A$2:$D$76,2,FALSE)</f>
        <v>2019-07-15 16:29:38</v>
      </c>
      <c r="G172" s="141" t="str">
        <f>VLOOKUP(B172,[35]行驶报表统计数据!$A$2:$H$56,8,FALSE)</f>
        <v>16.09</v>
      </c>
      <c r="H172" s="149" t="str">
        <f>VLOOKUP(B172,[34]全部报警!$A$2:$D$76,4,FALSE)</f>
        <v>云南省红河哈尼族彝族自治州建水县坡头乡214省道红河大桥东北290米</v>
      </c>
      <c r="I172" s="149"/>
      <c r="J172" s="128"/>
      <c r="K172" s="128"/>
      <c r="L172" s="84" t="s">
        <v>33</v>
      </c>
      <c r="M172" s="83"/>
      <c r="N172" s="83"/>
      <c r="O172" s="83"/>
      <c r="P172" s="83"/>
      <c r="Q172" s="129" t="s">
        <v>56</v>
      </c>
      <c r="R172" s="130"/>
      <c r="S172" s="103"/>
      <c r="T172" s="104"/>
      <c r="U172" s="105"/>
    </row>
    <row r="173" ht="17.65" customHeight="1" spans="1:21">
      <c r="A173" s="71">
        <v>168</v>
      </c>
      <c r="B173" s="121" t="s">
        <v>610</v>
      </c>
      <c r="C173" s="77" t="s">
        <v>611</v>
      </c>
      <c r="D173" s="77">
        <v>13578098394</v>
      </c>
      <c r="E173" s="74" t="s">
        <v>59</v>
      </c>
      <c r="F173" s="149" t="str">
        <f>VLOOKUP(B173,[34]全部报警!$A$2:$D$76,2,FALSE)</f>
        <v>2019-07-15 16:28:41</v>
      </c>
      <c r="G173" s="141" t="str">
        <f>VLOOKUP(B173,[35]行驶报表统计数据!$A$2:$H$56,8,FALSE)</f>
        <v>7.10</v>
      </c>
      <c r="H173" s="149" t="str">
        <f>VLOOKUP(B173,[34]全部报警!$A$2:$D$76,4,FALSE)</f>
        <v>云南省昭通市彝良县角奎镇干田东南482米</v>
      </c>
      <c r="I173" s="83" t="s">
        <v>62</v>
      </c>
      <c r="J173" s="128"/>
      <c r="K173" s="128"/>
      <c r="L173" s="84" t="s">
        <v>33</v>
      </c>
      <c r="M173" s="83"/>
      <c r="N173" s="83"/>
      <c r="O173" s="83"/>
      <c r="P173" s="83"/>
      <c r="Q173" s="129" t="s">
        <v>29</v>
      </c>
      <c r="R173" s="130"/>
      <c r="S173" s="103">
        <v>43661</v>
      </c>
      <c r="T173" s="104" t="s">
        <v>279</v>
      </c>
      <c r="U173" s="105"/>
    </row>
    <row r="174" ht="17.65" customHeight="1" spans="1:21">
      <c r="A174" s="71">
        <v>169</v>
      </c>
      <c r="B174" s="121" t="s">
        <v>612</v>
      </c>
      <c r="C174" s="78" t="s">
        <v>613</v>
      </c>
      <c r="D174" s="78" t="s">
        <v>614</v>
      </c>
      <c r="E174" s="130" t="s">
        <v>59</v>
      </c>
      <c r="F174" s="149"/>
      <c r="G174" s="141">
        <v>0</v>
      </c>
      <c r="H174" s="149"/>
      <c r="I174" s="149"/>
      <c r="J174" s="83"/>
      <c r="K174" s="128"/>
      <c r="L174" s="84" t="s">
        <v>33</v>
      </c>
      <c r="M174" s="83"/>
      <c r="N174" s="83"/>
      <c r="O174" s="83"/>
      <c r="P174" s="83"/>
      <c r="Q174" s="129" t="s">
        <v>56</v>
      </c>
      <c r="R174" s="130"/>
      <c r="S174" s="103"/>
      <c r="T174" s="104"/>
      <c r="U174" s="105"/>
    </row>
    <row r="175" ht="17.65" customHeight="1" spans="1:21">
      <c r="A175" s="71">
        <v>170</v>
      </c>
      <c r="B175" s="78" t="s">
        <v>617</v>
      </c>
      <c r="C175" s="123" t="s">
        <v>618</v>
      </c>
      <c r="D175" s="123">
        <v>13769411888</v>
      </c>
      <c r="E175" s="130" t="s">
        <v>59</v>
      </c>
      <c r="F175" s="149" t="str">
        <f>VLOOKUP(B175,[34]全部报警!$A$2:$D$76,2,FALSE)</f>
        <v>2019-07-15 14:38:27</v>
      </c>
      <c r="G175" s="141" t="str">
        <f>VLOOKUP(B175,[35]行驶报表统计数据!$A$2:$H$56,8,FALSE)</f>
        <v>22.13</v>
      </c>
      <c r="H175" s="149" t="str">
        <f>VLOOKUP(B175,[34]全部报警!$A$2:$D$76,4,FALSE)</f>
        <v>云南省红河哈尼族彝族自治州建水县临安镇青他线西湖小学南585米</v>
      </c>
      <c r="I175" s="149"/>
      <c r="J175" s="128"/>
      <c r="K175" s="128"/>
      <c r="L175" s="84" t="s">
        <v>33</v>
      </c>
      <c r="M175" s="83"/>
      <c r="N175" s="83"/>
      <c r="O175" s="83"/>
      <c r="P175" s="83"/>
      <c r="Q175" s="129" t="s">
        <v>56</v>
      </c>
      <c r="R175" s="130"/>
      <c r="S175" s="103"/>
      <c r="T175" s="104"/>
      <c r="U175" s="105"/>
    </row>
    <row r="176" ht="17.65" customHeight="1" spans="1:21">
      <c r="A176" s="71">
        <v>171</v>
      </c>
      <c r="B176" s="78" t="s">
        <v>621</v>
      </c>
      <c r="C176" s="78" t="s">
        <v>622</v>
      </c>
      <c r="D176" s="78" t="s">
        <v>623</v>
      </c>
      <c r="E176" s="74" t="s">
        <v>59</v>
      </c>
      <c r="F176" s="150" t="s">
        <v>3362</v>
      </c>
      <c r="G176" s="141">
        <v>0</v>
      </c>
      <c r="H176" s="76" t="s">
        <v>3363</v>
      </c>
      <c r="I176" s="149"/>
      <c r="J176" s="128"/>
      <c r="K176" s="128"/>
      <c r="L176" s="84" t="s">
        <v>33</v>
      </c>
      <c r="M176" s="83"/>
      <c r="N176" s="83"/>
      <c r="O176" s="83"/>
      <c r="P176" s="83"/>
      <c r="Q176" s="129" t="s">
        <v>56</v>
      </c>
      <c r="R176" s="130"/>
      <c r="S176" s="103"/>
      <c r="T176" s="104"/>
      <c r="U176" s="105"/>
    </row>
    <row r="177" ht="17.65" customHeight="1" spans="1:21">
      <c r="A177" s="71">
        <v>172</v>
      </c>
      <c r="B177" s="78" t="s">
        <v>624</v>
      </c>
      <c r="C177" s="78" t="s">
        <v>625</v>
      </c>
      <c r="D177" s="78" t="s">
        <v>626</v>
      </c>
      <c r="E177" s="74" t="s">
        <v>59</v>
      </c>
      <c r="F177" s="150" t="s">
        <v>3364</v>
      </c>
      <c r="G177" s="141">
        <v>0</v>
      </c>
      <c r="H177" s="76" t="s">
        <v>3365</v>
      </c>
      <c r="I177" s="149"/>
      <c r="J177" s="128"/>
      <c r="K177" s="128"/>
      <c r="L177" s="84" t="s">
        <v>33</v>
      </c>
      <c r="M177" s="83"/>
      <c r="N177" s="83"/>
      <c r="O177" s="83"/>
      <c r="P177" s="83"/>
      <c r="Q177" s="129" t="s">
        <v>56</v>
      </c>
      <c r="R177" s="130"/>
      <c r="S177" s="103"/>
      <c r="T177" s="104"/>
      <c r="U177" s="105"/>
    </row>
    <row r="178" ht="17.65" customHeight="1" spans="1:21">
      <c r="A178" s="71">
        <v>173</v>
      </c>
      <c r="B178" s="78" t="s">
        <v>629</v>
      </c>
      <c r="C178" s="78" t="s">
        <v>630</v>
      </c>
      <c r="D178" s="78" t="s">
        <v>631</v>
      </c>
      <c r="E178" s="74" t="s">
        <v>59</v>
      </c>
      <c r="F178" s="149" t="str">
        <f>VLOOKUP(B178,[34]全部报警!$A$2:$D$76,2,FALSE)</f>
        <v>2019-07-15 16:18:23</v>
      </c>
      <c r="G178" s="141">
        <v>0</v>
      </c>
      <c r="H178" s="149" t="str">
        <f>VLOOKUP(B178,[34]全部报警!$A$2:$D$76,4,FALSE)</f>
        <v>云南省红河哈尼族彝族自治州弥勒市弥阳镇101县道开远水泥厂弥勒分厂西北61米</v>
      </c>
      <c r="I178" s="149"/>
      <c r="J178" s="128"/>
      <c r="K178" s="128"/>
      <c r="L178" s="84" t="s">
        <v>33</v>
      </c>
      <c r="M178" s="83"/>
      <c r="N178" s="83"/>
      <c r="O178" s="83"/>
      <c r="P178" s="83"/>
      <c r="Q178" s="129" t="s">
        <v>56</v>
      </c>
      <c r="R178" s="130"/>
      <c r="S178" s="103"/>
      <c r="T178" s="104"/>
      <c r="U178" s="105"/>
    </row>
    <row r="179" ht="17.65" customHeight="1" spans="1:21">
      <c r="A179" s="71">
        <v>174</v>
      </c>
      <c r="B179" s="78" t="s">
        <v>632</v>
      </c>
      <c r="C179" s="78" t="s">
        <v>633</v>
      </c>
      <c r="D179" s="78" t="s">
        <v>634</v>
      </c>
      <c r="E179" s="74" t="s">
        <v>59</v>
      </c>
      <c r="F179" s="150" t="s">
        <v>3366</v>
      </c>
      <c r="G179" s="141">
        <v>0</v>
      </c>
      <c r="H179" s="76" t="s">
        <v>3367</v>
      </c>
      <c r="I179" s="149"/>
      <c r="J179" s="128"/>
      <c r="K179" s="128"/>
      <c r="L179" s="84" t="s">
        <v>33</v>
      </c>
      <c r="M179" s="83"/>
      <c r="N179" s="83"/>
      <c r="O179" s="83"/>
      <c r="P179" s="83"/>
      <c r="Q179" s="129" t="s">
        <v>56</v>
      </c>
      <c r="R179" s="130"/>
      <c r="S179" s="103"/>
      <c r="T179" s="104"/>
      <c r="U179" s="105"/>
    </row>
    <row r="180" ht="17.65" customHeight="1" spans="1:21">
      <c r="A180" s="71">
        <v>175</v>
      </c>
      <c r="B180" s="78" t="s">
        <v>637</v>
      </c>
      <c r="C180" s="78" t="s">
        <v>638</v>
      </c>
      <c r="D180" s="78" t="s">
        <v>639</v>
      </c>
      <c r="E180" s="74" t="s">
        <v>59</v>
      </c>
      <c r="F180" s="149" t="str">
        <f>VLOOKUP(B180,[34]全部报警!$A$2:$D$76,2,FALSE)</f>
        <v>2019-07-15 16:37:55</v>
      </c>
      <c r="G180" s="141">
        <v>0</v>
      </c>
      <c r="H180" s="149" t="str">
        <f>VLOOKUP(B180,[34]全部报警!$A$2:$D$76,4,FALSE)</f>
        <v>云南省玉溪市通海县秀山街道秀山西路10秀山西路途腾小吃东北71米</v>
      </c>
      <c r="I180" s="149"/>
      <c r="J180" s="128"/>
      <c r="K180" s="128"/>
      <c r="L180" s="84" t="s">
        <v>33</v>
      </c>
      <c r="M180" s="83"/>
      <c r="N180" s="83"/>
      <c r="O180" s="83"/>
      <c r="P180" s="83"/>
      <c r="Q180" s="129" t="s">
        <v>56</v>
      </c>
      <c r="R180" s="130"/>
      <c r="S180" s="103"/>
      <c r="T180" s="104"/>
      <c r="U180" s="105"/>
    </row>
    <row r="181" ht="17.65" customHeight="1" spans="1:21">
      <c r="A181" s="71">
        <v>176</v>
      </c>
      <c r="B181" s="78" t="s">
        <v>640</v>
      </c>
      <c r="C181" s="78" t="s">
        <v>641</v>
      </c>
      <c r="D181" s="78" t="s">
        <v>642</v>
      </c>
      <c r="E181" s="74" t="s">
        <v>59</v>
      </c>
      <c r="F181" s="149" t="str">
        <f>VLOOKUP(B181,[34]全部报警!$A$2:$D$76,2,FALSE)</f>
        <v>2019-07-15 10:34:57</v>
      </c>
      <c r="G181" s="141">
        <v>0</v>
      </c>
      <c r="H181" s="149" t="str">
        <f>VLOOKUP(B181,[34]全部报警!$A$2:$D$76,4,FALSE)</f>
        <v>云南省红河哈尼族彝族自治州个旧市锡城镇水箐段水箐小学东141米</v>
      </c>
      <c r="I181" s="149"/>
      <c r="J181" s="128"/>
      <c r="K181" s="128"/>
      <c r="L181" s="84" t="s">
        <v>33</v>
      </c>
      <c r="M181" s="83"/>
      <c r="N181" s="83"/>
      <c r="O181" s="83"/>
      <c r="P181" s="83"/>
      <c r="Q181" s="129" t="s">
        <v>56</v>
      </c>
      <c r="R181" s="130"/>
      <c r="S181" s="103"/>
      <c r="T181" s="104"/>
      <c r="U181" s="105"/>
    </row>
    <row r="182" ht="17.65" customHeight="1" spans="1:21">
      <c r="A182" s="71">
        <v>177</v>
      </c>
      <c r="B182" s="78" t="s">
        <v>643</v>
      </c>
      <c r="C182" s="78" t="s">
        <v>644</v>
      </c>
      <c r="D182" s="78" t="s">
        <v>645</v>
      </c>
      <c r="E182" s="74" t="s">
        <v>59</v>
      </c>
      <c r="F182" s="150" t="s">
        <v>3368</v>
      </c>
      <c r="G182" s="141">
        <v>0</v>
      </c>
      <c r="H182" s="76" t="s">
        <v>3369</v>
      </c>
      <c r="I182" s="149"/>
      <c r="J182" s="128"/>
      <c r="K182" s="128"/>
      <c r="L182" s="84" t="s">
        <v>33</v>
      </c>
      <c r="M182" s="83"/>
      <c r="N182" s="83"/>
      <c r="O182" s="83"/>
      <c r="P182" s="83"/>
      <c r="Q182" s="129" t="s">
        <v>56</v>
      </c>
      <c r="R182" s="130"/>
      <c r="S182" s="103"/>
      <c r="T182" s="104"/>
      <c r="U182" s="105"/>
    </row>
    <row r="183" ht="17.65" customHeight="1" spans="1:21">
      <c r="A183" s="71">
        <v>178</v>
      </c>
      <c r="B183" s="78" t="s">
        <v>648</v>
      </c>
      <c r="C183" s="78" t="s">
        <v>649</v>
      </c>
      <c r="D183" s="78" t="s">
        <v>650</v>
      </c>
      <c r="E183" s="74" t="s">
        <v>59</v>
      </c>
      <c r="F183" s="150" t="s">
        <v>3370</v>
      </c>
      <c r="G183" s="141">
        <v>0</v>
      </c>
      <c r="H183" s="76" t="s">
        <v>3371</v>
      </c>
      <c r="I183" s="149"/>
      <c r="J183" s="128"/>
      <c r="K183" s="128"/>
      <c r="L183" s="84" t="s">
        <v>33</v>
      </c>
      <c r="M183" s="83"/>
      <c r="N183" s="83"/>
      <c r="O183" s="83"/>
      <c r="P183" s="83"/>
      <c r="Q183" s="129" t="s">
        <v>56</v>
      </c>
      <c r="R183" s="130"/>
      <c r="S183" s="103"/>
      <c r="T183" s="104"/>
      <c r="U183" s="105"/>
    </row>
    <row r="184" ht="17.65" customHeight="1" spans="1:21">
      <c r="A184" s="71">
        <v>179</v>
      </c>
      <c r="B184" s="78" t="s">
        <v>653</v>
      </c>
      <c r="C184" s="122" t="s">
        <v>654</v>
      </c>
      <c r="D184" s="122" t="s">
        <v>655</v>
      </c>
      <c r="E184" s="74" t="s">
        <v>59</v>
      </c>
      <c r="F184" s="149" t="str">
        <f>VLOOKUP(B184,[34]全部报警!$A$2:$D$76,2,FALSE)</f>
        <v>2019-07-15 15:41:01</v>
      </c>
      <c r="G184" s="141">
        <v>0</v>
      </c>
      <c r="H184" s="149" t="str">
        <f>VLOOKUP(B184,[34]全部报警!$A$2:$D$76,4,FALSE)</f>
        <v>云南省红河哈尼族彝族自治州元阳县上新城乡元蔓高速芒铁东南465米</v>
      </c>
      <c r="I184" s="149"/>
      <c r="J184" s="128"/>
      <c r="K184" s="128"/>
      <c r="L184" s="84" t="s">
        <v>33</v>
      </c>
      <c r="M184" s="83"/>
      <c r="N184" s="83"/>
      <c r="O184" s="83"/>
      <c r="P184" s="83"/>
      <c r="Q184" s="129" t="s">
        <v>56</v>
      </c>
      <c r="R184" s="130"/>
      <c r="S184" s="103"/>
      <c r="T184" s="104"/>
      <c r="U184" s="105"/>
    </row>
    <row r="185" ht="17.65" customHeight="1" spans="1:21">
      <c r="A185" s="71">
        <v>180</v>
      </c>
      <c r="B185" s="78" t="s">
        <v>656</v>
      </c>
      <c r="C185" s="78" t="s">
        <v>657</v>
      </c>
      <c r="D185" s="78" t="s">
        <v>658</v>
      </c>
      <c r="E185" s="74" t="s">
        <v>59</v>
      </c>
      <c r="F185" s="150" t="s">
        <v>3372</v>
      </c>
      <c r="G185" s="141">
        <v>0</v>
      </c>
      <c r="H185" s="76" t="s">
        <v>3373</v>
      </c>
      <c r="I185" s="149"/>
      <c r="J185" s="128"/>
      <c r="K185" s="128"/>
      <c r="L185" s="84" t="s">
        <v>33</v>
      </c>
      <c r="M185" s="83"/>
      <c r="N185" s="83"/>
      <c r="O185" s="83"/>
      <c r="P185" s="83"/>
      <c r="Q185" s="129" t="s">
        <v>56</v>
      </c>
      <c r="R185" s="130"/>
      <c r="S185" s="103"/>
      <c r="T185" s="104"/>
      <c r="U185" s="105"/>
    </row>
    <row r="186" ht="17.65" customHeight="1" spans="1:21">
      <c r="A186" s="71">
        <v>181</v>
      </c>
      <c r="B186" s="78" t="s">
        <v>661</v>
      </c>
      <c r="C186" s="78" t="s">
        <v>662</v>
      </c>
      <c r="D186" s="78" t="s">
        <v>663</v>
      </c>
      <c r="E186" s="74" t="s">
        <v>59</v>
      </c>
      <c r="F186" s="149" t="str">
        <f>VLOOKUP(B186,[34]全部报警!$A$2:$D$76,2,FALSE)</f>
        <v>2019-07-15 10:33:12</v>
      </c>
      <c r="G186" s="141" t="str">
        <f>VLOOKUP(B186,[35]行驶报表统计数据!$A$2:$H$56,8,FALSE)</f>
        <v>27.92</v>
      </c>
      <c r="H186" s="149" t="str">
        <f>VLOOKUP(B186,[34]全部报警!$A$2:$D$76,4,FALSE)</f>
        <v>云南省文山壮族苗族自治州文山市平坝镇中国信合(平坝信用社)西北54米</v>
      </c>
      <c r="I186" s="149"/>
      <c r="J186" s="128"/>
      <c r="K186" s="128"/>
      <c r="L186" s="84" t="s">
        <v>33</v>
      </c>
      <c r="M186" s="83"/>
      <c r="N186" s="83"/>
      <c r="O186" s="83"/>
      <c r="P186" s="83"/>
      <c r="Q186" s="129" t="s">
        <v>56</v>
      </c>
      <c r="R186" s="130"/>
      <c r="S186" s="103"/>
      <c r="T186" s="104"/>
      <c r="U186" s="105"/>
    </row>
    <row r="187" ht="17.65" customHeight="1" spans="1:21">
      <c r="A187" s="71">
        <v>182</v>
      </c>
      <c r="B187" s="78" t="s">
        <v>664</v>
      </c>
      <c r="C187" s="78" t="s">
        <v>665</v>
      </c>
      <c r="D187" s="78" t="s">
        <v>666</v>
      </c>
      <c r="E187" s="74" t="s">
        <v>59</v>
      </c>
      <c r="F187" s="149" t="str">
        <f>VLOOKUP(B187,[34]全部报警!$A$2:$D$76,2,FALSE)</f>
        <v>2019-07-15 16:16:00</v>
      </c>
      <c r="G187" s="141" t="str">
        <f>VLOOKUP(B187,[35]行驶报表统计数据!$A$2:$H$56,8,FALSE)</f>
        <v>20.85</v>
      </c>
      <c r="H187" s="149" t="str">
        <f>VLOOKUP(B187,[34]全部报警!$A$2:$D$76,4,FALSE)</f>
        <v>云南省红河哈尼族彝族自治州建水县临安镇普雄公路新寨小学东362米</v>
      </c>
      <c r="I187" s="149"/>
      <c r="J187" s="128"/>
      <c r="K187" s="128"/>
      <c r="L187" s="84" t="s">
        <v>33</v>
      </c>
      <c r="M187" s="83"/>
      <c r="N187" s="83"/>
      <c r="O187" s="83"/>
      <c r="P187" s="83"/>
      <c r="Q187" s="129" t="s">
        <v>56</v>
      </c>
      <c r="R187" s="130"/>
      <c r="S187" s="103"/>
      <c r="T187" s="104"/>
      <c r="U187" s="105"/>
    </row>
    <row r="188" ht="17.65" customHeight="1" spans="1:21">
      <c r="A188" s="71">
        <v>183</v>
      </c>
      <c r="B188" s="124" t="s">
        <v>669</v>
      </c>
      <c r="C188" s="125" t="s">
        <v>670</v>
      </c>
      <c r="D188" s="125">
        <v>15987348242</v>
      </c>
      <c r="E188" s="74" t="s">
        <v>59</v>
      </c>
      <c r="F188" s="150" t="s">
        <v>3374</v>
      </c>
      <c r="G188" s="141">
        <v>0</v>
      </c>
      <c r="H188" s="76" t="s">
        <v>3375</v>
      </c>
      <c r="I188" s="149"/>
      <c r="J188" s="128"/>
      <c r="K188" s="128"/>
      <c r="L188" s="84" t="s">
        <v>33</v>
      </c>
      <c r="M188" s="83"/>
      <c r="N188" s="83"/>
      <c r="O188" s="83"/>
      <c r="P188" s="83"/>
      <c r="Q188" s="129" t="s">
        <v>56</v>
      </c>
      <c r="R188" s="130"/>
      <c r="S188" s="103"/>
      <c r="T188" s="104"/>
      <c r="U188" s="105"/>
    </row>
    <row r="189" ht="17.65" customHeight="1" spans="1:21">
      <c r="A189" s="71">
        <v>184</v>
      </c>
      <c r="B189" s="124" t="s">
        <v>671</v>
      </c>
      <c r="C189" s="125" t="s">
        <v>672</v>
      </c>
      <c r="D189" s="125">
        <v>15154987321</v>
      </c>
      <c r="E189" s="74" t="s">
        <v>59</v>
      </c>
      <c r="F189" s="150" t="s">
        <v>3376</v>
      </c>
      <c r="G189" s="141">
        <v>0</v>
      </c>
      <c r="H189" s="76" t="s">
        <v>3377</v>
      </c>
      <c r="I189" s="149"/>
      <c r="J189" s="128"/>
      <c r="K189" s="128"/>
      <c r="L189" s="84" t="s">
        <v>33</v>
      </c>
      <c r="M189" s="83"/>
      <c r="N189" s="83"/>
      <c r="O189" s="83"/>
      <c r="P189" s="83"/>
      <c r="Q189" s="129" t="s">
        <v>56</v>
      </c>
      <c r="R189" s="130"/>
      <c r="S189" s="103"/>
      <c r="T189" s="104"/>
      <c r="U189" s="105"/>
    </row>
    <row r="190" ht="17.65" customHeight="1" spans="1:21">
      <c r="A190" s="71">
        <v>185</v>
      </c>
      <c r="B190" s="124" t="s">
        <v>675</v>
      </c>
      <c r="C190" s="125" t="s">
        <v>676</v>
      </c>
      <c r="D190" s="125">
        <v>13769425218</v>
      </c>
      <c r="E190" s="74" t="s">
        <v>59</v>
      </c>
      <c r="F190" s="149" t="str">
        <f>VLOOKUP(B190,[34]全部报警!$A$2:$D$76,2,FALSE)</f>
        <v>2019-07-15 16:21:14</v>
      </c>
      <c r="G190" s="141" t="str">
        <f>VLOOKUP(B190,[35]行驶报表统计数据!$A$2:$H$56,8,FALSE)</f>
        <v>20.52</v>
      </c>
      <c r="H190" s="149" t="str">
        <f>VLOOKUP(B190,[34]全部报警!$A$2:$D$76,4,FALSE)</f>
        <v>326国道134滨河中路东盟河口国际传播中心西南649米</v>
      </c>
      <c r="I190" s="149"/>
      <c r="J190" s="128"/>
      <c r="K190" s="128"/>
      <c r="L190" s="84" t="s">
        <v>33</v>
      </c>
      <c r="M190" s="83"/>
      <c r="N190" s="83"/>
      <c r="O190" s="83"/>
      <c r="P190" s="83"/>
      <c r="Q190" s="129" t="s">
        <v>56</v>
      </c>
      <c r="R190" s="130"/>
      <c r="S190" s="103"/>
      <c r="T190" s="104"/>
      <c r="U190" s="105"/>
    </row>
    <row r="191" ht="17.65" customHeight="1" spans="1:21">
      <c r="A191" s="71">
        <v>186</v>
      </c>
      <c r="B191" s="124" t="s">
        <v>677</v>
      </c>
      <c r="C191" s="125" t="s">
        <v>678</v>
      </c>
      <c r="D191" s="125">
        <v>13769414321</v>
      </c>
      <c r="E191" s="74" t="s">
        <v>59</v>
      </c>
      <c r="F191" s="149" t="str">
        <f>VLOOKUP(B191,[34]全部报警!$A$2:$D$76,2,FALSE)</f>
        <v>2019-07-15 15:07:20</v>
      </c>
      <c r="G191" s="141" t="str">
        <f>VLOOKUP(B191,[35]行驶报表统计数据!$A$2:$H$56,8,FALSE)</f>
        <v>21.20</v>
      </c>
      <c r="H191" s="149" t="str">
        <f>VLOOKUP(B191,[34]全部报警!$A$2:$D$76,4,FALSE)</f>
        <v>云南省玉溪市红塔区研和街道135乡道中国石油港都加油站东193米</v>
      </c>
      <c r="I191" s="149"/>
      <c r="J191" s="128"/>
      <c r="K191" s="128"/>
      <c r="L191" s="84" t="s">
        <v>33</v>
      </c>
      <c r="M191" s="83"/>
      <c r="N191" s="83"/>
      <c r="O191" s="83"/>
      <c r="P191" s="83"/>
      <c r="Q191" s="129" t="s">
        <v>56</v>
      </c>
      <c r="R191" s="130"/>
      <c r="S191" s="103"/>
      <c r="T191" s="104"/>
      <c r="U191" s="105"/>
    </row>
    <row r="192" ht="17.65" customHeight="1" spans="1:21">
      <c r="A192" s="71">
        <v>187</v>
      </c>
      <c r="B192" s="126" t="s">
        <v>2189</v>
      </c>
      <c r="C192" s="115" t="s">
        <v>2190</v>
      </c>
      <c r="D192" s="127">
        <v>18287335847</v>
      </c>
      <c r="E192" s="74" t="s">
        <v>59</v>
      </c>
      <c r="F192" s="149" t="str">
        <f>VLOOKUP(B192,[34]全部报警!$A$2:$D$76,2,FALSE)</f>
        <v>2019-07-15 15:19:40</v>
      </c>
      <c r="G192" s="141">
        <v>0</v>
      </c>
      <c r="H192" s="149" t="str">
        <f>VLOOKUP(B192,[34]全部报警!$A$2:$D$76,4,FALSE)</f>
        <v>云南省红河哈尼族彝族自治州建水县临安镇G10县道吉利汽车建水直营店西南66米</v>
      </c>
      <c r="I192" s="149"/>
      <c r="J192" s="128"/>
      <c r="K192" s="128"/>
      <c r="L192" s="84" t="s">
        <v>33</v>
      </c>
      <c r="M192" s="83"/>
      <c r="N192" s="83"/>
      <c r="O192" s="83"/>
      <c r="P192" s="83"/>
      <c r="Q192" s="129" t="s">
        <v>56</v>
      </c>
      <c r="R192" s="130"/>
      <c r="S192" s="103"/>
      <c r="T192" s="104"/>
      <c r="U192" s="105"/>
    </row>
    <row r="193" ht="17.65" customHeight="1" spans="1:21">
      <c r="A193" s="71">
        <v>188</v>
      </c>
      <c r="B193" s="133" t="s">
        <v>2191</v>
      </c>
      <c r="C193" s="125" t="s">
        <v>2192</v>
      </c>
      <c r="D193" s="134">
        <v>15987324605</v>
      </c>
      <c r="E193" s="74" t="s">
        <v>59</v>
      </c>
      <c r="F193" s="149" t="str">
        <f>VLOOKUP(B193,[34]全部报警!$A$2:$D$76,2,FALSE)</f>
        <v>2019-07-15 13:48:34</v>
      </c>
      <c r="G193" s="141" t="str">
        <f>VLOOKUP(B193,[35]行驶报表统计数据!$A$2:$H$56,8,FALSE)</f>
        <v>45.02</v>
      </c>
      <c r="H193" s="149" t="str">
        <f>VLOOKUP(B193,[34]全部报警!$A$2:$D$76,4,FALSE)</f>
        <v>云南省红河哈尼族彝族自治州建水县临安镇迎晖路346号阿春饭店南88米</v>
      </c>
      <c r="I193" s="149"/>
      <c r="J193" s="128"/>
      <c r="K193" s="128"/>
      <c r="L193" s="84" t="s">
        <v>33</v>
      </c>
      <c r="M193" s="83"/>
      <c r="N193" s="83"/>
      <c r="O193" s="83"/>
      <c r="P193" s="83"/>
      <c r="Q193" s="129" t="s">
        <v>56</v>
      </c>
      <c r="R193" s="130"/>
      <c r="S193" s="103"/>
      <c r="T193" s="104"/>
      <c r="U193" s="105"/>
    </row>
    <row r="194" spans="12:12">
      <c r="L194" s="84"/>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12 I65 I82 I114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1 I173 J174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6:P193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4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6:R193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formula1>$W$2:$W$7</formula1>
    </dataValidation>
  </dataValidations>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E1" workbookViewId="0">
      <selection activeCell="Q10" sqref="Q10:R10"/>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8.25" style="44" customWidth="1"/>
    <col min="9" max="9" width="4.875" style="44" customWidth="1"/>
    <col min="10" max="11" width="4.625" style="44" customWidth="1"/>
    <col min="12" max="12" width="5.5" style="44" customWidth="1"/>
    <col min="13" max="13" width="4.5" style="44" customWidth="1"/>
    <col min="14" max="14" width="5.25" style="44" customWidth="1"/>
    <col min="15" max="15" width="5" style="44" customWidth="1"/>
    <col min="16" max="16" width="4.625" style="44" customWidth="1"/>
    <col min="17" max="17" width="8.875" style="45"/>
    <col min="18" max="18" width="39.8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3378</v>
      </c>
      <c r="B2" s="49"/>
      <c r="C2" s="49"/>
      <c r="D2" s="49"/>
      <c r="E2" s="49"/>
      <c r="F2" s="50"/>
      <c r="G2" s="51" t="s">
        <v>26</v>
      </c>
      <c r="H2" s="52"/>
      <c r="I2" s="52"/>
      <c r="J2" s="52"/>
      <c r="K2" s="52"/>
      <c r="L2" s="52"/>
      <c r="M2" s="52"/>
      <c r="N2" s="52"/>
      <c r="O2" s="52"/>
      <c r="P2" s="52"/>
      <c r="Q2" s="87" t="s">
        <v>3379</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54.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144" t="str">
        <f>VLOOKUP(B6,[37]全部报警!$A$2:$D$78,2,FALSE)</f>
        <v>2019-07-16 15:39:04</v>
      </c>
      <c r="G6" s="76">
        <v>0</v>
      </c>
      <c r="H6" s="76" t="str">
        <f>VLOOKUP(B6,[37]全部报警!$A$2:$D$78,4,FALSE)</f>
        <v>云南省红河哈尼族彝族自治州蒙自市文澜镇护国路22号护国路红建佳苑南84米</v>
      </c>
      <c r="I6" s="76"/>
      <c r="J6" s="82"/>
      <c r="K6" s="83"/>
      <c r="L6" s="84" t="s">
        <v>33</v>
      </c>
      <c r="M6" s="83"/>
      <c r="N6" s="83"/>
      <c r="O6" s="83"/>
      <c r="P6" s="83"/>
      <c r="Q6" s="101" t="s">
        <v>56</v>
      </c>
      <c r="R6" s="102"/>
      <c r="S6" s="81"/>
      <c r="T6" s="107"/>
      <c r="U6" s="131"/>
      <c r="V6" s="39" t="s">
        <v>62</v>
      </c>
    </row>
    <row r="7" s="39" customFormat="1" ht="17.65" customHeight="1" spans="1:21">
      <c r="A7" s="71">
        <v>2</v>
      </c>
      <c r="B7" s="72" t="s">
        <v>63</v>
      </c>
      <c r="C7" s="73" t="s">
        <v>64</v>
      </c>
      <c r="D7" s="73">
        <v>13988098272</v>
      </c>
      <c r="E7" s="74" t="s">
        <v>59</v>
      </c>
      <c r="F7" s="144" t="s">
        <v>3380</v>
      </c>
      <c r="G7" s="76">
        <v>0</v>
      </c>
      <c r="H7" s="145" t="s">
        <v>3381</v>
      </c>
      <c r="I7" s="76"/>
      <c r="J7" s="82"/>
      <c r="K7" s="83"/>
      <c r="L7" s="84" t="s">
        <v>33</v>
      </c>
      <c r="M7" s="83"/>
      <c r="N7" s="83"/>
      <c r="O7" s="83"/>
      <c r="P7" s="83"/>
      <c r="Q7" s="101" t="s">
        <v>56</v>
      </c>
      <c r="R7" s="102"/>
      <c r="S7" s="81"/>
      <c r="T7" s="107"/>
      <c r="U7" s="131"/>
    </row>
    <row r="8" s="39" customFormat="1" ht="17.65" customHeight="1" spans="1:21">
      <c r="A8" s="71">
        <v>3</v>
      </c>
      <c r="B8" s="72" t="s">
        <v>67</v>
      </c>
      <c r="C8" s="73" t="s">
        <v>68</v>
      </c>
      <c r="D8" s="73">
        <v>13769424867</v>
      </c>
      <c r="E8" s="74" t="s">
        <v>59</v>
      </c>
      <c r="F8" s="144" t="s">
        <v>3382</v>
      </c>
      <c r="G8" s="76">
        <v>0</v>
      </c>
      <c r="H8" s="145" t="s">
        <v>3383</v>
      </c>
      <c r="I8" s="76"/>
      <c r="J8" s="82"/>
      <c r="K8" s="83"/>
      <c r="L8" s="84" t="s">
        <v>33</v>
      </c>
      <c r="M8" s="83"/>
      <c r="N8" s="83"/>
      <c r="O8" s="83"/>
      <c r="P8" s="83"/>
      <c r="Q8" s="101" t="s">
        <v>56</v>
      </c>
      <c r="R8" s="102"/>
      <c r="S8" s="81"/>
      <c r="T8" s="107"/>
      <c r="U8" s="131"/>
    </row>
    <row r="9" s="39" customFormat="1" ht="17.65" customHeight="1" spans="1:21">
      <c r="A9" s="71">
        <v>4</v>
      </c>
      <c r="B9" s="72" t="s">
        <v>71</v>
      </c>
      <c r="C9" s="73" t="s">
        <v>72</v>
      </c>
      <c r="D9" s="73">
        <v>13577314539</v>
      </c>
      <c r="E9" s="74" t="s">
        <v>59</v>
      </c>
      <c r="F9" s="144" t="s">
        <v>3384</v>
      </c>
      <c r="G9" s="76">
        <v>0</v>
      </c>
      <c r="H9" s="145" t="s">
        <v>3385</v>
      </c>
      <c r="I9" s="76"/>
      <c r="J9" s="82"/>
      <c r="K9" s="83"/>
      <c r="L9" s="84" t="s">
        <v>33</v>
      </c>
      <c r="M9" s="83"/>
      <c r="N9" s="83"/>
      <c r="O9" s="83"/>
      <c r="P9" s="83"/>
      <c r="Q9" s="101" t="s">
        <v>56</v>
      </c>
      <c r="R9" s="102"/>
      <c r="S9" s="81"/>
      <c r="T9" s="107"/>
      <c r="U9" s="131"/>
    </row>
    <row r="10" s="39" customFormat="1" ht="17.65" customHeight="1" spans="1:21">
      <c r="A10" s="71">
        <v>5</v>
      </c>
      <c r="B10" s="72" t="s">
        <v>75</v>
      </c>
      <c r="C10" s="73" t="s">
        <v>76</v>
      </c>
      <c r="D10" s="73">
        <v>15925386242</v>
      </c>
      <c r="E10" s="74" t="s">
        <v>59</v>
      </c>
      <c r="F10" s="144" t="s">
        <v>3386</v>
      </c>
      <c r="G10" s="76">
        <v>0</v>
      </c>
      <c r="H10" s="145" t="s">
        <v>3387</v>
      </c>
      <c r="I10" s="76"/>
      <c r="J10" s="82"/>
      <c r="K10" s="83"/>
      <c r="L10" s="84" t="s">
        <v>33</v>
      </c>
      <c r="M10" s="83"/>
      <c r="N10" s="83"/>
      <c r="O10" s="83"/>
      <c r="P10" s="83"/>
      <c r="Q10" s="101" t="s">
        <v>56</v>
      </c>
      <c r="R10" s="102"/>
      <c r="S10" s="81"/>
      <c r="T10" s="107"/>
      <c r="U10" s="131"/>
    </row>
    <row r="11" s="39" customFormat="1" ht="17.65" customHeight="1" spans="1:21">
      <c r="A11" s="71">
        <v>6</v>
      </c>
      <c r="B11" s="72" t="s">
        <v>79</v>
      </c>
      <c r="C11" s="73" t="s">
        <v>80</v>
      </c>
      <c r="D11" s="73">
        <v>15974757705</v>
      </c>
      <c r="E11" s="74" t="s">
        <v>59</v>
      </c>
      <c r="F11" s="144" t="s">
        <v>3388</v>
      </c>
      <c r="G11" s="76">
        <v>0</v>
      </c>
      <c r="H11" s="145" t="s">
        <v>3389</v>
      </c>
      <c r="I11" s="76"/>
      <c r="J11" s="82"/>
      <c r="K11" s="83"/>
      <c r="L11" s="84" t="s">
        <v>33</v>
      </c>
      <c r="M11" s="83"/>
      <c r="N11" s="83"/>
      <c r="O11" s="83"/>
      <c r="P11" s="83"/>
      <c r="Q11" s="101" t="s">
        <v>56</v>
      </c>
      <c r="R11" s="102"/>
      <c r="S11" s="81"/>
      <c r="T11" s="107"/>
      <c r="U11" s="131"/>
    </row>
    <row r="12" s="39" customFormat="1" ht="17.65" customHeight="1" spans="1:21">
      <c r="A12" s="71">
        <v>7</v>
      </c>
      <c r="B12" s="72" t="s">
        <v>83</v>
      </c>
      <c r="C12" s="73" t="s">
        <v>84</v>
      </c>
      <c r="D12" s="73">
        <v>15825232711</v>
      </c>
      <c r="E12" s="74" t="s">
        <v>59</v>
      </c>
      <c r="F12" s="144" t="s">
        <v>3390</v>
      </c>
      <c r="G12" s="76">
        <v>0</v>
      </c>
      <c r="H12" s="145" t="s">
        <v>3391</v>
      </c>
      <c r="I12" s="76"/>
      <c r="J12" s="82"/>
      <c r="K12" s="83"/>
      <c r="L12" s="84" t="s">
        <v>33</v>
      </c>
      <c r="M12" s="83"/>
      <c r="N12" s="83"/>
      <c r="O12" s="83"/>
      <c r="P12" s="83"/>
      <c r="Q12" s="101" t="s">
        <v>56</v>
      </c>
      <c r="R12" s="102"/>
      <c r="S12" s="81"/>
      <c r="T12" s="107"/>
      <c r="U12" s="131"/>
    </row>
    <row r="13" s="39" customFormat="1" ht="17.65" customHeight="1" spans="1:21">
      <c r="A13" s="71">
        <v>8</v>
      </c>
      <c r="B13" s="72" t="s">
        <v>87</v>
      </c>
      <c r="C13" s="73" t="s">
        <v>88</v>
      </c>
      <c r="D13" s="73">
        <v>13988065970</v>
      </c>
      <c r="E13" s="74" t="s">
        <v>59</v>
      </c>
      <c r="F13" s="144" t="str">
        <f>VLOOKUP(B13,[37]全部报警!$A$2:$D$78,2,FALSE)</f>
        <v>2019-07-16 23:23:48</v>
      </c>
      <c r="G13" s="76">
        <v>0</v>
      </c>
      <c r="H13" s="76" t="str">
        <f>VLOOKUP(B13,[37]全部报警!$A$2:$D$78,4,FALSE)</f>
        <v>云南省红河哈尼族彝族自治州个旧市鸡街镇323国道个旧市天黎冶炼厂东149米</v>
      </c>
      <c r="I13" s="76"/>
      <c r="J13" s="82"/>
      <c r="K13" s="83"/>
      <c r="L13" s="84" t="s">
        <v>33</v>
      </c>
      <c r="M13" s="83"/>
      <c r="N13" s="83"/>
      <c r="O13" s="83"/>
      <c r="P13" s="83"/>
      <c r="Q13" s="101" t="s">
        <v>56</v>
      </c>
      <c r="R13" s="102"/>
      <c r="S13" s="146"/>
      <c r="T13" s="107"/>
      <c r="U13" s="131"/>
    </row>
    <row r="14" s="39" customFormat="1" ht="17.65" customHeight="1" spans="1:21">
      <c r="A14" s="71">
        <v>9</v>
      </c>
      <c r="B14" s="72" t="s">
        <v>91</v>
      </c>
      <c r="C14" s="73" t="s">
        <v>92</v>
      </c>
      <c r="D14" s="73">
        <v>13529481227</v>
      </c>
      <c r="E14" s="74" t="s">
        <v>59</v>
      </c>
      <c r="F14" s="144" t="s">
        <v>3392</v>
      </c>
      <c r="G14" s="76">
        <v>0</v>
      </c>
      <c r="H14" s="145" t="s">
        <v>3393</v>
      </c>
      <c r="I14" s="76"/>
      <c r="J14" s="82"/>
      <c r="K14" s="83"/>
      <c r="L14" s="84" t="s">
        <v>33</v>
      </c>
      <c r="M14" s="83"/>
      <c r="N14" s="83"/>
      <c r="O14" s="83"/>
      <c r="P14" s="83"/>
      <c r="Q14" s="101" t="s">
        <v>56</v>
      </c>
      <c r="R14" s="102"/>
      <c r="S14" s="81"/>
      <c r="T14" s="107"/>
      <c r="U14" s="131"/>
    </row>
    <row r="15" s="39" customFormat="1" ht="17.65" customHeight="1" spans="1:21">
      <c r="A15" s="71">
        <v>10</v>
      </c>
      <c r="B15" s="72" t="s">
        <v>95</v>
      </c>
      <c r="C15" s="73" t="s">
        <v>68</v>
      </c>
      <c r="D15" s="73">
        <v>13769424867</v>
      </c>
      <c r="E15" s="74" t="s">
        <v>59</v>
      </c>
      <c r="F15" s="144" t="str">
        <f>VLOOKUP(B15,[37]全部报警!$A$2:$D$78,2,FALSE)</f>
        <v>2019-07-16 23:50:47</v>
      </c>
      <c r="G15" s="76">
        <v>0</v>
      </c>
      <c r="H15" s="76" t="str">
        <f>VLOOKUP(B15,[37]全部报警!$A$2:$D$78,4,FALSE)</f>
        <v>云南省红河哈尼族彝族自治州建水县临安镇迎晖路332号214省道速度陶瓷东84米</v>
      </c>
      <c r="I15" s="76"/>
      <c r="J15" s="82"/>
      <c r="K15" s="83"/>
      <c r="L15" s="84" t="s">
        <v>33</v>
      </c>
      <c r="M15" s="83"/>
      <c r="N15" s="83"/>
      <c r="O15" s="83"/>
      <c r="P15" s="83"/>
      <c r="Q15" s="101" t="s">
        <v>56</v>
      </c>
      <c r="R15" s="102"/>
      <c r="S15" s="146"/>
      <c r="T15" s="107"/>
      <c r="U15" s="131"/>
    </row>
    <row r="16" s="39" customFormat="1" ht="17.65" customHeight="1" spans="1:21">
      <c r="A16" s="71">
        <v>11</v>
      </c>
      <c r="B16" s="72" t="s">
        <v>98</v>
      </c>
      <c r="C16" s="73" t="s">
        <v>99</v>
      </c>
      <c r="D16" s="73">
        <v>13769465022</v>
      </c>
      <c r="E16" s="74" t="s">
        <v>59</v>
      </c>
      <c r="F16" s="144" t="s">
        <v>3394</v>
      </c>
      <c r="G16" s="76">
        <v>0</v>
      </c>
      <c r="H16" s="145" t="s">
        <v>3395</v>
      </c>
      <c r="I16" s="76"/>
      <c r="J16" s="82"/>
      <c r="K16" s="83"/>
      <c r="L16" s="84" t="s">
        <v>33</v>
      </c>
      <c r="M16" s="83"/>
      <c r="N16" s="83"/>
      <c r="O16" s="83"/>
      <c r="P16" s="83"/>
      <c r="Q16" s="101" t="s">
        <v>56</v>
      </c>
      <c r="R16" s="102"/>
      <c r="S16" s="81"/>
      <c r="T16" s="107"/>
      <c r="U16" s="131"/>
    </row>
    <row r="17" s="39" customFormat="1" ht="17.65" customHeight="1" spans="1:21">
      <c r="A17" s="71">
        <v>12</v>
      </c>
      <c r="B17" s="72" t="s">
        <v>102</v>
      </c>
      <c r="C17" s="73" t="s">
        <v>103</v>
      </c>
      <c r="D17" s="73">
        <v>13987386209</v>
      </c>
      <c r="E17" s="74" t="s">
        <v>59</v>
      </c>
      <c r="F17" s="144" t="s">
        <v>3396</v>
      </c>
      <c r="G17" s="76">
        <v>0</v>
      </c>
      <c r="H17" s="145" t="s">
        <v>3397</v>
      </c>
      <c r="I17" s="76"/>
      <c r="J17" s="84"/>
      <c r="K17" s="83"/>
      <c r="L17" s="84" t="s">
        <v>33</v>
      </c>
      <c r="M17" s="83"/>
      <c r="N17" s="83"/>
      <c r="O17" s="83"/>
      <c r="P17" s="83"/>
      <c r="Q17" s="101" t="s">
        <v>56</v>
      </c>
      <c r="R17" s="102"/>
      <c r="S17" s="81"/>
      <c r="T17" s="107"/>
      <c r="U17" s="131"/>
    </row>
    <row r="18" s="39" customFormat="1" ht="17.65" customHeight="1" spans="1:21">
      <c r="A18" s="71">
        <v>13</v>
      </c>
      <c r="B18" s="72" t="s">
        <v>106</v>
      </c>
      <c r="C18" s="73" t="s">
        <v>107</v>
      </c>
      <c r="D18" s="73">
        <v>13987386209</v>
      </c>
      <c r="E18" s="74" t="s">
        <v>59</v>
      </c>
      <c r="F18" s="144" t="s">
        <v>3398</v>
      </c>
      <c r="G18" s="76">
        <v>0</v>
      </c>
      <c r="H18" s="145" t="s">
        <v>3399</v>
      </c>
      <c r="I18" s="76"/>
      <c r="J18" s="84"/>
      <c r="K18" s="83"/>
      <c r="L18" s="84" t="s">
        <v>33</v>
      </c>
      <c r="M18" s="83"/>
      <c r="N18" s="83"/>
      <c r="O18" s="83"/>
      <c r="P18" s="83"/>
      <c r="Q18" s="101" t="s">
        <v>56</v>
      </c>
      <c r="R18" s="102"/>
      <c r="S18" s="81"/>
      <c r="T18" s="107"/>
      <c r="U18" s="131"/>
    </row>
    <row r="19" s="39" customFormat="1" ht="17.65" customHeight="1" spans="1:21">
      <c r="A19" s="71">
        <v>14</v>
      </c>
      <c r="B19" s="72" t="s">
        <v>110</v>
      </c>
      <c r="C19" s="73" t="s">
        <v>111</v>
      </c>
      <c r="D19" s="73">
        <v>15987351731</v>
      </c>
      <c r="E19" s="74" t="s">
        <v>59</v>
      </c>
      <c r="F19" s="144" t="s">
        <v>3400</v>
      </c>
      <c r="G19" s="76">
        <v>0</v>
      </c>
      <c r="H19" s="145" t="s">
        <v>3401</v>
      </c>
      <c r="I19" s="76"/>
      <c r="J19" s="85"/>
      <c r="K19" s="83"/>
      <c r="L19" s="84" t="s">
        <v>33</v>
      </c>
      <c r="M19" s="83"/>
      <c r="N19" s="83"/>
      <c r="O19" s="83"/>
      <c r="P19" s="83"/>
      <c r="Q19" s="101" t="s">
        <v>56</v>
      </c>
      <c r="R19" s="102"/>
      <c r="S19" s="81"/>
      <c r="T19" s="107"/>
      <c r="U19" s="131"/>
    </row>
    <row r="20" s="39" customFormat="1" ht="17.65" customHeight="1" spans="1:21">
      <c r="A20" s="71">
        <v>15</v>
      </c>
      <c r="B20" s="72" t="s">
        <v>114</v>
      </c>
      <c r="C20" s="73" t="s">
        <v>115</v>
      </c>
      <c r="D20" s="73">
        <v>13988900845</v>
      </c>
      <c r="E20" s="74" t="s">
        <v>59</v>
      </c>
      <c r="F20" s="144" t="s">
        <v>3402</v>
      </c>
      <c r="G20" s="76">
        <v>0</v>
      </c>
      <c r="H20" s="145" t="s">
        <v>3403</v>
      </c>
      <c r="I20" s="76"/>
      <c r="J20" s="85"/>
      <c r="K20" s="83"/>
      <c r="L20" s="84" t="s">
        <v>33</v>
      </c>
      <c r="M20" s="83"/>
      <c r="N20" s="83"/>
      <c r="O20" s="83"/>
      <c r="P20" s="83"/>
      <c r="Q20" s="101" t="s">
        <v>56</v>
      </c>
      <c r="R20" s="102"/>
      <c r="S20" s="81"/>
      <c r="T20" s="107"/>
      <c r="U20" s="131"/>
    </row>
    <row r="21" s="39" customFormat="1" ht="17.65" customHeight="1" spans="1:21">
      <c r="A21" s="71">
        <v>16</v>
      </c>
      <c r="B21" s="72" t="s">
        <v>116</v>
      </c>
      <c r="C21" s="77" t="s">
        <v>117</v>
      </c>
      <c r="D21" s="77">
        <v>13769467588</v>
      </c>
      <c r="E21" s="74" t="s">
        <v>59</v>
      </c>
      <c r="F21" s="144" t="s">
        <v>3404</v>
      </c>
      <c r="G21" s="76">
        <v>0</v>
      </c>
      <c r="H21" s="145" t="s">
        <v>3405</v>
      </c>
      <c r="I21" s="76"/>
      <c r="J21" s="85"/>
      <c r="K21" s="83"/>
      <c r="L21" s="84" t="s">
        <v>33</v>
      </c>
      <c r="M21" s="83"/>
      <c r="N21" s="83"/>
      <c r="O21" s="83"/>
      <c r="P21" s="83"/>
      <c r="Q21" s="101" t="s">
        <v>56</v>
      </c>
      <c r="R21" s="102"/>
      <c r="S21" s="81"/>
      <c r="T21" s="107"/>
      <c r="U21" s="131"/>
    </row>
    <row r="22" s="39" customFormat="1" ht="17.65" customHeight="1" spans="1:21">
      <c r="A22" s="71">
        <v>17</v>
      </c>
      <c r="B22" s="72" t="s">
        <v>120</v>
      </c>
      <c r="C22" s="73" t="s">
        <v>121</v>
      </c>
      <c r="D22" s="73">
        <v>13988058922</v>
      </c>
      <c r="E22" s="74" t="s">
        <v>59</v>
      </c>
      <c r="F22" s="144" t="str">
        <f>VLOOKUP(B22,[37]全部报警!$A$2:$D$78,2,FALSE)</f>
        <v>2019-07-16 14:00:13</v>
      </c>
      <c r="G22" s="76">
        <v>0</v>
      </c>
      <c r="H22" s="76" t="str">
        <f>VLOOKUP(B22,[37]全部报警!$A$2:$D$78,4,FALSE)</f>
        <v>云南省红河哈尼族彝族自治州蒙自市文澜镇护国路22号护国路红建广场西89米</v>
      </c>
      <c r="I22" s="76"/>
      <c r="J22" s="85"/>
      <c r="K22" s="83"/>
      <c r="L22" s="84" t="s">
        <v>33</v>
      </c>
      <c r="M22" s="83"/>
      <c r="N22" s="83"/>
      <c r="O22" s="83"/>
      <c r="P22" s="83"/>
      <c r="Q22" s="101" t="s">
        <v>56</v>
      </c>
      <c r="R22" s="102"/>
      <c r="S22" s="81"/>
      <c r="T22" s="107"/>
      <c r="U22" s="131"/>
    </row>
    <row r="23" s="39" customFormat="1" ht="17.65" customHeight="1" spans="1:21">
      <c r="A23" s="71">
        <v>18</v>
      </c>
      <c r="B23" s="72" t="s">
        <v>124</v>
      </c>
      <c r="C23" s="77" t="s">
        <v>125</v>
      </c>
      <c r="D23" s="77">
        <v>13529945859</v>
      </c>
      <c r="E23" s="74" t="s">
        <v>59</v>
      </c>
      <c r="F23" s="144" t="s">
        <v>3406</v>
      </c>
      <c r="G23" s="76">
        <v>0</v>
      </c>
      <c r="H23" s="145" t="s">
        <v>3407</v>
      </c>
      <c r="I23" s="76"/>
      <c r="J23" s="85"/>
      <c r="K23" s="83"/>
      <c r="L23" s="84" t="s">
        <v>33</v>
      </c>
      <c r="M23" s="83"/>
      <c r="N23" s="83"/>
      <c r="O23" s="83"/>
      <c r="P23" s="83"/>
      <c r="Q23" s="101" t="s">
        <v>56</v>
      </c>
      <c r="R23" s="102"/>
      <c r="S23" s="81"/>
      <c r="T23" s="107"/>
      <c r="U23" s="131"/>
    </row>
    <row r="24" s="39" customFormat="1" ht="17.65" customHeight="1" spans="1:21">
      <c r="A24" s="71">
        <v>19</v>
      </c>
      <c r="B24" s="72" t="s">
        <v>128</v>
      </c>
      <c r="C24" s="73" t="s">
        <v>129</v>
      </c>
      <c r="D24" s="73">
        <v>15925189689</v>
      </c>
      <c r="E24" s="74" t="s">
        <v>59</v>
      </c>
      <c r="F24" s="144" t="s">
        <v>3408</v>
      </c>
      <c r="G24" s="76">
        <v>0</v>
      </c>
      <c r="H24" s="145" t="s">
        <v>3409</v>
      </c>
      <c r="I24" s="76"/>
      <c r="J24" s="85"/>
      <c r="K24" s="83"/>
      <c r="L24" s="84" t="s">
        <v>33</v>
      </c>
      <c r="M24" s="83"/>
      <c r="N24" s="83"/>
      <c r="O24" s="83"/>
      <c r="P24" s="83"/>
      <c r="Q24" s="101" t="s">
        <v>56</v>
      </c>
      <c r="R24" s="102"/>
      <c r="S24" s="81"/>
      <c r="T24" s="107"/>
      <c r="U24" s="131"/>
    </row>
    <row r="25" s="39" customFormat="1" ht="17.65" customHeight="1" spans="1:21">
      <c r="A25" s="71">
        <v>20</v>
      </c>
      <c r="B25" s="72" t="s">
        <v>132</v>
      </c>
      <c r="C25" s="73" t="s">
        <v>133</v>
      </c>
      <c r="D25" s="73">
        <v>13769413028</v>
      </c>
      <c r="E25" s="74" t="s">
        <v>59</v>
      </c>
      <c r="F25" s="144" t="s">
        <v>3410</v>
      </c>
      <c r="G25" s="76">
        <v>0</v>
      </c>
      <c r="H25" s="145" t="s">
        <v>3411</v>
      </c>
      <c r="I25" s="76"/>
      <c r="J25" s="85"/>
      <c r="K25" s="83"/>
      <c r="L25" s="84" t="s">
        <v>33</v>
      </c>
      <c r="M25" s="83"/>
      <c r="N25" s="83"/>
      <c r="O25" s="83"/>
      <c r="P25" s="83"/>
      <c r="Q25" s="101" t="s">
        <v>56</v>
      </c>
      <c r="R25" s="102"/>
      <c r="S25" s="81"/>
      <c r="T25" s="107"/>
      <c r="U25" s="131"/>
    </row>
    <row r="26" s="39" customFormat="1" ht="17.65" customHeight="1" spans="1:21">
      <c r="A26" s="71">
        <v>21</v>
      </c>
      <c r="B26" s="72" t="s">
        <v>136</v>
      </c>
      <c r="C26" s="73" t="s">
        <v>137</v>
      </c>
      <c r="D26" s="73">
        <v>13987372731</v>
      </c>
      <c r="E26" s="74" t="s">
        <v>59</v>
      </c>
      <c r="F26" s="144" t="s">
        <v>3412</v>
      </c>
      <c r="G26" s="76">
        <v>0</v>
      </c>
      <c r="H26" s="145" t="s">
        <v>3413</v>
      </c>
      <c r="I26" s="76"/>
      <c r="J26" s="85"/>
      <c r="K26" s="83"/>
      <c r="L26" s="84" t="s">
        <v>33</v>
      </c>
      <c r="M26" s="83"/>
      <c r="N26" s="83"/>
      <c r="O26" s="83"/>
      <c r="P26" s="83"/>
      <c r="Q26" s="101" t="s">
        <v>56</v>
      </c>
      <c r="R26" s="102"/>
      <c r="S26" s="81"/>
      <c r="T26" s="107"/>
      <c r="U26" s="131"/>
    </row>
    <row r="27" s="40" customFormat="1" ht="17.65" customHeight="1" spans="1:21">
      <c r="A27" s="71">
        <v>22</v>
      </c>
      <c r="B27" s="72" t="s">
        <v>140</v>
      </c>
      <c r="C27" s="73" t="s">
        <v>141</v>
      </c>
      <c r="D27" s="73">
        <v>15912899704</v>
      </c>
      <c r="E27" s="74" t="s">
        <v>59</v>
      </c>
      <c r="F27" s="144" t="s">
        <v>3414</v>
      </c>
      <c r="G27" s="76">
        <v>0</v>
      </c>
      <c r="H27" s="145" t="s">
        <v>3415</v>
      </c>
      <c r="I27" s="76"/>
      <c r="J27" s="85"/>
      <c r="K27" s="83"/>
      <c r="L27" s="84" t="s">
        <v>33</v>
      </c>
      <c r="M27" s="83"/>
      <c r="N27" s="83"/>
      <c r="O27" s="83"/>
      <c r="P27" s="83"/>
      <c r="Q27" s="101" t="s">
        <v>56</v>
      </c>
      <c r="R27" s="102"/>
      <c r="S27" s="81"/>
      <c r="T27" s="107"/>
      <c r="U27" s="131"/>
    </row>
    <row r="28" s="40" customFormat="1" ht="17.65" customHeight="1" spans="1:21">
      <c r="A28" s="71">
        <v>23</v>
      </c>
      <c r="B28" s="72" t="s">
        <v>142</v>
      </c>
      <c r="C28" s="73" t="s">
        <v>143</v>
      </c>
      <c r="D28" s="73">
        <v>15912881848</v>
      </c>
      <c r="E28" s="74" t="s">
        <v>59</v>
      </c>
      <c r="F28" s="144" t="s">
        <v>3416</v>
      </c>
      <c r="G28" s="76">
        <v>0</v>
      </c>
      <c r="H28" s="145" t="s">
        <v>3417</v>
      </c>
      <c r="I28" s="76"/>
      <c r="J28" s="85"/>
      <c r="K28" s="83"/>
      <c r="L28" s="84" t="s">
        <v>33</v>
      </c>
      <c r="M28" s="83"/>
      <c r="N28" s="83"/>
      <c r="O28" s="83"/>
      <c r="P28" s="83"/>
      <c r="Q28" s="101" t="s">
        <v>56</v>
      </c>
      <c r="R28" s="102"/>
      <c r="S28" s="81"/>
      <c r="T28" s="107"/>
      <c r="U28" s="131"/>
    </row>
    <row r="29" s="40" customFormat="1" ht="17.65" customHeight="1" spans="1:21">
      <c r="A29" s="71">
        <v>24</v>
      </c>
      <c r="B29" s="72" t="s">
        <v>146</v>
      </c>
      <c r="C29" s="73" t="s">
        <v>147</v>
      </c>
      <c r="D29" s="73">
        <v>13508836519</v>
      </c>
      <c r="E29" s="74" t="s">
        <v>59</v>
      </c>
      <c r="F29" s="144" t="s">
        <v>3418</v>
      </c>
      <c r="G29" s="76">
        <v>0</v>
      </c>
      <c r="H29" s="145" t="s">
        <v>3419</v>
      </c>
      <c r="I29" s="76"/>
      <c r="J29" s="85"/>
      <c r="K29" s="83"/>
      <c r="L29" s="84" t="s">
        <v>33</v>
      </c>
      <c r="M29" s="83"/>
      <c r="N29" s="83"/>
      <c r="O29" s="83"/>
      <c r="P29" s="83"/>
      <c r="Q29" s="101" t="s">
        <v>56</v>
      </c>
      <c r="R29" s="102"/>
      <c r="S29" s="81"/>
      <c r="T29" s="107"/>
      <c r="U29" s="131"/>
    </row>
    <row r="30" s="40" customFormat="1" ht="17.65" customHeight="1" spans="1:21">
      <c r="A30" s="71">
        <v>25</v>
      </c>
      <c r="B30" s="72" t="s">
        <v>150</v>
      </c>
      <c r="C30" s="73" t="s">
        <v>151</v>
      </c>
      <c r="D30" s="73">
        <v>13769334709</v>
      </c>
      <c r="E30" s="74" t="s">
        <v>59</v>
      </c>
      <c r="F30" s="144" t="s">
        <v>3420</v>
      </c>
      <c r="G30" s="76">
        <v>0</v>
      </c>
      <c r="H30" s="145" t="s">
        <v>3421</v>
      </c>
      <c r="I30" s="76"/>
      <c r="J30" s="85"/>
      <c r="K30" s="83"/>
      <c r="L30" s="84" t="s">
        <v>33</v>
      </c>
      <c r="M30" s="83"/>
      <c r="N30" s="83"/>
      <c r="O30" s="83"/>
      <c r="P30" s="83"/>
      <c r="Q30" s="101" t="s">
        <v>56</v>
      </c>
      <c r="R30" s="102"/>
      <c r="S30" s="81"/>
      <c r="T30" s="107"/>
      <c r="U30" s="131"/>
    </row>
    <row r="31" s="40" customFormat="1" ht="17.65" customHeight="1" spans="1:21">
      <c r="A31" s="71">
        <v>26</v>
      </c>
      <c r="B31" s="72" t="s">
        <v>152</v>
      </c>
      <c r="C31" s="73" t="s">
        <v>153</v>
      </c>
      <c r="D31" s="73">
        <v>13408905319</v>
      </c>
      <c r="E31" s="74" t="s">
        <v>59</v>
      </c>
      <c r="F31" s="144" t="s">
        <v>3422</v>
      </c>
      <c r="G31" s="76">
        <v>0</v>
      </c>
      <c r="H31" s="145" t="s">
        <v>3423</v>
      </c>
      <c r="I31" s="76"/>
      <c r="J31" s="85"/>
      <c r="K31" s="83"/>
      <c r="L31" s="84" t="s">
        <v>33</v>
      </c>
      <c r="M31" s="83"/>
      <c r="N31" s="83"/>
      <c r="O31" s="83"/>
      <c r="P31" s="83"/>
      <c r="Q31" s="101" t="s">
        <v>56</v>
      </c>
      <c r="R31" s="102"/>
      <c r="S31" s="81"/>
      <c r="T31" s="107"/>
      <c r="U31" s="131"/>
    </row>
    <row r="32" s="40" customFormat="1" ht="17.65" customHeight="1" spans="1:21">
      <c r="A32" s="71">
        <v>27</v>
      </c>
      <c r="B32" s="72" t="s">
        <v>156</v>
      </c>
      <c r="C32" s="73" t="s">
        <v>157</v>
      </c>
      <c r="D32" s="73">
        <v>15987377712</v>
      </c>
      <c r="E32" s="74" t="s">
        <v>59</v>
      </c>
      <c r="F32" s="144" t="s">
        <v>3424</v>
      </c>
      <c r="G32" s="76">
        <v>0</v>
      </c>
      <c r="H32" s="145" t="s">
        <v>3425</v>
      </c>
      <c r="I32" s="76"/>
      <c r="J32" s="85"/>
      <c r="K32" s="83"/>
      <c r="L32" s="84" t="s">
        <v>33</v>
      </c>
      <c r="M32" s="83"/>
      <c r="N32" s="83"/>
      <c r="O32" s="83"/>
      <c r="P32" s="83"/>
      <c r="Q32" s="101" t="s">
        <v>56</v>
      </c>
      <c r="R32" s="102"/>
      <c r="S32" s="81"/>
      <c r="T32" s="107"/>
      <c r="U32" s="131"/>
    </row>
    <row r="33" s="40" customFormat="1" ht="17.65" customHeight="1" spans="1:21">
      <c r="A33" s="71">
        <v>28</v>
      </c>
      <c r="B33" s="72" t="s">
        <v>160</v>
      </c>
      <c r="C33" s="73" t="s">
        <v>161</v>
      </c>
      <c r="D33" s="73">
        <v>15911329961</v>
      </c>
      <c r="E33" s="74" t="s">
        <v>59</v>
      </c>
      <c r="F33" s="144" t="s">
        <v>3426</v>
      </c>
      <c r="G33" s="76">
        <v>0</v>
      </c>
      <c r="H33" s="145" t="s">
        <v>3427</v>
      </c>
      <c r="I33" s="76"/>
      <c r="J33" s="85"/>
      <c r="K33" s="85"/>
      <c r="L33" s="84" t="s">
        <v>33</v>
      </c>
      <c r="M33" s="83"/>
      <c r="N33" s="83"/>
      <c r="O33" s="83"/>
      <c r="P33" s="83"/>
      <c r="Q33" s="101" t="s">
        <v>56</v>
      </c>
      <c r="R33" s="102"/>
      <c r="S33" s="81"/>
      <c r="T33" s="107"/>
      <c r="U33" s="131"/>
    </row>
    <row r="34" s="40" customFormat="1" ht="17.65" customHeight="1" spans="1:21">
      <c r="A34" s="71">
        <v>29</v>
      </c>
      <c r="B34" s="72" t="s">
        <v>162</v>
      </c>
      <c r="C34" s="73" t="s">
        <v>163</v>
      </c>
      <c r="D34" s="73">
        <v>13529687056</v>
      </c>
      <c r="E34" s="74" t="s">
        <v>59</v>
      </c>
      <c r="F34" s="144" t="s">
        <v>3428</v>
      </c>
      <c r="G34" s="76">
        <v>0</v>
      </c>
      <c r="H34" s="145" t="s">
        <v>3429</v>
      </c>
      <c r="I34" s="76"/>
      <c r="J34" s="85"/>
      <c r="K34" s="85"/>
      <c r="L34" s="84" t="s">
        <v>33</v>
      </c>
      <c r="M34" s="83"/>
      <c r="N34" s="83"/>
      <c r="O34" s="83"/>
      <c r="P34" s="83"/>
      <c r="Q34" s="101" t="s">
        <v>56</v>
      </c>
      <c r="R34" s="102"/>
      <c r="S34" s="81"/>
      <c r="T34" s="107"/>
      <c r="U34" s="131"/>
    </row>
    <row r="35" s="40" customFormat="1" ht="17.65" customHeight="1" spans="1:21">
      <c r="A35" s="71">
        <v>30</v>
      </c>
      <c r="B35" s="72" t="s">
        <v>166</v>
      </c>
      <c r="C35" s="73" t="s">
        <v>167</v>
      </c>
      <c r="D35" s="73">
        <v>13987368837</v>
      </c>
      <c r="E35" s="74" t="s">
        <v>59</v>
      </c>
      <c r="F35" s="144" t="str">
        <f>VLOOKUP(B35,[37]全部报警!$A$2:$D$78,2,FALSE)</f>
        <v>2019-07-16 09:47:33</v>
      </c>
      <c r="G35" s="76">
        <v>0</v>
      </c>
      <c r="H35" s="76" t="str">
        <f>VLOOKUP(B35,[37]全部报警!$A$2:$D$78,4,FALSE)</f>
        <v>云南省红河哈尼族彝族自治州建水县临安镇323国道顺鑫矿山机械配件经营部东南78米</v>
      </c>
      <c r="I35" s="76"/>
      <c r="J35" s="85"/>
      <c r="K35" s="85"/>
      <c r="L35" s="84" t="s">
        <v>33</v>
      </c>
      <c r="M35" s="83"/>
      <c r="N35" s="83"/>
      <c r="O35" s="83"/>
      <c r="P35" s="83"/>
      <c r="Q35" s="101" t="s">
        <v>56</v>
      </c>
      <c r="R35" s="102"/>
      <c r="S35" s="81"/>
      <c r="T35" s="107"/>
      <c r="U35" s="131"/>
    </row>
    <row r="36" s="40" customFormat="1" ht="17.65" customHeight="1" spans="1:21">
      <c r="A36" s="71">
        <v>31</v>
      </c>
      <c r="B36" s="72" t="s">
        <v>168</v>
      </c>
      <c r="C36" s="73" t="s">
        <v>169</v>
      </c>
      <c r="D36" s="73">
        <v>13988059959</v>
      </c>
      <c r="E36" s="74" t="s">
        <v>59</v>
      </c>
      <c r="F36" s="144" t="s">
        <v>3430</v>
      </c>
      <c r="G36" s="76">
        <v>0</v>
      </c>
      <c r="H36" s="145" t="s">
        <v>3431</v>
      </c>
      <c r="I36" s="76"/>
      <c r="J36" s="85"/>
      <c r="K36" s="85"/>
      <c r="L36" s="84" t="s">
        <v>33</v>
      </c>
      <c r="M36" s="83"/>
      <c r="N36" s="83"/>
      <c r="O36" s="83"/>
      <c r="P36" s="83"/>
      <c r="Q36" s="101" t="s">
        <v>56</v>
      </c>
      <c r="R36" s="102"/>
      <c r="S36" s="81"/>
      <c r="T36" s="107"/>
      <c r="U36" s="131"/>
    </row>
    <row r="37" s="40" customFormat="1" ht="17.65" customHeight="1" spans="1:21">
      <c r="A37" s="71">
        <v>32</v>
      </c>
      <c r="B37" s="72" t="s">
        <v>171</v>
      </c>
      <c r="C37" s="73" t="s">
        <v>172</v>
      </c>
      <c r="D37" s="73">
        <v>13987312198</v>
      </c>
      <c r="E37" s="74" t="s">
        <v>59</v>
      </c>
      <c r="F37" s="144" t="str">
        <f>VLOOKUP(B37,[37]全部报警!$A$2:$D$78,2,FALSE)</f>
        <v>2019-07-16 11:51:14</v>
      </c>
      <c r="G37" s="76">
        <v>0</v>
      </c>
      <c r="H37" s="76" t="str">
        <f>VLOOKUP(B37,[37]全部报警!$A$2:$D$78,4,FALSE)</f>
        <v>云南省玉溪市江川区大街街道127乡道通达汽配汽修西122米</v>
      </c>
      <c r="I37" s="76"/>
      <c r="J37" s="85"/>
      <c r="K37" s="85"/>
      <c r="L37" s="84" t="s">
        <v>33</v>
      </c>
      <c r="M37" s="83"/>
      <c r="N37" s="83"/>
      <c r="O37" s="83"/>
      <c r="P37" s="83"/>
      <c r="Q37" s="101" t="s">
        <v>56</v>
      </c>
      <c r="R37" s="102"/>
      <c r="S37" s="81"/>
      <c r="T37" s="107"/>
      <c r="U37" s="131"/>
    </row>
    <row r="38" s="40" customFormat="1" ht="17.65" customHeight="1" spans="1:21">
      <c r="A38" s="71">
        <v>33</v>
      </c>
      <c r="B38" s="72" t="s">
        <v>175</v>
      </c>
      <c r="C38" s="77" t="s">
        <v>176</v>
      </c>
      <c r="D38" s="77">
        <v>15987787142</v>
      </c>
      <c r="E38" s="74" t="s">
        <v>59</v>
      </c>
      <c r="F38" s="144" t="str">
        <f>VLOOKUP(B38,[37]全部报警!$A$2:$D$78,2,FALSE)</f>
        <v>2019-07-16 15:37:06</v>
      </c>
      <c r="G38" s="76">
        <v>0</v>
      </c>
      <c r="H38" s="76" t="str">
        <f>VLOOKUP(B38,[37]全部报警!$A$2:$D$78,4,FALSE)</f>
        <v>云南省红河哈尼族彝族自治州元阳县上新城乡南芒公路风口山卫生院西南141米</v>
      </c>
      <c r="I38" s="76"/>
      <c r="J38" s="85"/>
      <c r="K38" s="85"/>
      <c r="L38" s="84" t="s">
        <v>33</v>
      </c>
      <c r="M38" s="83"/>
      <c r="N38" s="83"/>
      <c r="O38" s="83"/>
      <c r="P38" s="83"/>
      <c r="Q38" s="101" t="s">
        <v>56</v>
      </c>
      <c r="R38" s="102"/>
      <c r="S38" s="81"/>
      <c r="T38" s="107"/>
      <c r="U38" s="131"/>
    </row>
    <row r="39" s="40" customFormat="1" ht="17.65" customHeight="1" spans="1:21">
      <c r="A39" s="71">
        <v>34</v>
      </c>
      <c r="B39" s="72" t="s">
        <v>177</v>
      </c>
      <c r="C39" s="73" t="s">
        <v>178</v>
      </c>
      <c r="D39" s="73">
        <v>13988079793</v>
      </c>
      <c r="E39" s="74" t="s">
        <v>59</v>
      </c>
      <c r="F39" s="144" t="s">
        <v>3432</v>
      </c>
      <c r="G39" s="76">
        <v>0</v>
      </c>
      <c r="H39" s="145" t="s">
        <v>3407</v>
      </c>
      <c r="I39" s="76"/>
      <c r="J39" s="85"/>
      <c r="K39" s="85"/>
      <c r="L39" s="84" t="s">
        <v>33</v>
      </c>
      <c r="M39" s="83"/>
      <c r="N39" s="83"/>
      <c r="O39" s="83"/>
      <c r="P39" s="83"/>
      <c r="Q39" s="101" t="s">
        <v>56</v>
      </c>
      <c r="R39" s="102"/>
      <c r="S39" s="81"/>
      <c r="T39" s="107"/>
      <c r="U39" s="131"/>
    </row>
    <row r="40" s="40" customFormat="1" ht="17.65" customHeight="1" spans="1:21">
      <c r="A40" s="71">
        <v>35</v>
      </c>
      <c r="B40" s="72" t="s">
        <v>181</v>
      </c>
      <c r="C40" s="73" t="s">
        <v>182</v>
      </c>
      <c r="D40" s="73">
        <v>13618739599</v>
      </c>
      <c r="E40" s="74" t="s">
        <v>59</v>
      </c>
      <c r="F40" s="144" t="str">
        <f>VLOOKUP(B40,[37]全部报警!$A$2:$D$78,2,FALSE)</f>
        <v>2019-07-16 23:47:59</v>
      </c>
      <c r="G40" s="76">
        <v>0</v>
      </c>
      <c r="H40" s="76" t="str">
        <f>VLOOKUP(B40,[37]全部报警!$A$2:$D$78,4,FALSE)</f>
        <v>云南省昆明市安宁市太平新城街道320国道华港饲料南62米</v>
      </c>
      <c r="I40" s="76"/>
      <c r="J40" s="85"/>
      <c r="K40" s="85"/>
      <c r="L40" s="84" t="s">
        <v>33</v>
      </c>
      <c r="M40" s="83"/>
      <c r="N40" s="83"/>
      <c r="O40" s="83"/>
      <c r="P40" s="83"/>
      <c r="Q40" s="101" t="s">
        <v>56</v>
      </c>
      <c r="R40" s="102"/>
      <c r="S40" s="81"/>
      <c r="T40" s="107"/>
      <c r="U40" s="131"/>
    </row>
    <row r="41" s="40" customFormat="1" ht="17.65" customHeight="1" spans="1:21">
      <c r="A41" s="71">
        <v>36</v>
      </c>
      <c r="B41" s="72" t="s">
        <v>183</v>
      </c>
      <c r="C41" s="73" t="s">
        <v>184</v>
      </c>
      <c r="D41" s="73">
        <v>13170601299</v>
      </c>
      <c r="E41" s="74" t="s">
        <v>59</v>
      </c>
      <c r="F41" s="144" t="s">
        <v>3433</v>
      </c>
      <c r="G41" s="76">
        <v>0</v>
      </c>
      <c r="H41" s="145" t="s">
        <v>3434</v>
      </c>
      <c r="I41" s="76"/>
      <c r="J41" s="85"/>
      <c r="K41" s="85"/>
      <c r="L41" s="84" t="s">
        <v>33</v>
      </c>
      <c r="M41" s="83"/>
      <c r="N41" s="83"/>
      <c r="O41" s="83"/>
      <c r="P41" s="83"/>
      <c r="Q41" s="101" t="s">
        <v>56</v>
      </c>
      <c r="R41" s="102"/>
      <c r="S41" s="81"/>
      <c r="T41" s="107"/>
      <c r="U41" s="131"/>
    </row>
    <row r="42" s="40" customFormat="1" ht="17.65" customHeight="1" spans="1:21">
      <c r="A42" s="71">
        <v>37</v>
      </c>
      <c r="B42" s="72" t="s">
        <v>187</v>
      </c>
      <c r="C42" s="73" t="s">
        <v>188</v>
      </c>
      <c r="D42" s="73">
        <v>13529956137</v>
      </c>
      <c r="E42" s="74" t="s">
        <v>59</v>
      </c>
      <c r="F42" s="144" t="s">
        <v>3435</v>
      </c>
      <c r="G42" s="76">
        <v>0</v>
      </c>
      <c r="H42" s="145" t="s">
        <v>3436</v>
      </c>
      <c r="I42" s="76"/>
      <c r="J42" s="85"/>
      <c r="K42" s="85"/>
      <c r="L42" s="84" t="s">
        <v>33</v>
      </c>
      <c r="M42" s="83"/>
      <c r="N42" s="83"/>
      <c r="O42" s="83"/>
      <c r="P42" s="83"/>
      <c r="Q42" s="101" t="s">
        <v>56</v>
      </c>
      <c r="R42" s="102"/>
      <c r="S42" s="81"/>
      <c r="T42" s="107"/>
      <c r="U42" s="131"/>
    </row>
    <row r="43" s="40" customFormat="1" ht="17.65" customHeight="1" spans="1:21">
      <c r="A43" s="71">
        <v>38</v>
      </c>
      <c r="B43" s="72" t="s">
        <v>189</v>
      </c>
      <c r="C43" s="77" t="s">
        <v>190</v>
      </c>
      <c r="D43" s="77">
        <v>13577344663</v>
      </c>
      <c r="E43" s="74" t="s">
        <v>59</v>
      </c>
      <c r="F43" s="144" t="s">
        <v>3437</v>
      </c>
      <c r="G43" s="76">
        <v>0</v>
      </c>
      <c r="H43" s="145" t="s">
        <v>3438</v>
      </c>
      <c r="I43" s="76"/>
      <c r="J43" s="85"/>
      <c r="K43" s="85"/>
      <c r="L43" s="84" t="s">
        <v>33</v>
      </c>
      <c r="M43" s="83"/>
      <c r="N43" s="83"/>
      <c r="O43" s="83"/>
      <c r="P43" s="83"/>
      <c r="Q43" s="101" t="s">
        <v>56</v>
      </c>
      <c r="R43" s="102"/>
      <c r="S43" s="81"/>
      <c r="T43" s="107"/>
      <c r="U43" s="131"/>
    </row>
    <row r="44" s="40" customFormat="1" ht="17.65" customHeight="1" spans="1:21">
      <c r="A44" s="71">
        <v>39</v>
      </c>
      <c r="B44" s="72" t="s">
        <v>193</v>
      </c>
      <c r="C44" s="73" t="s">
        <v>194</v>
      </c>
      <c r="D44" s="73">
        <v>15825238287</v>
      </c>
      <c r="E44" s="74" t="s">
        <v>59</v>
      </c>
      <c r="F44" s="144" t="s">
        <v>3439</v>
      </c>
      <c r="G44" s="76">
        <v>0</v>
      </c>
      <c r="H44" s="145" t="s">
        <v>3440</v>
      </c>
      <c r="I44" s="76"/>
      <c r="J44" s="85"/>
      <c r="K44" s="85"/>
      <c r="L44" s="84" t="s">
        <v>33</v>
      </c>
      <c r="M44" s="83"/>
      <c r="N44" s="83"/>
      <c r="O44" s="83"/>
      <c r="P44" s="83"/>
      <c r="Q44" s="101" t="s">
        <v>56</v>
      </c>
      <c r="R44" s="102"/>
      <c r="S44" s="81"/>
      <c r="T44" s="107"/>
      <c r="U44" s="131"/>
    </row>
    <row r="45" s="40" customFormat="1" ht="17.65" customHeight="1" spans="1:21">
      <c r="A45" s="71">
        <v>40</v>
      </c>
      <c r="B45" s="72" t="s">
        <v>195</v>
      </c>
      <c r="C45" s="73" t="s">
        <v>196</v>
      </c>
      <c r="D45" s="73">
        <v>13577335816</v>
      </c>
      <c r="E45" s="74" t="s">
        <v>59</v>
      </c>
      <c r="F45" s="144" t="s">
        <v>3441</v>
      </c>
      <c r="G45" s="76">
        <v>0</v>
      </c>
      <c r="H45" s="145" t="s">
        <v>3442</v>
      </c>
      <c r="I45" s="76"/>
      <c r="J45" s="85"/>
      <c r="K45" s="85"/>
      <c r="L45" s="84" t="s">
        <v>33</v>
      </c>
      <c r="M45" s="83"/>
      <c r="N45" s="83"/>
      <c r="O45" s="83"/>
      <c r="P45" s="83"/>
      <c r="Q45" s="101" t="s">
        <v>56</v>
      </c>
      <c r="R45" s="102"/>
      <c r="S45" s="81"/>
      <c r="T45" s="107"/>
      <c r="U45" s="131"/>
    </row>
    <row r="46" s="40" customFormat="1" ht="17.65" customHeight="1" spans="1:21">
      <c r="A46" s="71">
        <v>41</v>
      </c>
      <c r="B46" s="72" t="s">
        <v>199</v>
      </c>
      <c r="C46" s="73" t="s">
        <v>200</v>
      </c>
      <c r="D46" s="73">
        <v>13577335816</v>
      </c>
      <c r="E46" s="74" t="s">
        <v>59</v>
      </c>
      <c r="F46" s="144" t="s">
        <v>3443</v>
      </c>
      <c r="G46" s="76">
        <v>0</v>
      </c>
      <c r="H46" s="145" t="s">
        <v>3444</v>
      </c>
      <c r="I46" s="76"/>
      <c r="J46" s="85"/>
      <c r="K46" s="85"/>
      <c r="L46" s="84" t="s">
        <v>33</v>
      </c>
      <c r="M46" s="83"/>
      <c r="N46" s="83"/>
      <c r="O46" s="83"/>
      <c r="P46" s="83"/>
      <c r="Q46" s="101" t="s">
        <v>56</v>
      </c>
      <c r="R46" s="102"/>
      <c r="S46" s="81"/>
      <c r="T46" s="107"/>
      <c r="U46" s="131"/>
    </row>
    <row r="47" s="40" customFormat="1" ht="17.65" customHeight="1" spans="1:21">
      <c r="A47" s="71">
        <v>42</v>
      </c>
      <c r="B47" s="72" t="s">
        <v>201</v>
      </c>
      <c r="C47" s="73" t="s">
        <v>202</v>
      </c>
      <c r="D47" s="73">
        <v>15925361344</v>
      </c>
      <c r="E47" s="74" t="s">
        <v>59</v>
      </c>
      <c r="F47" s="144" t="s">
        <v>3445</v>
      </c>
      <c r="G47" s="76">
        <v>0</v>
      </c>
      <c r="H47" s="145" t="s">
        <v>3446</v>
      </c>
      <c r="I47" s="76"/>
      <c r="J47" s="85"/>
      <c r="K47" s="85"/>
      <c r="L47" s="84" t="s">
        <v>33</v>
      </c>
      <c r="M47" s="83"/>
      <c r="N47" s="83"/>
      <c r="O47" s="83"/>
      <c r="P47" s="83"/>
      <c r="Q47" s="101" t="s">
        <v>56</v>
      </c>
      <c r="R47" s="102"/>
      <c r="S47" s="81"/>
      <c r="T47" s="107"/>
      <c r="U47" s="131"/>
    </row>
    <row r="48" s="40" customFormat="1" ht="17.65" customHeight="1" spans="1:21">
      <c r="A48" s="71">
        <v>43</v>
      </c>
      <c r="B48" s="72" t="s">
        <v>203</v>
      </c>
      <c r="C48" s="77" t="s">
        <v>204</v>
      </c>
      <c r="D48" s="77">
        <v>13649625286</v>
      </c>
      <c r="E48" s="74" t="s">
        <v>59</v>
      </c>
      <c r="F48" s="144" t="s">
        <v>3447</v>
      </c>
      <c r="G48" s="76">
        <v>0</v>
      </c>
      <c r="H48" s="145" t="s">
        <v>3448</v>
      </c>
      <c r="I48" s="76"/>
      <c r="J48" s="85"/>
      <c r="K48" s="85"/>
      <c r="L48" s="84" t="s">
        <v>33</v>
      </c>
      <c r="M48" s="83"/>
      <c r="N48" s="83"/>
      <c r="O48" s="83"/>
      <c r="P48" s="83"/>
      <c r="Q48" s="101" t="s">
        <v>56</v>
      </c>
      <c r="R48" s="102"/>
      <c r="S48" s="81"/>
      <c r="T48" s="107"/>
      <c r="U48" s="131"/>
    </row>
    <row r="49" s="40" customFormat="1" ht="17.65" customHeight="1" spans="1:21">
      <c r="A49" s="71">
        <v>44</v>
      </c>
      <c r="B49" s="72" t="s">
        <v>205</v>
      </c>
      <c r="C49" s="73" t="s">
        <v>206</v>
      </c>
      <c r="D49" s="73">
        <v>13988083320</v>
      </c>
      <c r="E49" s="74" t="s">
        <v>59</v>
      </c>
      <c r="F49" s="144" t="s">
        <v>3449</v>
      </c>
      <c r="G49" s="76">
        <v>0</v>
      </c>
      <c r="H49" s="145" t="s">
        <v>3450</v>
      </c>
      <c r="I49" s="76"/>
      <c r="J49" s="85"/>
      <c r="K49" s="85"/>
      <c r="L49" s="84" t="s">
        <v>33</v>
      </c>
      <c r="M49" s="83"/>
      <c r="N49" s="83"/>
      <c r="O49" s="83"/>
      <c r="P49" s="83"/>
      <c r="Q49" s="101" t="s">
        <v>56</v>
      </c>
      <c r="R49" s="102"/>
      <c r="S49" s="81"/>
      <c r="T49" s="107"/>
      <c r="U49" s="131"/>
    </row>
    <row r="50" s="40" customFormat="1" ht="17.65" customHeight="1" spans="1:21">
      <c r="A50" s="71">
        <v>45</v>
      </c>
      <c r="B50" s="72" t="s">
        <v>207</v>
      </c>
      <c r="C50" s="73" t="s">
        <v>208</v>
      </c>
      <c r="D50" s="73">
        <v>13619434839</v>
      </c>
      <c r="E50" s="74" t="s">
        <v>59</v>
      </c>
      <c r="F50" s="144" t="str">
        <f>VLOOKUP(B50,[37]全部报警!$A$2:$D$78,2,FALSE)</f>
        <v>2019-07-16 17:19:52</v>
      </c>
      <c r="G50" s="76">
        <v>0</v>
      </c>
      <c r="H50" s="76" t="str">
        <f>VLOOKUP(B50,[37]全部报警!$A$2:$D$78,4,FALSE)</f>
        <v>云南省红河哈尼族彝族自治州开远市小龙潭镇城子东北86米</v>
      </c>
      <c r="I50" s="76"/>
      <c r="J50" s="85"/>
      <c r="K50" s="85"/>
      <c r="L50" s="84" t="s">
        <v>33</v>
      </c>
      <c r="M50" s="83"/>
      <c r="N50" s="83"/>
      <c r="O50" s="83"/>
      <c r="P50" s="83"/>
      <c r="Q50" s="101" t="s">
        <v>56</v>
      </c>
      <c r="R50" s="102"/>
      <c r="S50" s="81"/>
      <c r="T50" s="107"/>
      <c r="U50" s="131"/>
    </row>
    <row r="51" s="40" customFormat="1" ht="17.65" customHeight="1" spans="1:21">
      <c r="A51" s="71">
        <v>46</v>
      </c>
      <c r="B51" s="72" t="s">
        <v>211</v>
      </c>
      <c r="C51" s="73" t="s">
        <v>212</v>
      </c>
      <c r="D51" s="73">
        <v>15912818364</v>
      </c>
      <c r="E51" s="74" t="s">
        <v>59</v>
      </c>
      <c r="F51" s="144"/>
      <c r="G51" s="76"/>
      <c r="H51" s="76"/>
      <c r="I51" s="83" t="s">
        <v>62</v>
      </c>
      <c r="J51" s="85"/>
      <c r="K51" s="85"/>
      <c r="L51" s="84" t="s">
        <v>33</v>
      </c>
      <c r="M51" s="83"/>
      <c r="N51" s="83"/>
      <c r="O51" s="83"/>
      <c r="P51" s="83"/>
      <c r="Q51" s="101" t="s">
        <v>56</v>
      </c>
      <c r="R51" s="102"/>
      <c r="S51" s="146"/>
      <c r="T51" s="107"/>
      <c r="U51" s="131"/>
    </row>
    <row r="52" s="40" customFormat="1" ht="17.65" customHeight="1" spans="1:21">
      <c r="A52" s="71">
        <v>47</v>
      </c>
      <c r="B52" s="72" t="s">
        <v>215</v>
      </c>
      <c r="C52" s="73" t="s">
        <v>216</v>
      </c>
      <c r="D52" s="73">
        <v>13769414015</v>
      </c>
      <c r="E52" s="74" t="s">
        <v>59</v>
      </c>
      <c r="F52" s="144" t="s">
        <v>3451</v>
      </c>
      <c r="G52" s="76">
        <v>0</v>
      </c>
      <c r="H52" s="145" t="s">
        <v>3452</v>
      </c>
      <c r="I52" s="76"/>
      <c r="J52" s="85"/>
      <c r="K52" s="85"/>
      <c r="L52" s="84" t="s">
        <v>33</v>
      </c>
      <c r="M52" s="83"/>
      <c r="N52" s="83"/>
      <c r="O52" s="83"/>
      <c r="P52" s="83"/>
      <c r="Q52" s="101" t="s">
        <v>56</v>
      </c>
      <c r="R52" s="102"/>
      <c r="S52" s="81"/>
      <c r="T52" s="107"/>
      <c r="U52" s="131"/>
    </row>
    <row r="53" s="40" customFormat="1" ht="17.65" customHeight="1" spans="1:21">
      <c r="A53" s="71">
        <v>48</v>
      </c>
      <c r="B53" s="72" t="s">
        <v>219</v>
      </c>
      <c r="C53" s="73" t="s">
        <v>220</v>
      </c>
      <c r="D53" s="73">
        <v>13887561791</v>
      </c>
      <c r="E53" s="74" t="s">
        <v>59</v>
      </c>
      <c r="F53" s="144" t="s">
        <v>3453</v>
      </c>
      <c r="G53" s="76">
        <v>0</v>
      </c>
      <c r="H53" s="145" t="s">
        <v>3454</v>
      </c>
      <c r="I53" s="76"/>
      <c r="J53" s="85"/>
      <c r="K53" s="85"/>
      <c r="L53" s="84" t="s">
        <v>33</v>
      </c>
      <c r="M53" s="83"/>
      <c r="N53" s="83"/>
      <c r="O53" s="83"/>
      <c r="P53" s="83"/>
      <c r="Q53" s="101" t="s">
        <v>56</v>
      </c>
      <c r="R53" s="102"/>
      <c r="S53" s="81"/>
      <c r="T53" s="107"/>
      <c r="U53" s="131"/>
    </row>
    <row r="54" s="40" customFormat="1" ht="17.65" customHeight="1" spans="1:21">
      <c r="A54" s="71">
        <v>49</v>
      </c>
      <c r="B54" s="72" t="s">
        <v>223</v>
      </c>
      <c r="C54" s="78" t="s">
        <v>224</v>
      </c>
      <c r="D54" s="73">
        <v>15008842016</v>
      </c>
      <c r="E54" s="74" t="s">
        <v>59</v>
      </c>
      <c r="F54" s="144" t="str">
        <f>VLOOKUP(B54,[37]全部报警!$A$2:$D$78,2,FALSE)</f>
        <v>2019-07-16 14:02:10</v>
      </c>
      <c r="G54" s="76">
        <v>0</v>
      </c>
      <c r="H54" s="76" t="str">
        <f>VLOOKUP(B54,[37]全部报警!$A$2:$D$78,4,FALSE)</f>
        <v>云南省文山壮族苗族自治州砚山县平远镇323国道聚福园酒楼东124米</v>
      </c>
      <c r="I54" s="76"/>
      <c r="J54" s="85"/>
      <c r="K54" s="85"/>
      <c r="L54" s="84" t="s">
        <v>33</v>
      </c>
      <c r="M54" s="83"/>
      <c r="N54" s="83"/>
      <c r="O54" s="83"/>
      <c r="P54" s="83"/>
      <c r="Q54" s="101" t="s">
        <v>56</v>
      </c>
      <c r="R54" s="102"/>
      <c r="S54" s="81"/>
      <c r="T54" s="107"/>
      <c r="U54" s="131"/>
    </row>
    <row r="55" s="40" customFormat="1" ht="17.65" customHeight="1" spans="1:21">
      <c r="A55" s="71">
        <v>50</v>
      </c>
      <c r="B55" s="72" t="s">
        <v>225</v>
      </c>
      <c r="C55" s="73" t="s">
        <v>226</v>
      </c>
      <c r="D55" s="73">
        <v>13988070995</v>
      </c>
      <c r="E55" s="74" t="s">
        <v>59</v>
      </c>
      <c r="F55" s="144" t="s">
        <v>3455</v>
      </c>
      <c r="G55" s="76">
        <v>0</v>
      </c>
      <c r="H55" s="145" t="s">
        <v>3456</v>
      </c>
      <c r="I55" s="76"/>
      <c r="J55" s="85"/>
      <c r="K55" s="85"/>
      <c r="L55" s="84" t="s">
        <v>33</v>
      </c>
      <c r="M55" s="83"/>
      <c r="N55" s="83"/>
      <c r="O55" s="83"/>
      <c r="P55" s="83"/>
      <c r="Q55" s="101" t="s">
        <v>56</v>
      </c>
      <c r="R55" s="102"/>
      <c r="S55" s="81"/>
      <c r="T55" s="107"/>
      <c r="U55" s="131"/>
    </row>
    <row r="56" s="40" customFormat="1" ht="17.65" customHeight="1" spans="1:21">
      <c r="A56" s="71">
        <v>51</v>
      </c>
      <c r="B56" s="72" t="s">
        <v>227</v>
      </c>
      <c r="C56" s="73" t="s">
        <v>228</v>
      </c>
      <c r="D56" s="73">
        <v>13887345138</v>
      </c>
      <c r="E56" s="74" t="s">
        <v>59</v>
      </c>
      <c r="F56" s="144" t="s">
        <v>3457</v>
      </c>
      <c r="G56" s="76">
        <v>0</v>
      </c>
      <c r="H56" s="145" t="s">
        <v>3458</v>
      </c>
      <c r="I56" s="76"/>
      <c r="J56" s="85"/>
      <c r="K56" s="85"/>
      <c r="L56" s="84" t="s">
        <v>33</v>
      </c>
      <c r="M56" s="83"/>
      <c r="N56" s="83"/>
      <c r="O56" s="83"/>
      <c r="P56" s="83"/>
      <c r="Q56" s="101" t="s">
        <v>56</v>
      </c>
      <c r="R56" s="102"/>
      <c r="S56" s="81"/>
      <c r="T56" s="107"/>
      <c r="U56" s="131"/>
    </row>
    <row r="57" s="40" customFormat="1" ht="17.65" customHeight="1" spans="1:21">
      <c r="A57" s="71">
        <v>52</v>
      </c>
      <c r="B57" s="72" t="s">
        <v>229</v>
      </c>
      <c r="C57" s="73" t="s">
        <v>230</v>
      </c>
      <c r="D57" s="73">
        <v>15108683913</v>
      </c>
      <c r="E57" s="74" t="s">
        <v>59</v>
      </c>
      <c r="F57" s="144" t="s">
        <v>3459</v>
      </c>
      <c r="G57" s="76">
        <v>0</v>
      </c>
      <c r="H57" s="145" t="s">
        <v>3460</v>
      </c>
      <c r="I57" s="76"/>
      <c r="J57" s="85"/>
      <c r="K57" s="85"/>
      <c r="L57" s="84" t="s">
        <v>33</v>
      </c>
      <c r="M57" s="83"/>
      <c r="N57" s="83"/>
      <c r="O57" s="83"/>
      <c r="P57" s="83"/>
      <c r="Q57" s="101" t="s">
        <v>56</v>
      </c>
      <c r="R57" s="102"/>
      <c r="S57" s="81"/>
      <c r="T57" s="107"/>
      <c r="U57" s="131"/>
    </row>
    <row r="58" s="40" customFormat="1" ht="17.65" customHeight="1" spans="1:21">
      <c r="A58" s="71">
        <v>53</v>
      </c>
      <c r="B58" s="72" t="s">
        <v>233</v>
      </c>
      <c r="C58" s="73" t="s">
        <v>234</v>
      </c>
      <c r="D58" s="73">
        <v>15911302908</v>
      </c>
      <c r="E58" s="74" t="s">
        <v>59</v>
      </c>
      <c r="F58" s="144" t="s">
        <v>3461</v>
      </c>
      <c r="G58" s="76">
        <v>0</v>
      </c>
      <c r="H58" s="145" t="s">
        <v>3462</v>
      </c>
      <c r="I58" s="76"/>
      <c r="J58" s="85"/>
      <c r="K58" s="85"/>
      <c r="L58" s="84" t="s">
        <v>33</v>
      </c>
      <c r="M58" s="83"/>
      <c r="N58" s="83"/>
      <c r="O58" s="83"/>
      <c r="P58" s="83"/>
      <c r="Q58" s="101" t="s">
        <v>56</v>
      </c>
      <c r="R58" s="102"/>
      <c r="S58" s="81"/>
      <c r="T58" s="107"/>
      <c r="U58" s="131"/>
    </row>
    <row r="59" s="40" customFormat="1" ht="17.65" customHeight="1" spans="1:21">
      <c r="A59" s="71">
        <v>54</v>
      </c>
      <c r="B59" s="72" t="s">
        <v>237</v>
      </c>
      <c r="C59" s="73" t="s">
        <v>238</v>
      </c>
      <c r="D59" s="73">
        <v>13988077942</v>
      </c>
      <c r="E59" s="74" t="s">
        <v>59</v>
      </c>
      <c r="F59" s="144" t="s">
        <v>3463</v>
      </c>
      <c r="G59" s="76">
        <v>0</v>
      </c>
      <c r="H59" s="145" t="s">
        <v>3464</v>
      </c>
      <c r="I59" s="76"/>
      <c r="J59" s="85"/>
      <c r="K59" s="85"/>
      <c r="L59" s="84" t="s">
        <v>33</v>
      </c>
      <c r="M59" s="83"/>
      <c r="N59" s="83"/>
      <c r="O59" s="83"/>
      <c r="P59" s="83"/>
      <c r="Q59" s="101" t="s">
        <v>56</v>
      </c>
      <c r="R59" s="102"/>
      <c r="S59" s="81"/>
      <c r="T59" s="107"/>
      <c r="U59" s="131"/>
    </row>
    <row r="60" s="40" customFormat="1" ht="17.65" customHeight="1" spans="1:21">
      <c r="A60" s="71">
        <v>55</v>
      </c>
      <c r="B60" s="72" t="s">
        <v>241</v>
      </c>
      <c r="C60" s="73" t="s">
        <v>242</v>
      </c>
      <c r="D60" s="73">
        <v>13887596989</v>
      </c>
      <c r="E60" s="74" t="s">
        <v>59</v>
      </c>
      <c r="F60" s="144" t="s">
        <v>3465</v>
      </c>
      <c r="G60" s="76">
        <v>0</v>
      </c>
      <c r="H60" s="145" t="s">
        <v>3466</v>
      </c>
      <c r="I60" s="76"/>
      <c r="J60" s="85"/>
      <c r="K60" s="85"/>
      <c r="L60" s="84" t="s">
        <v>33</v>
      </c>
      <c r="M60" s="83"/>
      <c r="N60" s="83"/>
      <c r="O60" s="83"/>
      <c r="P60" s="83"/>
      <c r="Q60" s="101" t="s">
        <v>56</v>
      </c>
      <c r="R60" s="102"/>
      <c r="S60" s="81"/>
      <c r="T60" s="107"/>
      <c r="U60" s="131"/>
    </row>
    <row r="61" s="40" customFormat="1" ht="17.65" customHeight="1" spans="1:21">
      <c r="A61" s="71">
        <v>56</v>
      </c>
      <c r="B61" s="72" t="s">
        <v>243</v>
      </c>
      <c r="C61" s="73" t="s">
        <v>244</v>
      </c>
      <c r="D61" s="73">
        <v>13887342151</v>
      </c>
      <c r="E61" s="74" t="s">
        <v>59</v>
      </c>
      <c r="F61" s="144" t="s">
        <v>3467</v>
      </c>
      <c r="G61" s="76">
        <v>0</v>
      </c>
      <c r="H61" s="145" t="s">
        <v>3468</v>
      </c>
      <c r="I61" s="76"/>
      <c r="J61" s="85"/>
      <c r="K61" s="85"/>
      <c r="L61" s="84" t="s">
        <v>33</v>
      </c>
      <c r="M61" s="83"/>
      <c r="N61" s="83"/>
      <c r="O61" s="83"/>
      <c r="P61" s="83"/>
      <c r="Q61" s="101" t="s">
        <v>56</v>
      </c>
      <c r="R61" s="102"/>
      <c r="S61" s="81"/>
      <c r="T61" s="107"/>
      <c r="U61" s="131"/>
    </row>
    <row r="62" s="40" customFormat="1" ht="17.65" customHeight="1" spans="1:21">
      <c r="A62" s="71">
        <v>57</v>
      </c>
      <c r="B62" s="72" t="s">
        <v>247</v>
      </c>
      <c r="C62" s="73" t="s">
        <v>248</v>
      </c>
      <c r="D62" s="73">
        <v>15126355356</v>
      </c>
      <c r="E62" s="74" t="s">
        <v>59</v>
      </c>
      <c r="F62" s="144" t="s">
        <v>3469</v>
      </c>
      <c r="G62" s="76">
        <v>0</v>
      </c>
      <c r="H62" s="145" t="s">
        <v>3470</v>
      </c>
      <c r="I62" s="76"/>
      <c r="J62" s="85"/>
      <c r="K62" s="85"/>
      <c r="L62" s="84" t="s">
        <v>33</v>
      </c>
      <c r="M62" s="83"/>
      <c r="N62" s="83"/>
      <c r="O62" s="83"/>
      <c r="P62" s="83"/>
      <c r="Q62" s="101" t="s">
        <v>56</v>
      </c>
      <c r="R62" s="102"/>
      <c r="S62" s="81"/>
      <c r="T62" s="107"/>
      <c r="U62" s="131"/>
    </row>
    <row r="63" s="40" customFormat="1" ht="17.65" customHeight="1" spans="1:21">
      <c r="A63" s="71">
        <v>58</v>
      </c>
      <c r="B63" s="72" t="s">
        <v>249</v>
      </c>
      <c r="C63" s="73" t="s">
        <v>250</v>
      </c>
      <c r="D63" s="73">
        <v>15912527597</v>
      </c>
      <c r="E63" s="74" t="s">
        <v>59</v>
      </c>
      <c r="F63" s="144" t="s">
        <v>3471</v>
      </c>
      <c r="G63" s="76">
        <v>0</v>
      </c>
      <c r="H63" s="145" t="s">
        <v>3472</v>
      </c>
      <c r="I63" s="76"/>
      <c r="J63" s="85"/>
      <c r="K63" s="85"/>
      <c r="L63" s="84" t="s">
        <v>33</v>
      </c>
      <c r="M63" s="83"/>
      <c r="N63" s="83"/>
      <c r="O63" s="83"/>
      <c r="P63" s="83"/>
      <c r="Q63" s="101" t="s">
        <v>56</v>
      </c>
      <c r="R63" s="102"/>
      <c r="S63" s="81"/>
      <c r="T63" s="107"/>
      <c r="U63" s="131"/>
    </row>
    <row r="64" s="40" customFormat="1" ht="17.65" customHeight="1" spans="1:21">
      <c r="A64" s="71">
        <v>59</v>
      </c>
      <c r="B64" s="72" t="s">
        <v>251</v>
      </c>
      <c r="C64" s="73" t="s">
        <v>252</v>
      </c>
      <c r="D64" s="73">
        <v>13308776868</v>
      </c>
      <c r="E64" s="74" t="s">
        <v>59</v>
      </c>
      <c r="F64" s="144" t="s">
        <v>3473</v>
      </c>
      <c r="G64" s="76">
        <v>0</v>
      </c>
      <c r="H64" s="145" t="s">
        <v>3474</v>
      </c>
      <c r="I64" s="76"/>
      <c r="J64" s="85"/>
      <c r="K64" s="85"/>
      <c r="L64" s="84" t="s">
        <v>33</v>
      </c>
      <c r="M64" s="83"/>
      <c r="N64" s="83"/>
      <c r="O64" s="83"/>
      <c r="P64" s="83"/>
      <c r="Q64" s="101" t="s">
        <v>56</v>
      </c>
      <c r="R64" s="102"/>
      <c r="S64" s="81"/>
      <c r="T64" s="107"/>
      <c r="U64" s="131"/>
    </row>
    <row r="65" s="40" customFormat="1" ht="17.65" customHeight="1" spans="1:21">
      <c r="A65" s="71">
        <v>60</v>
      </c>
      <c r="B65" s="72" t="s">
        <v>255</v>
      </c>
      <c r="C65" s="73" t="s">
        <v>256</v>
      </c>
      <c r="D65" s="73">
        <v>13649629252</v>
      </c>
      <c r="E65" s="74" t="s">
        <v>59</v>
      </c>
      <c r="F65" s="144" t="s">
        <v>3475</v>
      </c>
      <c r="G65" s="76">
        <v>0</v>
      </c>
      <c r="H65" s="145" t="s">
        <v>3476</v>
      </c>
      <c r="I65" s="76"/>
      <c r="J65" s="85"/>
      <c r="K65" s="85"/>
      <c r="L65" s="84" t="s">
        <v>33</v>
      </c>
      <c r="M65" s="83"/>
      <c r="N65" s="83"/>
      <c r="O65" s="83"/>
      <c r="P65" s="83"/>
      <c r="Q65" s="101" t="s">
        <v>56</v>
      </c>
      <c r="R65" s="102"/>
      <c r="S65" s="81"/>
      <c r="T65" s="107"/>
      <c r="U65" s="131"/>
    </row>
    <row r="66" s="40" customFormat="1" ht="17.65" customHeight="1" spans="1:21">
      <c r="A66" s="71">
        <v>61</v>
      </c>
      <c r="B66" s="72" t="s">
        <v>259</v>
      </c>
      <c r="C66" s="73" t="s">
        <v>260</v>
      </c>
      <c r="D66" s="73">
        <v>15368345189</v>
      </c>
      <c r="E66" s="74" t="s">
        <v>59</v>
      </c>
      <c r="F66" s="144" t="s">
        <v>3477</v>
      </c>
      <c r="G66" s="76">
        <v>0</v>
      </c>
      <c r="H66" s="145" t="s">
        <v>3478</v>
      </c>
      <c r="I66" s="76"/>
      <c r="J66" s="85"/>
      <c r="K66" s="85"/>
      <c r="L66" s="84" t="s">
        <v>33</v>
      </c>
      <c r="M66" s="83"/>
      <c r="N66" s="83"/>
      <c r="O66" s="83"/>
      <c r="P66" s="83"/>
      <c r="Q66" s="101" t="s">
        <v>56</v>
      </c>
      <c r="R66" s="102"/>
      <c r="S66" s="81"/>
      <c r="T66" s="107"/>
      <c r="U66" s="131"/>
    </row>
    <row r="67" s="40" customFormat="1" ht="17.65" customHeight="1" spans="1:21">
      <c r="A67" s="71">
        <v>62</v>
      </c>
      <c r="B67" s="72" t="s">
        <v>263</v>
      </c>
      <c r="C67" s="73" t="s">
        <v>264</v>
      </c>
      <c r="D67" s="73">
        <v>15087332688</v>
      </c>
      <c r="E67" s="74" t="s">
        <v>59</v>
      </c>
      <c r="F67" s="144" t="str">
        <f>VLOOKUP(B67,[37]全部报警!$A$2:$D$78,2,FALSE)</f>
        <v>2019-07-16 11:34:14</v>
      </c>
      <c r="G67" s="76">
        <v>0</v>
      </c>
      <c r="H67" s="76" t="str">
        <f>VLOOKUP(B67,[37]全部报警!$A$2:$D$78,4,FALSE)</f>
        <v>云南省怒江傈僳族自治州泸水市称杆乡228省道腊门嘎东南227米</v>
      </c>
      <c r="I67" s="76"/>
      <c r="J67" s="85"/>
      <c r="K67" s="85"/>
      <c r="L67" s="84" t="s">
        <v>33</v>
      </c>
      <c r="M67" s="83"/>
      <c r="N67" s="83"/>
      <c r="O67" s="83"/>
      <c r="P67" s="83"/>
      <c r="Q67" s="101" t="s">
        <v>56</v>
      </c>
      <c r="R67" s="102"/>
      <c r="S67" s="81"/>
      <c r="T67" s="107"/>
      <c r="U67" s="131"/>
    </row>
    <row r="68" s="40" customFormat="1" ht="17.65" customHeight="1" spans="1:21">
      <c r="A68" s="71">
        <v>63</v>
      </c>
      <c r="B68" s="72" t="s">
        <v>265</v>
      </c>
      <c r="C68" s="73" t="s">
        <v>266</v>
      </c>
      <c r="D68" s="73">
        <v>15912527597</v>
      </c>
      <c r="E68" s="74" t="s">
        <v>59</v>
      </c>
      <c r="F68" s="144" t="s">
        <v>3479</v>
      </c>
      <c r="G68" s="76">
        <v>0</v>
      </c>
      <c r="H68" s="145" t="s">
        <v>3480</v>
      </c>
      <c r="I68" s="76"/>
      <c r="J68" s="85"/>
      <c r="K68" s="85"/>
      <c r="L68" s="84" t="s">
        <v>33</v>
      </c>
      <c r="M68" s="83"/>
      <c r="N68" s="83"/>
      <c r="O68" s="83"/>
      <c r="P68" s="83"/>
      <c r="Q68" s="101" t="s">
        <v>56</v>
      </c>
      <c r="R68" s="102"/>
      <c r="S68" s="81"/>
      <c r="T68" s="107"/>
      <c r="U68" s="131"/>
    </row>
    <row r="69" s="40" customFormat="1" ht="17.65" customHeight="1" spans="1:21">
      <c r="A69" s="71">
        <v>64</v>
      </c>
      <c r="B69" s="72" t="s">
        <v>267</v>
      </c>
      <c r="C69" s="73" t="s">
        <v>268</v>
      </c>
      <c r="D69" s="73">
        <v>13769343922</v>
      </c>
      <c r="E69" s="74" t="s">
        <v>59</v>
      </c>
      <c r="F69" s="144" t="s">
        <v>3481</v>
      </c>
      <c r="G69" s="76">
        <v>0</v>
      </c>
      <c r="H69" s="145" t="s">
        <v>3482</v>
      </c>
      <c r="I69" s="76"/>
      <c r="J69" s="85"/>
      <c r="K69" s="85"/>
      <c r="L69" s="84" t="s">
        <v>33</v>
      </c>
      <c r="M69" s="83"/>
      <c r="N69" s="83"/>
      <c r="O69" s="83"/>
      <c r="P69" s="83"/>
      <c r="Q69" s="101" t="s">
        <v>56</v>
      </c>
      <c r="R69" s="102"/>
      <c r="S69" s="81"/>
      <c r="T69" s="107"/>
      <c r="U69" s="131"/>
    </row>
    <row r="70" s="40" customFormat="1" ht="17.65" customHeight="1" spans="1:21">
      <c r="A70" s="71">
        <v>65</v>
      </c>
      <c r="B70" s="72" t="s">
        <v>271</v>
      </c>
      <c r="C70" s="73" t="s">
        <v>272</v>
      </c>
      <c r="D70" s="73">
        <v>13769457667</v>
      </c>
      <c r="E70" s="74" t="s">
        <v>59</v>
      </c>
      <c r="F70" s="144" t="s">
        <v>3483</v>
      </c>
      <c r="G70" s="76">
        <v>0</v>
      </c>
      <c r="H70" s="145" t="s">
        <v>3484</v>
      </c>
      <c r="I70" s="76"/>
      <c r="J70" s="85"/>
      <c r="K70" s="85"/>
      <c r="L70" s="84" t="s">
        <v>33</v>
      </c>
      <c r="M70" s="83"/>
      <c r="N70" s="83"/>
      <c r="O70" s="83"/>
      <c r="P70" s="83"/>
      <c r="Q70" s="101" t="s">
        <v>56</v>
      </c>
      <c r="R70" s="102"/>
      <c r="S70" s="81"/>
      <c r="T70" s="107"/>
      <c r="U70" s="131"/>
    </row>
    <row r="71" s="40" customFormat="1" ht="17.65" customHeight="1" spans="1:21">
      <c r="A71" s="71">
        <v>66</v>
      </c>
      <c r="B71" s="72" t="s">
        <v>273</v>
      </c>
      <c r="C71" s="73" t="s">
        <v>274</v>
      </c>
      <c r="D71" s="73">
        <v>15912526297</v>
      </c>
      <c r="E71" s="74" t="s">
        <v>59</v>
      </c>
      <c r="F71" s="144" t="str">
        <f>VLOOKUP(B71,[37]全部报警!$A$2:$D$78,2,FALSE)</f>
        <v>2019-07-16 03:05:00</v>
      </c>
      <c r="G71" s="76">
        <v>0</v>
      </c>
      <c r="H71" s="76" t="str">
        <f>VLOOKUP(B71,[37]全部报警!$A$2:$D$78,4,FALSE)</f>
        <v>云南省西双版纳傣族自治州勐海县勐宋乡勐海县众恒良种场茶厂(西南门)东158米</v>
      </c>
      <c r="I71" s="76"/>
      <c r="J71" s="85"/>
      <c r="K71" s="85"/>
      <c r="L71" s="84" t="s">
        <v>33</v>
      </c>
      <c r="M71" s="83"/>
      <c r="N71" s="83"/>
      <c r="O71" s="83"/>
      <c r="P71" s="83"/>
      <c r="Q71" s="101" t="s">
        <v>56</v>
      </c>
      <c r="R71" s="102"/>
      <c r="S71" s="81"/>
      <c r="T71" s="107"/>
      <c r="U71" s="131"/>
    </row>
    <row r="72" s="40" customFormat="1" ht="17.65" customHeight="1" spans="1:21">
      <c r="A72" s="71">
        <v>67</v>
      </c>
      <c r="B72" s="72" t="s">
        <v>275</v>
      </c>
      <c r="C72" s="73" t="s">
        <v>276</v>
      </c>
      <c r="D72" s="73">
        <v>15925353799</v>
      </c>
      <c r="E72" s="74" t="s">
        <v>59</v>
      </c>
      <c r="F72" s="144" t="s">
        <v>3485</v>
      </c>
      <c r="G72" s="76">
        <v>0</v>
      </c>
      <c r="H72" s="145" t="s">
        <v>3486</v>
      </c>
      <c r="I72" s="76"/>
      <c r="J72" s="85"/>
      <c r="K72" s="85"/>
      <c r="L72" s="84" t="s">
        <v>33</v>
      </c>
      <c r="M72" s="83"/>
      <c r="N72" s="83"/>
      <c r="O72" s="83"/>
      <c r="P72" s="83"/>
      <c r="Q72" s="101" t="s">
        <v>56</v>
      </c>
      <c r="R72" s="102"/>
      <c r="S72" s="81"/>
      <c r="T72" s="107"/>
      <c r="U72" s="131"/>
    </row>
    <row r="73" s="40" customFormat="1" ht="17.65" customHeight="1" spans="1:21">
      <c r="A73" s="71">
        <v>68</v>
      </c>
      <c r="B73" s="72" t="s">
        <v>277</v>
      </c>
      <c r="C73" s="73" t="s">
        <v>278</v>
      </c>
      <c r="D73" s="73">
        <v>15912869407</v>
      </c>
      <c r="E73" s="74" t="s">
        <v>59</v>
      </c>
      <c r="F73" s="144" t="s">
        <v>3487</v>
      </c>
      <c r="G73" s="76">
        <v>0</v>
      </c>
      <c r="H73" s="145" t="s">
        <v>3488</v>
      </c>
      <c r="I73" s="76"/>
      <c r="J73" s="85"/>
      <c r="K73" s="85"/>
      <c r="L73" s="84" t="s">
        <v>33</v>
      </c>
      <c r="M73" s="83"/>
      <c r="N73" s="83"/>
      <c r="O73" s="83"/>
      <c r="P73" s="83"/>
      <c r="Q73" s="101" t="s">
        <v>56</v>
      </c>
      <c r="R73" s="102"/>
      <c r="S73" s="81"/>
      <c r="T73" s="107"/>
      <c r="U73" s="131"/>
    </row>
    <row r="74" s="40" customFormat="1" ht="17.65" customHeight="1" spans="1:21">
      <c r="A74" s="71">
        <v>69</v>
      </c>
      <c r="B74" s="72" t="s">
        <v>280</v>
      </c>
      <c r="C74" s="73" t="s">
        <v>281</v>
      </c>
      <c r="D74" s="73">
        <v>15825220209</v>
      </c>
      <c r="E74" s="74" t="s">
        <v>59</v>
      </c>
      <c r="F74" s="144" t="str">
        <f>VLOOKUP(B74,[37]全部报警!$A$2:$D$78,2,FALSE)</f>
        <v>2019-07-16 23:45:18</v>
      </c>
      <c r="G74" s="76">
        <v>0</v>
      </c>
      <c r="H74" s="76" t="str">
        <f>VLOOKUP(B74,[37]全部报警!$A$2:$D$78,4,FALSE)</f>
        <v>云南省红河哈尼族彝族自治州弥勒市虹溪镇虹溪派出所东北53米</v>
      </c>
      <c r="I74" s="76"/>
      <c r="J74" s="85"/>
      <c r="K74" s="85"/>
      <c r="L74" s="84" t="s">
        <v>33</v>
      </c>
      <c r="M74" s="83"/>
      <c r="N74" s="83"/>
      <c r="O74" s="83"/>
      <c r="P74" s="83"/>
      <c r="Q74" s="101" t="s">
        <v>56</v>
      </c>
      <c r="R74" s="102"/>
      <c r="S74" s="81"/>
      <c r="T74" s="107"/>
      <c r="U74" s="131"/>
    </row>
    <row r="75" s="40" customFormat="1" ht="17.65" customHeight="1" spans="1:21">
      <c r="A75" s="71">
        <v>70</v>
      </c>
      <c r="B75" s="72" t="s">
        <v>282</v>
      </c>
      <c r="C75" s="73" t="s">
        <v>283</v>
      </c>
      <c r="D75" s="73">
        <v>13769477189</v>
      </c>
      <c r="E75" s="74" t="s">
        <v>59</v>
      </c>
      <c r="F75" s="144" t="str">
        <f>VLOOKUP(B75,[37]全部报警!$A$2:$D$78,2,FALSE)</f>
        <v>2019-07-16 22:33:21</v>
      </c>
      <c r="G75" s="76">
        <v>0</v>
      </c>
      <c r="H75" s="76" t="str">
        <f>VLOOKUP(B75,[37]全部报警!$A$2:$D$78,4,FALSE)</f>
        <v>云南省红河哈尼族彝族自治州弥勒市巡检司镇Z001鲁那坡东437米</v>
      </c>
      <c r="I75" s="76"/>
      <c r="J75" s="85"/>
      <c r="K75" s="85"/>
      <c r="L75" s="84" t="s">
        <v>33</v>
      </c>
      <c r="M75" s="83"/>
      <c r="N75" s="83"/>
      <c r="O75" s="83"/>
      <c r="P75" s="83"/>
      <c r="Q75" s="101" t="s">
        <v>56</v>
      </c>
      <c r="R75" s="102"/>
      <c r="S75" s="81"/>
      <c r="T75" s="107"/>
      <c r="U75" s="131"/>
    </row>
    <row r="76" s="40" customFormat="1" ht="17.65" customHeight="1" spans="1:21">
      <c r="A76" s="71">
        <v>71</v>
      </c>
      <c r="B76" s="72" t="s">
        <v>284</v>
      </c>
      <c r="C76" s="73" t="s">
        <v>285</v>
      </c>
      <c r="D76" s="73">
        <v>15974736050</v>
      </c>
      <c r="E76" s="74" t="s">
        <v>59</v>
      </c>
      <c r="F76" s="144" t="str">
        <f>VLOOKUP(B76,[37]全部报警!$A$2:$D$78,2,FALSE)</f>
        <v>2019-07-16 23:44:30</v>
      </c>
      <c r="G76" s="76">
        <v>0</v>
      </c>
      <c r="H76" s="76" t="str">
        <f>VLOOKUP(B76,[37]全部报警!$A$2:$D$78,4,FALSE)</f>
        <v>云南省红河哈尼族彝族自治州个旧市贾沙乡芦柴冲西448米</v>
      </c>
      <c r="I76" s="76"/>
      <c r="J76" s="85"/>
      <c r="K76" s="85"/>
      <c r="L76" s="84" t="s">
        <v>33</v>
      </c>
      <c r="M76" s="83"/>
      <c r="N76" s="83"/>
      <c r="O76" s="83"/>
      <c r="P76" s="83"/>
      <c r="Q76" s="101" t="s">
        <v>56</v>
      </c>
      <c r="R76" s="102"/>
      <c r="S76" s="81"/>
      <c r="T76" s="107"/>
      <c r="U76" s="131"/>
    </row>
    <row r="77" s="40" customFormat="1" ht="17.65" customHeight="1" spans="1:21">
      <c r="A77" s="71">
        <v>72</v>
      </c>
      <c r="B77" s="72" t="s">
        <v>286</v>
      </c>
      <c r="C77" s="73" t="s">
        <v>287</v>
      </c>
      <c r="D77" s="73">
        <v>15912866223</v>
      </c>
      <c r="E77" s="74" t="s">
        <v>59</v>
      </c>
      <c r="F77" s="144" t="s">
        <v>3489</v>
      </c>
      <c r="G77" s="76">
        <v>0</v>
      </c>
      <c r="H77" s="145" t="s">
        <v>3490</v>
      </c>
      <c r="I77" s="76"/>
      <c r="J77" s="85"/>
      <c r="K77" s="85"/>
      <c r="L77" s="84" t="s">
        <v>33</v>
      </c>
      <c r="M77" s="83"/>
      <c r="N77" s="83"/>
      <c r="O77" s="83"/>
      <c r="P77" s="83"/>
      <c r="Q77" s="101" t="s">
        <v>56</v>
      </c>
      <c r="R77" s="102"/>
      <c r="S77" s="81"/>
      <c r="T77" s="107"/>
      <c r="U77" s="131"/>
    </row>
    <row r="78" s="40" customFormat="1" ht="17.65" customHeight="1" spans="1:21">
      <c r="A78" s="71">
        <v>73</v>
      </c>
      <c r="B78" s="72" t="s">
        <v>290</v>
      </c>
      <c r="C78" s="73" t="s">
        <v>291</v>
      </c>
      <c r="D78" s="73">
        <v>13769446708</v>
      </c>
      <c r="E78" s="74" t="s">
        <v>59</v>
      </c>
      <c r="F78" s="144" t="str">
        <f>VLOOKUP(B78,[37]全部报警!$A$2:$D$78,2,FALSE)</f>
        <v>2019-07-16 05:39:53</v>
      </c>
      <c r="G78" s="76">
        <v>0</v>
      </c>
      <c r="H78" s="76" t="str">
        <f>VLOOKUP(B78,[37]全部报警!$A$2:$D$78,4,FALSE)</f>
        <v>云南省红河哈尼族彝族自治州河口瑶族自治县南溪镇124县道南溪汽车客运站东北1517米</v>
      </c>
      <c r="I78" s="76"/>
      <c r="J78" s="85"/>
      <c r="K78" s="85"/>
      <c r="L78" s="84" t="s">
        <v>33</v>
      </c>
      <c r="M78" s="83"/>
      <c r="N78" s="83"/>
      <c r="O78" s="83"/>
      <c r="P78" s="83"/>
      <c r="Q78" s="101" t="s">
        <v>56</v>
      </c>
      <c r="R78" s="102"/>
      <c r="S78" s="81"/>
      <c r="T78" s="107"/>
      <c r="U78" s="131"/>
    </row>
    <row r="79" s="40" customFormat="1" ht="17.65" customHeight="1" spans="1:21">
      <c r="A79" s="71">
        <v>74</v>
      </c>
      <c r="B79" s="72" t="s">
        <v>294</v>
      </c>
      <c r="C79" s="73" t="s">
        <v>295</v>
      </c>
      <c r="D79" s="73">
        <v>15987328827</v>
      </c>
      <c r="E79" s="74" t="s">
        <v>59</v>
      </c>
      <c r="F79" s="144" t="s">
        <v>3491</v>
      </c>
      <c r="G79" s="76">
        <v>0</v>
      </c>
      <c r="H79" s="145" t="s">
        <v>3492</v>
      </c>
      <c r="I79" s="76"/>
      <c r="J79" s="85"/>
      <c r="K79" s="85"/>
      <c r="L79" s="84" t="s">
        <v>33</v>
      </c>
      <c r="M79" s="83"/>
      <c r="N79" s="83"/>
      <c r="O79" s="83"/>
      <c r="P79" s="83"/>
      <c r="Q79" s="101" t="s">
        <v>56</v>
      </c>
      <c r="R79" s="102"/>
      <c r="S79" s="81"/>
      <c r="T79" s="107"/>
      <c r="U79" s="131"/>
    </row>
    <row r="80" s="40" customFormat="1" ht="17.65" customHeight="1" spans="1:21">
      <c r="A80" s="71">
        <v>75</v>
      </c>
      <c r="B80" s="72" t="s">
        <v>298</v>
      </c>
      <c r="C80" s="73" t="s">
        <v>299</v>
      </c>
      <c r="D80" s="73">
        <v>13987324298</v>
      </c>
      <c r="E80" s="74" t="s">
        <v>59</v>
      </c>
      <c r="F80" s="144" t="s">
        <v>3493</v>
      </c>
      <c r="G80" s="76">
        <v>0</v>
      </c>
      <c r="H80" s="145" t="s">
        <v>3494</v>
      </c>
      <c r="I80" s="76"/>
      <c r="J80" s="85"/>
      <c r="K80" s="85"/>
      <c r="L80" s="84" t="s">
        <v>33</v>
      </c>
      <c r="M80" s="83"/>
      <c r="N80" s="83"/>
      <c r="O80" s="83"/>
      <c r="P80" s="83"/>
      <c r="Q80" s="101" t="s">
        <v>56</v>
      </c>
      <c r="R80" s="102"/>
      <c r="S80" s="81"/>
      <c r="T80" s="107"/>
      <c r="U80" s="131"/>
    </row>
    <row r="81" s="40" customFormat="1" ht="17.65" customHeight="1" spans="1:21">
      <c r="A81" s="71">
        <v>76</v>
      </c>
      <c r="B81" s="72" t="s">
        <v>302</v>
      </c>
      <c r="C81" s="73" t="s">
        <v>303</v>
      </c>
      <c r="D81" s="73">
        <v>13529492223</v>
      </c>
      <c r="E81" s="74" t="s">
        <v>59</v>
      </c>
      <c r="F81" s="144" t="s">
        <v>3495</v>
      </c>
      <c r="G81" s="76">
        <v>0</v>
      </c>
      <c r="H81" s="145" t="s">
        <v>3496</v>
      </c>
      <c r="I81" s="76"/>
      <c r="J81" s="85"/>
      <c r="K81" s="85"/>
      <c r="L81" s="84" t="s">
        <v>33</v>
      </c>
      <c r="M81" s="83"/>
      <c r="N81" s="83"/>
      <c r="O81" s="83"/>
      <c r="P81" s="83"/>
      <c r="Q81" s="101" t="s">
        <v>56</v>
      </c>
      <c r="R81" s="102"/>
      <c r="S81" s="81"/>
      <c r="T81" s="107"/>
      <c r="U81" s="131"/>
    </row>
    <row r="82" s="40" customFormat="1" ht="17.65" customHeight="1" spans="1:21">
      <c r="A82" s="71">
        <v>77</v>
      </c>
      <c r="B82" s="72" t="s">
        <v>305</v>
      </c>
      <c r="C82" s="77" t="s">
        <v>306</v>
      </c>
      <c r="D82" s="77">
        <v>15987326716</v>
      </c>
      <c r="E82" s="74" t="s">
        <v>59</v>
      </c>
      <c r="F82" s="144" t="str">
        <f>VLOOKUP(B82,[37]全部报警!$A$2:$D$78,2,FALSE)</f>
        <v>2019-07-16 20:42:18</v>
      </c>
      <c r="G82" s="76">
        <v>0</v>
      </c>
      <c r="H82" s="76" t="str">
        <f>VLOOKUP(B82,[37]全部报警!$A$2:$D$78,4,FALSE)</f>
        <v>云南省红河哈尼族彝族自治州泸西县午街铺镇服务区南175米</v>
      </c>
      <c r="I82" s="76"/>
      <c r="J82" s="85"/>
      <c r="K82" s="85"/>
      <c r="L82" s="84" t="s">
        <v>33</v>
      </c>
      <c r="M82" s="83"/>
      <c r="N82" s="83"/>
      <c r="O82" s="83"/>
      <c r="P82" s="83"/>
      <c r="Q82" s="101" t="s">
        <v>56</v>
      </c>
      <c r="R82" s="102"/>
      <c r="S82" s="81"/>
      <c r="T82" s="107"/>
      <c r="U82" s="131"/>
    </row>
    <row r="83" s="40" customFormat="1" ht="17.65" customHeight="1" spans="1:21">
      <c r="A83" s="71">
        <v>78</v>
      </c>
      <c r="B83" s="72" t="s">
        <v>307</v>
      </c>
      <c r="C83" s="73" t="s">
        <v>308</v>
      </c>
      <c r="D83" s="73">
        <v>13769323752</v>
      </c>
      <c r="E83" s="74" t="s">
        <v>59</v>
      </c>
      <c r="F83" s="144" t="s">
        <v>3497</v>
      </c>
      <c r="G83" s="76">
        <v>0</v>
      </c>
      <c r="H83" s="145" t="s">
        <v>3498</v>
      </c>
      <c r="I83" s="76"/>
      <c r="J83" s="85"/>
      <c r="K83" s="85"/>
      <c r="L83" s="84" t="s">
        <v>33</v>
      </c>
      <c r="M83" s="83"/>
      <c r="N83" s="83"/>
      <c r="O83" s="83"/>
      <c r="P83" s="83"/>
      <c r="Q83" s="101" t="s">
        <v>56</v>
      </c>
      <c r="R83" s="102"/>
      <c r="S83" s="81"/>
      <c r="T83" s="107"/>
      <c r="U83" s="131"/>
    </row>
    <row r="84" s="40" customFormat="1" ht="17.65" customHeight="1" spans="1:21">
      <c r="A84" s="71">
        <v>79</v>
      </c>
      <c r="B84" s="72" t="s">
        <v>309</v>
      </c>
      <c r="C84" s="73" t="s">
        <v>310</v>
      </c>
      <c r="D84" s="73">
        <v>13887310086</v>
      </c>
      <c r="E84" s="74" t="s">
        <v>59</v>
      </c>
      <c r="F84" s="144" t="s">
        <v>3499</v>
      </c>
      <c r="G84" s="76">
        <v>0</v>
      </c>
      <c r="H84" s="145" t="s">
        <v>3500</v>
      </c>
      <c r="I84" s="76"/>
      <c r="J84" s="85"/>
      <c r="K84" s="85"/>
      <c r="L84" s="84" t="s">
        <v>33</v>
      </c>
      <c r="M84" s="83"/>
      <c r="N84" s="83"/>
      <c r="O84" s="83"/>
      <c r="P84" s="83"/>
      <c r="Q84" s="101" t="s">
        <v>56</v>
      </c>
      <c r="R84" s="102"/>
      <c r="S84" s="81"/>
      <c r="T84" s="107"/>
      <c r="U84" s="131"/>
    </row>
    <row r="85" s="40" customFormat="1" ht="17.65" customHeight="1" spans="1:21">
      <c r="A85" s="71">
        <v>80</v>
      </c>
      <c r="B85" s="72" t="s">
        <v>313</v>
      </c>
      <c r="C85" s="73" t="s">
        <v>314</v>
      </c>
      <c r="D85" s="73">
        <v>13988048437</v>
      </c>
      <c r="E85" s="74" t="s">
        <v>59</v>
      </c>
      <c r="F85" s="144" t="str">
        <f>VLOOKUP(B85,[37]全部报警!$A$2:$D$78,2,FALSE)</f>
        <v>2019-07-16 22:05:28</v>
      </c>
      <c r="G85" s="76">
        <v>0</v>
      </c>
      <c r="H85" s="76" t="str">
        <f>VLOOKUP(B85,[37]全部报警!$A$2:$D$78,4,FALSE)</f>
        <v>云南省昭通市镇雄县坪上镇背牛段湾子东南161米</v>
      </c>
      <c r="I85" s="76"/>
      <c r="J85" s="85"/>
      <c r="K85" s="85"/>
      <c r="L85" s="84" t="s">
        <v>33</v>
      </c>
      <c r="M85" s="83"/>
      <c r="N85" s="83"/>
      <c r="O85" s="83"/>
      <c r="P85" s="83"/>
      <c r="Q85" s="101" t="s">
        <v>56</v>
      </c>
      <c r="R85" s="102"/>
      <c r="S85" s="81"/>
      <c r="T85" s="107"/>
      <c r="U85" s="131"/>
    </row>
    <row r="86" s="40" customFormat="1" ht="17.65" customHeight="1" spans="1:21">
      <c r="A86" s="71">
        <v>81</v>
      </c>
      <c r="B86" s="72" t="s">
        <v>315</v>
      </c>
      <c r="C86" s="73" t="s">
        <v>316</v>
      </c>
      <c r="D86" s="73">
        <v>15087333968</v>
      </c>
      <c r="E86" s="74" t="s">
        <v>59</v>
      </c>
      <c r="F86" s="144" t="str">
        <f>VLOOKUP(B86,[37]全部报警!$A$2:$D$78,2,FALSE)</f>
        <v>2019-07-16 23:25:02</v>
      </c>
      <c r="G86" s="76">
        <v>0</v>
      </c>
      <c r="H86" s="76" t="str">
        <f>VLOOKUP(B86,[37]全部报警!$A$2:$D$78,4,FALSE)</f>
        <v>云南省玉溪市通海县里山乡通建高速入口云南省通海秀山水泥有限责任公司东南105米</v>
      </c>
      <c r="I86" s="76"/>
      <c r="J86" s="85"/>
      <c r="K86" s="85"/>
      <c r="L86" s="84" t="s">
        <v>33</v>
      </c>
      <c r="M86" s="83"/>
      <c r="N86" s="83"/>
      <c r="O86" s="83"/>
      <c r="P86" s="83"/>
      <c r="Q86" s="101" t="s">
        <v>56</v>
      </c>
      <c r="R86" s="102"/>
      <c r="S86" s="81"/>
      <c r="T86" s="107"/>
      <c r="U86" s="131"/>
    </row>
    <row r="87" s="40" customFormat="1" ht="17.65" customHeight="1" spans="1:21">
      <c r="A87" s="71">
        <v>82</v>
      </c>
      <c r="B87" s="72" t="s">
        <v>317</v>
      </c>
      <c r="C87" s="73" t="s">
        <v>318</v>
      </c>
      <c r="D87" s="73">
        <v>15987375479</v>
      </c>
      <c r="E87" s="74" t="s">
        <v>59</v>
      </c>
      <c r="F87" s="144" t="str">
        <f>VLOOKUP(B87,[37]全部报警!$A$2:$D$78,2,FALSE)</f>
        <v>2019-07-16 22:16:03</v>
      </c>
      <c r="G87" s="76">
        <v>0</v>
      </c>
      <c r="H87" s="76" t="str">
        <f>VLOOKUP(B87,[37]全部报警!$A$2:$D$78,4,FALSE)</f>
        <v>云南省红河哈尼族彝族自治州元阳县南沙镇慢腊公路102县102县道桃园村卫生所东1277米</v>
      </c>
      <c r="I87" s="76"/>
      <c r="J87" s="85"/>
      <c r="K87" s="85"/>
      <c r="L87" s="84" t="s">
        <v>33</v>
      </c>
      <c r="M87" s="83"/>
      <c r="N87" s="83"/>
      <c r="O87" s="83"/>
      <c r="P87" s="83"/>
      <c r="Q87" s="101" t="s">
        <v>56</v>
      </c>
      <c r="R87" s="102"/>
      <c r="S87" s="81"/>
      <c r="T87" s="107"/>
      <c r="U87" s="131"/>
    </row>
    <row r="88" s="40" customFormat="1" ht="17.65" customHeight="1" spans="1:21">
      <c r="A88" s="71">
        <v>83</v>
      </c>
      <c r="B88" s="72" t="s">
        <v>319</v>
      </c>
      <c r="C88" s="73" t="s">
        <v>141</v>
      </c>
      <c r="D88" s="73">
        <v>15912899704</v>
      </c>
      <c r="E88" s="74" t="s">
        <v>59</v>
      </c>
      <c r="F88" s="144"/>
      <c r="G88" s="76"/>
      <c r="H88" s="76"/>
      <c r="I88" s="83" t="s">
        <v>62</v>
      </c>
      <c r="J88" s="85"/>
      <c r="K88" s="85"/>
      <c r="L88" s="84" t="s">
        <v>33</v>
      </c>
      <c r="M88" s="83"/>
      <c r="N88" s="83"/>
      <c r="O88" s="83"/>
      <c r="P88" s="83"/>
      <c r="Q88" s="101" t="s">
        <v>56</v>
      </c>
      <c r="R88" s="102"/>
      <c r="S88" s="146"/>
      <c r="T88" s="107"/>
      <c r="U88" s="131"/>
    </row>
    <row r="89" s="40" customFormat="1" ht="17.65" customHeight="1" spans="1:21">
      <c r="A89" s="71">
        <v>84</v>
      </c>
      <c r="B89" s="72" t="s">
        <v>322</v>
      </c>
      <c r="C89" s="73" t="s">
        <v>323</v>
      </c>
      <c r="D89" s="73">
        <v>13988065286</v>
      </c>
      <c r="E89" s="74" t="s">
        <v>59</v>
      </c>
      <c r="F89" s="144" t="str">
        <f>VLOOKUP(B89,[37]全部报警!$A$2:$D$78,2,FALSE)</f>
        <v>2019-07-16 17:25:35</v>
      </c>
      <c r="G89" s="76">
        <v>0</v>
      </c>
      <c r="H89" s="76" t="str">
        <f>VLOOKUP(B89,[37]全部报警!$A$2:$D$78,4,FALSE)</f>
        <v>云南省红河哈尼族彝族自治州蒙自市文澜镇北大街14号龙井路蒙自商城东88米</v>
      </c>
      <c r="I89" s="76"/>
      <c r="J89" s="85"/>
      <c r="K89" s="85"/>
      <c r="L89" s="84" t="s">
        <v>33</v>
      </c>
      <c r="M89" s="83"/>
      <c r="N89" s="83"/>
      <c r="O89" s="83"/>
      <c r="P89" s="83"/>
      <c r="Q89" s="101" t="s">
        <v>56</v>
      </c>
      <c r="R89" s="102"/>
      <c r="S89" s="81"/>
      <c r="T89" s="107"/>
      <c r="U89" s="131"/>
    </row>
    <row r="90" ht="17.65" customHeight="1" spans="1:21">
      <c r="A90" s="71">
        <v>85</v>
      </c>
      <c r="B90" s="72" t="s">
        <v>324</v>
      </c>
      <c r="C90" s="73" t="s">
        <v>325</v>
      </c>
      <c r="D90" s="73">
        <v>15126318641</v>
      </c>
      <c r="E90" s="74" t="s">
        <v>59</v>
      </c>
      <c r="F90" s="144" t="str">
        <f>VLOOKUP(B90,[37]全部报警!$A$2:$D$78,2,FALSE)</f>
        <v>2019-07-16 23:52:20</v>
      </c>
      <c r="G90" s="76">
        <v>0</v>
      </c>
      <c r="H90" s="76" t="str">
        <f>VLOOKUP(B90,[37]全部报警!$A$2:$D$78,4,FALSE)</f>
        <v>云南省红河哈尼族彝族自治州建水县临安镇214省道中国石化加油站(培德段)西北37米</v>
      </c>
      <c r="I90" s="76"/>
      <c r="J90" s="85"/>
      <c r="K90" s="85"/>
      <c r="L90" s="84" t="s">
        <v>33</v>
      </c>
      <c r="M90" s="83"/>
      <c r="N90" s="83"/>
      <c r="O90" s="83"/>
      <c r="P90" s="83"/>
      <c r="Q90" s="101" t="s">
        <v>56</v>
      </c>
      <c r="R90" s="102"/>
      <c r="S90" s="81"/>
      <c r="T90" s="107"/>
      <c r="U90" s="131"/>
    </row>
    <row r="91" ht="17.65" customHeight="1" spans="1:21">
      <c r="A91" s="71">
        <v>86</v>
      </c>
      <c r="B91" s="72" t="s">
        <v>326</v>
      </c>
      <c r="C91" s="73" t="s">
        <v>327</v>
      </c>
      <c r="D91" s="73">
        <v>15287330010</v>
      </c>
      <c r="E91" s="74" t="s">
        <v>59</v>
      </c>
      <c r="F91" s="144" t="str">
        <f>VLOOKUP(B91,[37]全部报警!$A$2:$D$78,2,FALSE)</f>
        <v>2019-07-16 23:40:57</v>
      </c>
      <c r="G91" s="76">
        <v>0</v>
      </c>
      <c r="H91" s="76" t="str">
        <f>VLOOKUP(B91,[37]全部报警!$A$2:$D$78,4,FALSE)</f>
        <v>云南省红河哈尼族彝族自治州建水县青龙镇青他线麦子地山北526米</v>
      </c>
      <c r="I91" s="76"/>
      <c r="J91" s="85"/>
      <c r="K91" s="85"/>
      <c r="L91" s="84" t="s">
        <v>33</v>
      </c>
      <c r="M91" s="83"/>
      <c r="N91" s="83"/>
      <c r="O91" s="83"/>
      <c r="P91" s="83"/>
      <c r="Q91" s="101" t="s">
        <v>56</v>
      </c>
      <c r="R91" s="102"/>
      <c r="S91" s="81"/>
      <c r="T91" s="107"/>
      <c r="U91" s="131"/>
    </row>
    <row r="92" ht="17.65" customHeight="1" spans="1:22">
      <c r="A92" s="71">
        <v>87</v>
      </c>
      <c r="B92" s="72" t="s">
        <v>328</v>
      </c>
      <c r="C92" s="73" t="s">
        <v>329</v>
      </c>
      <c r="D92" s="73">
        <v>13408935775</v>
      </c>
      <c r="E92" s="74" t="s">
        <v>59</v>
      </c>
      <c r="F92" s="144" t="s">
        <v>3501</v>
      </c>
      <c r="G92" s="76">
        <v>0</v>
      </c>
      <c r="H92" s="145" t="s">
        <v>3502</v>
      </c>
      <c r="I92" s="76"/>
      <c r="J92" s="85"/>
      <c r="K92" s="85"/>
      <c r="L92" s="84" t="s">
        <v>33</v>
      </c>
      <c r="M92" s="83"/>
      <c r="N92" s="83"/>
      <c r="O92" s="83"/>
      <c r="P92" s="83"/>
      <c r="Q92" s="101" t="s">
        <v>56</v>
      </c>
      <c r="R92" s="102"/>
      <c r="S92" s="81"/>
      <c r="T92" s="107"/>
      <c r="U92" s="131"/>
      <c r="V92" s="41"/>
    </row>
    <row r="93" ht="17.65" customHeight="1" spans="1:22">
      <c r="A93" s="71">
        <v>88</v>
      </c>
      <c r="B93" s="72" t="s">
        <v>330</v>
      </c>
      <c r="C93" s="73" t="s">
        <v>331</v>
      </c>
      <c r="D93" s="73">
        <v>15912809069</v>
      </c>
      <c r="E93" s="74" t="s">
        <v>59</v>
      </c>
      <c r="F93" s="144" t="s">
        <v>3503</v>
      </c>
      <c r="G93" s="76">
        <v>0</v>
      </c>
      <c r="H93" s="145" t="s">
        <v>3504</v>
      </c>
      <c r="I93" s="76"/>
      <c r="J93" s="85"/>
      <c r="K93" s="85"/>
      <c r="L93" s="84" t="s">
        <v>33</v>
      </c>
      <c r="M93" s="83"/>
      <c r="N93" s="83"/>
      <c r="O93" s="83"/>
      <c r="P93" s="83"/>
      <c r="Q93" s="101" t="s">
        <v>56</v>
      </c>
      <c r="R93" s="102"/>
      <c r="S93" s="81"/>
      <c r="T93" s="107"/>
      <c r="U93" s="131"/>
      <c r="V93" s="41"/>
    </row>
    <row r="94" ht="17.65" customHeight="1" spans="1:22">
      <c r="A94" s="71">
        <v>89</v>
      </c>
      <c r="B94" s="72" t="s">
        <v>334</v>
      </c>
      <c r="C94" s="73" t="s">
        <v>335</v>
      </c>
      <c r="D94" s="73">
        <v>15094156905</v>
      </c>
      <c r="E94" s="74" t="s">
        <v>59</v>
      </c>
      <c r="F94" s="144" t="s">
        <v>3505</v>
      </c>
      <c r="G94" s="76">
        <v>0</v>
      </c>
      <c r="H94" s="145" t="s">
        <v>3506</v>
      </c>
      <c r="I94" s="76"/>
      <c r="J94" s="85"/>
      <c r="K94" s="85"/>
      <c r="L94" s="84" t="s">
        <v>33</v>
      </c>
      <c r="M94" s="83"/>
      <c r="N94" s="83"/>
      <c r="O94" s="83"/>
      <c r="P94" s="83"/>
      <c r="Q94" s="101" t="s">
        <v>56</v>
      </c>
      <c r="R94" s="102"/>
      <c r="S94" s="81"/>
      <c r="T94" s="107"/>
      <c r="U94" s="131"/>
      <c r="V94" s="41"/>
    </row>
    <row r="95" ht="17.65" customHeight="1" spans="1:22">
      <c r="A95" s="71">
        <v>90</v>
      </c>
      <c r="B95" s="72" t="s">
        <v>338</v>
      </c>
      <c r="C95" s="73" t="s">
        <v>339</v>
      </c>
      <c r="D95" s="73">
        <v>13529826425</v>
      </c>
      <c r="E95" s="74" t="s">
        <v>59</v>
      </c>
      <c r="F95" s="144" t="s">
        <v>3507</v>
      </c>
      <c r="G95" s="76">
        <v>0</v>
      </c>
      <c r="H95" s="145" t="s">
        <v>3508</v>
      </c>
      <c r="I95" s="76"/>
      <c r="J95" s="85"/>
      <c r="K95" s="85"/>
      <c r="L95" s="84" t="s">
        <v>33</v>
      </c>
      <c r="M95" s="83"/>
      <c r="N95" s="83"/>
      <c r="O95" s="83"/>
      <c r="P95" s="83"/>
      <c r="Q95" s="101" t="s">
        <v>56</v>
      </c>
      <c r="R95" s="102"/>
      <c r="S95" s="81"/>
      <c r="T95" s="107"/>
      <c r="U95" s="131"/>
      <c r="V95" s="41"/>
    </row>
    <row r="96" ht="17.65" customHeight="1" spans="1:22">
      <c r="A96" s="71">
        <v>91</v>
      </c>
      <c r="B96" s="72" t="s">
        <v>342</v>
      </c>
      <c r="C96" s="73" t="s">
        <v>343</v>
      </c>
      <c r="D96" s="73">
        <v>15987380061</v>
      </c>
      <c r="E96" s="74" t="s">
        <v>59</v>
      </c>
      <c r="F96" s="144" t="str">
        <f>VLOOKUP(B96,[37]全部报警!$A$2:$D$78,2,FALSE)</f>
        <v>2019-07-16 11:23:30</v>
      </c>
      <c r="G96" s="76">
        <v>0</v>
      </c>
      <c r="H96" s="76" t="str">
        <f>VLOOKUP(B96,[37]全部报警!$A$2:$D$78,4,FALSE)</f>
        <v>云南省玉溪市红塔区研和街道213国道云南玉溪瑞源生物化工有限公司东85米</v>
      </c>
      <c r="I96" s="76"/>
      <c r="J96" s="85"/>
      <c r="K96" s="85"/>
      <c r="L96" s="84" t="s">
        <v>33</v>
      </c>
      <c r="M96" s="83"/>
      <c r="N96" s="83"/>
      <c r="O96" s="83"/>
      <c r="P96" s="83"/>
      <c r="Q96" s="101" t="s">
        <v>56</v>
      </c>
      <c r="R96" s="102"/>
      <c r="S96" s="81"/>
      <c r="T96" s="107"/>
      <c r="U96" s="131"/>
      <c r="V96" s="41"/>
    </row>
    <row r="97" s="41" customFormat="1" ht="17.65" customHeight="1" spans="1:21">
      <c r="A97" s="71">
        <v>92</v>
      </c>
      <c r="B97" s="72" t="s">
        <v>344</v>
      </c>
      <c r="C97" s="73" t="s">
        <v>345</v>
      </c>
      <c r="D97" s="73">
        <v>18008806112</v>
      </c>
      <c r="E97" s="74" t="s">
        <v>59</v>
      </c>
      <c r="F97" s="144" t="str">
        <f>VLOOKUP(B97,[37]全部报警!$A$2:$D$78,2,FALSE)</f>
        <v>2019-07-16 07:12:14</v>
      </c>
      <c r="G97" s="76">
        <v>83</v>
      </c>
      <c r="H97" s="76" t="str">
        <f>VLOOKUP(B97,[37]全部报警!$A$2:$D$78,4,FALSE)</f>
        <v>云南省红河哈尼族彝族自治州开远市乐白道街道G8011开河高速南盘江东365米</v>
      </c>
      <c r="I97" s="76"/>
      <c r="J97" s="85"/>
      <c r="K97" s="85"/>
      <c r="L97" s="84" t="s">
        <v>28</v>
      </c>
      <c r="M97" s="83" t="s">
        <v>62</v>
      </c>
      <c r="N97" s="83"/>
      <c r="O97" s="83"/>
      <c r="P97" s="83"/>
      <c r="Q97" s="101" t="s">
        <v>34</v>
      </c>
      <c r="R97" s="102"/>
      <c r="S97" s="106">
        <v>43662</v>
      </c>
      <c r="T97" s="107" t="s">
        <v>170</v>
      </c>
      <c r="U97" s="131"/>
    </row>
    <row r="98" s="41" customFormat="1" ht="17.65" customHeight="1" spans="1:21">
      <c r="A98" s="71">
        <v>93</v>
      </c>
      <c r="B98" s="72" t="s">
        <v>348</v>
      </c>
      <c r="C98" s="73" t="s">
        <v>349</v>
      </c>
      <c r="D98" s="73">
        <v>13577315608</v>
      </c>
      <c r="E98" s="74" t="s">
        <v>59</v>
      </c>
      <c r="F98" s="144" t="s">
        <v>3509</v>
      </c>
      <c r="G98" s="76">
        <v>0</v>
      </c>
      <c r="H98" s="145" t="s">
        <v>3510</v>
      </c>
      <c r="I98" s="76"/>
      <c r="J98" s="85"/>
      <c r="K98" s="85"/>
      <c r="L98" s="84" t="s">
        <v>33</v>
      </c>
      <c r="M98" s="83"/>
      <c r="N98" s="83"/>
      <c r="O98" s="83"/>
      <c r="P98" s="83"/>
      <c r="Q98" s="101" t="s">
        <v>56</v>
      </c>
      <c r="R98" s="102"/>
      <c r="S98" s="81"/>
      <c r="T98" s="107"/>
      <c r="U98" s="131"/>
    </row>
    <row r="99" s="41" customFormat="1" ht="17.65" customHeight="1" spans="1:21">
      <c r="A99" s="71">
        <v>94</v>
      </c>
      <c r="B99" s="72" t="s">
        <v>350</v>
      </c>
      <c r="C99" s="73" t="s">
        <v>351</v>
      </c>
      <c r="D99" s="73">
        <v>13887376301</v>
      </c>
      <c r="E99" s="74" t="s">
        <v>59</v>
      </c>
      <c r="F99" s="144" t="s">
        <v>3511</v>
      </c>
      <c r="G99" s="76">
        <v>0</v>
      </c>
      <c r="H99" s="145" t="s">
        <v>3512</v>
      </c>
      <c r="I99" s="76"/>
      <c r="J99" s="85"/>
      <c r="K99" s="85"/>
      <c r="L99" s="84" t="s">
        <v>33</v>
      </c>
      <c r="M99" s="83"/>
      <c r="N99" s="83"/>
      <c r="O99" s="83"/>
      <c r="P99" s="83"/>
      <c r="Q99" s="101" t="s">
        <v>56</v>
      </c>
      <c r="R99" s="102"/>
      <c r="S99" s="81"/>
      <c r="T99" s="107"/>
      <c r="U99" s="131"/>
    </row>
    <row r="100" s="41" customFormat="1" ht="17.65" customHeight="1" spans="1:21">
      <c r="A100" s="71">
        <v>95</v>
      </c>
      <c r="B100" s="108" t="s">
        <v>352</v>
      </c>
      <c r="C100" s="109" t="s">
        <v>353</v>
      </c>
      <c r="D100" s="109" t="s">
        <v>354</v>
      </c>
      <c r="E100" s="74" t="s">
        <v>59</v>
      </c>
      <c r="F100" s="144" t="str">
        <f>VLOOKUP(B100,[37]全部报警!$A$2:$D$78,2,FALSE)</f>
        <v>2019-07-16 12:52:31</v>
      </c>
      <c r="G100" s="76">
        <v>0</v>
      </c>
      <c r="H100" s="76" t="str">
        <f>VLOOKUP(B100,[37]全部报警!$A$2:$D$78,4,FALSE)</f>
        <v>云南省红河哈尼族彝族自治州个旧市锡城镇个金公路金盆家园西北136米</v>
      </c>
      <c r="I100" s="76"/>
      <c r="J100" s="85"/>
      <c r="K100" s="85"/>
      <c r="L100" s="84" t="s">
        <v>33</v>
      </c>
      <c r="M100" s="83"/>
      <c r="N100" s="83"/>
      <c r="O100" s="83"/>
      <c r="P100" s="83"/>
      <c r="Q100" s="101" t="s">
        <v>56</v>
      </c>
      <c r="R100" s="102"/>
      <c r="S100" s="81"/>
      <c r="T100" s="107"/>
      <c r="U100" s="131"/>
    </row>
    <row r="101" s="41" customFormat="1" ht="17.65" customHeight="1" spans="1:21">
      <c r="A101" s="71">
        <v>96</v>
      </c>
      <c r="B101" s="72" t="s">
        <v>355</v>
      </c>
      <c r="C101" s="110" t="s">
        <v>356</v>
      </c>
      <c r="D101" s="110" t="s">
        <v>357</v>
      </c>
      <c r="E101" s="74" t="s">
        <v>59</v>
      </c>
      <c r="F101" s="144" t="str">
        <f>VLOOKUP(B101,[37]全部报警!$A$2:$D$78,2,FALSE)</f>
        <v>2019-07-16 20:19:26</v>
      </c>
      <c r="G101" s="76">
        <v>0</v>
      </c>
      <c r="H101" s="76" t="str">
        <f>VLOOKUP(B101,[37]全部报警!$A$2:$D$78,4,FALSE)</f>
        <v>云南省文山壮族苗族自治州砚山县平远镇商贸大街157商贸大街阳光钢铝门窗东北35米</v>
      </c>
      <c r="I101" s="76"/>
      <c r="J101" s="85"/>
      <c r="K101" s="85"/>
      <c r="L101" s="84" t="s">
        <v>33</v>
      </c>
      <c r="M101" s="83"/>
      <c r="N101" s="83"/>
      <c r="O101" s="83"/>
      <c r="P101" s="83"/>
      <c r="Q101" s="101" t="s">
        <v>56</v>
      </c>
      <c r="R101" s="102"/>
      <c r="S101" s="81"/>
      <c r="T101" s="107"/>
      <c r="U101" s="131"/>
    </row>
    <row r="102" s="41" customFormat="1" ht="17.65" customHeight="1" spans="1:21">
      <c r="A102" s="71">
        <v>97</v>
      </c>
      <c r="B102" s="72" t="s">
        <v>358</v>
      </c>
      <c r="C102" s="110" t="s">
        <v>359</v>
      </c>
      <c r="D102" s="110" t="s">
        <v>360</v>
      </c>
      <c r="E102" s="74" t="s">
        <v>59</v>
      </c>
      <c r="F102" s="144" t="str">
        <f>VLOOKUP(B102,[37]全部报警!$A$2:$D$78,2,FALSE)</f>
        <v>2019-07-16 14:12:32</v>
      </c>
      <c r="G102" s="76">
        <v>0</v>
      </c>
      <c r="H102" s="76" t="str">
        <f>VLOOKUP(B102,[37]全部报警!$A$2:$D$78,4,FALSE)</f>
        <v>云南省红河哈尼族彝族自治州个旧市鸡街镇个大段松树寨东347米</v>
      </c>
      <c r="I102" s="76"/>
      <c r="J102" s="85"/>
      <c r="K102" s="85"/>
      <c r="L102" s="84" t="s">
        <v>33</v>
      </c>
      <c r="M102" s="83"/>
      <c r="N102" s="83"/>
      <c r="O102" s="83"/>
      <c r="P102" s="83"/>
      <c r="Q102" s="101" t="s">
        <v>56</v>
      </c>
      <c r="R102" s="102"/>
      <c r="S102" s="81"/>
      <c r="T102" s="107"/>
      <c r="U102" s="131"/>
    </row>
    <row r="103" s="41" customFormat="1" ht="17.65" customHeight="1" spans="1:21">
      <c r="A103" s="71">
        <v>98</v>
      </c>
      <c r="B103" s="72" t="s">
        <v>363</v>
      </c>
      <c r="C103" s="110" t="s">
        <v>364</v>
      </c>
      <c r="D103" s="110" t="s">
        <v>365</v>
      </c>
      <c r="E103" s="74" t="s">
        <v>59</v>
      </c>
      <c r="F103" s="144" t="str">
        <f>VLOOKUP(B103,[37]全部报警!$A$2:$D$78,2,FALSE)</f>
        <v>2019-07-16 23:14:31</v>
      </c>
      <c r="G103" s="76">
        <v>0</v>
      </c>
      <c r="H103" s="76" t="str">
        <f>VLOOKUP(B103,[37]全部报警!$A$2:$D$78,4,FALSE)</f>
        <v>云南省红河哈尼族彝族自治州河口瑶族自治县河口镇326国道曼漆西北236米</v>
      </c>
      <c r="I103" s="76"/>
      <c r="J103" s="85"/>
      <c r="K103" s="85"/>
      <c r="L103" s="84" t="s">
        <v>33</v>
      </c>
      <c r="M103" s="83"/>
      <c r="N103" s="83"/>
      <c r="O103" s="83"/>
      <c r="P103" s="83"/>
      <c r="Q103" s="101" t="s">
        <v>56</v>
      </c>
      <c r="R103" s="102"/>
      <c r="S103" s="81"/>
      <c r="T103" s="107"/>
      <c r="U103" s="131"/>
    </row>
    <row r="104" s="41" customFormat="1" ht="17.65" customHeight="1" spans="1:21">
      <c r="A104" s="71">
        <v>99</v>
      </c>
      <c r="B104" s="72" t="s">
        <v>366</v>
      </c>
      <c r="C104" s="110" t="s">
        <v>367</v>
      </c>
      <c r="D104" s="110" t="s">
        <v>368</v>
      </c>
      <c r="E104" s="74" t="s">
        <v>59</v>
      </c>
      <c r="F104" s="144" t="s">
        <v>3513</v>
      </c>
      <c r="G104" s="76">
        <v>0</v>
      </c>
      <c r="H104" s="145" t="s">
        <v>3514</v>
      </c>
      <c r="I104" s="76"/>
      <c r="J104" s="85"/>
      <c r="K104" s="85"/>
      <c r="L104" s="84" t="s">
        <v>33</v>
      </c>
      <c r="M104" s="83"/>
      <c r="N104" s="83"/>
      <c r="O104" s="83"/>
      <c r="P104" s="83"/>
      <c r="Q104" s="101" t="s">
        <v>56</v>
      </c>
      <c r="R104" s="102"/>
      <c r="S104" s="81"/>
      <c r="T104" s="107"/>
      <c r="U104" s="131"/>
    </row>
    <row r="105" s="41" customFormat="1" ht="17.65" customHeight="1" spans="1:21">
      <c r="A105" s="71">
        <v>100</v>
      </c>
      <c r="B105" s="72" t="s">
        <v>369</v>
      </c>
      <c r="C105" s="109" t="s">
        <v>370</v>
      </c>
      <c r="D105" s="109" t="s">
        <v>371</v>
      </c>
      <c r="E105" s="74" t="s">
        <v>59</v>
      </c>
      <c r="F105" s="144" t="str">
        <f>VLOOKUP(B105,[37]全部报警!$A$2:$D$78,2,FALSE)</f>
        <v>2019-07-16 23:47:39</v>
      </c>
      <c r="G105" s="76">
        <v>0</v>
      </c>
      <c r="H105" s="76" t="str">
        <f>VLOOKUP(B105,[37]全部报警!$A$2:$D$78,4,FALSE)</f>
        <v>云南省红河哈尼族彝族自治州蒙自市期路白苗族乡326国道铺基底东北52米</v>
      </c>
      <c r="I105" s="76"/>
      <c r="J105" s="85"/>
      <c r="K105" s="85"/>
      <c r="L105" s="84" t="s">
        <v>33</v>
      </c>
      <c r="M105" s="83"/>
      <c r="N105" s="83"/>
      <c r="O105" s="83"/>
      <c r="P105" s="83"/>
      <c r="Q105" s="101" t="s">
        <v>56</v>
      </c>
      <c r="R105" s="102"/>
      <c r="S105" s="81"/>
      <c r="T105" s="107"/>
      <c r="U105" s="131"/>
    </row>
    <row r="106" s="41" customFormat="1" ht="17.65" customHeight="1" spans="1:21">
      <c r="A106" s="71">
        <v>101</v>
      </c>
      <c r="B106" s="72" t="s">
        <v>374</v>
      </c>
      <c r="C106" s="110" t="s">
        <v>375</v>
      </c>
      <c r="D106" s="111" t="s">
        <v>376</v>
      </c>
      <c r="E106" s="74" t="s">
        <v>59</v>
      </c>
      <c r="F106" s="144" t="str">
        <f>VLOOKUP(B106,[37]全部报警!$A$2:$D$78,2,FALSE)</f>
        <v>2019-07-16 22:59:28</v>
      </c>
      <c r="G106" s="76">
        <v>0</v>
      </c>
      <c r="H106" s="76" t="str">
        <f>VLOOKUP(B106,[37]全部报警!$A$2:$D$78,4,FALSE)</f>
        <v>云南省红河哈尼族彝族自治州屏边苗族自治县白云乡白泥塘村北112米</v>
      </c>
      <c r="I106" s="76"/>
      <c r="J106" s="85"/>
      <c r="K106" s="85"/>
      <c r="L106" s="84" t="s">
        <v>33</v>
      </c>
      <c r="M106" s="83"/>
      <c r="N106" s="83"/>
      <c r="O106" s="83"/>
      <c r="P106" s="83"/>
      <c r="Q106" s="101" t="s">
        <v>56</v>
      </c>
      <c r="R106" s="102"/>
      <c r="S106" s="81"/>
      <c r="T106" s="107"/>
      <c r="U106" s="131"/>
    </row>
    <row r="107" s="41" customFormat="1" ht="17.65" customHeight="1" spans="1:21">
      <c r="A107" s="71">
        <v>102</v>
      </c>
      <c r="B107" s="72" t="s">
        <v>377</v>
      </c>
      <c r="C107" s="110" t="s">
        <v>378</v>
      </c>
      <c r="D107" s="110" t="s">
        <v>379</v>
      </c>
      <c r="E107" s="74" t="s">
        <v>59</v>
      </c>
      <c r="F107" s="144" t="s">
        <v>3515</v>
      </c>
      <c r="G107" s="76">
        <v>0</v>
      </c>
      <c r="H107" s="145" t="s">
        <v>3516</v>
      </c>
      <c r="I107" s="76"/>
      <c r="J107" s="85"/>
      <c r="K107" s="85"/>
      <c r="L107" s="84" t="s">
        <v>33</v>
      </c>
      <c r="M107" s="83"/>
      <c r="N107" s="83"/>
      <c r="O107" s="83"/>
      <c r="P107" s="83"/>
      <c r="Q107" s="101" t="s">
        <v>56</v>
      </c>
      <c r="R107" s="102"/>
      <c r="S107" s="81"/>
      <c r="T107" s="107"/>
      <c r="U107" s="131"/>
    </row>
    <row r="108" s="41" customFormat="1" ht="17.65" customHeight="1" spans="1:21">
      <c r="A108" s="71">
        <v>103</v>
      </c>
      <c r="B108" s="72" t="s">
        <v>382</v>
      </c>
      <c r="C108" s="110" t="s">
        <v>383</v>
      </c>
      <c r="D108" s="110" t="s">
        <v>384</v>
      </c>
      <c r="E108" s="74" t="s">
        <v>59</v>
      </c>
      <c r="F108" s="144" t="str">
        <f>VLOOKUP(B108,[37]全部报警!$A$2:$D$78,2,FALSE)</f>
        <v>2019-07-16 14:13:46</v>
      </c>
      <c r="G108" s="76">
        <v>0</v>
      </c>
      <c r="H108" s="76" t="str">
        <f>VLOOKUP(B108,[37]全部报警!$A$2:$D$78,4,FALSE)</f>
        <v>云南省红河哈尼族彝族自治州个旧市鸡街镇212省道川渝人家西北19米</v>
      </c>
      <c r="I108" s="76"/>
      <c r="J108" s="85"/>
      <c r="K108" s="85"/>
      <c r="L108" s="84" t="s">
        <v>33</v>
      </c>
      <c r="M108" s="83"/>
      <c r="N108" s="83"/>
      <c r="O108" s="83"/>
      <c r="P108" s="83"/>
      <c r="Q108" s="101" t="s">
        <v>56</v>
      </c>
      <c r="R108" s="102"/>
      <c r="S108" s="81"/>
      <c r="T108" s="107"/>
      <c r="U108" s="131"/>
    </row>
    <row r="109" s="41" customFormat="1" ht="17.65" customHeight="1" spans="1:21">
      <c r="A109" s="71">
        <v>104</v>
      </c>
      <c r="B109" s="72" t="s">
        <v>387</v>
      </c>
      <c r="C109" s="110" t="s">
        <v>388</v>
      </c>
      <c r="D109" s="110" t="s">
        <v>389</v>
      </c>
      <c r="E109" s="74" t="s">
        <v>59</v>
      </c>
      <c r="F109" s="144" t="s">
        <v>3517</v>
      </c>
      <c r="G109" s="76">
        <v>0</v>
      </c>
      <c r="H109" s="145" t="s">
        <v>3518</v>
      </c>
      <c r="I109" s="76"/>
      <c r="J109" s="85"/>
      <c r="K109" s="85"/>
      <c r="L109" s="84" t="s">
        <v>33</v>
      </c>
      <c r="M109" s="83"/>
      <c r="N109" s="83"/>
      <c r="O109" s="83"/>
      <c r="P109" s="83"/>
      <c r="Q109" s="101" t="s">
        <v>56</v>
      </c>
      <c r="R109" s="102"/>
      <c r="S109" s="81"/>
      <c r="T109" s="107"/>
      <c r="U109" s="131"/>
    </row>
    <row r="110" s="41" customFormat="1" ht="17.65" customHeight="1" spans="1:21">
      <c r="A110" s="71">
        <v>105</v>
      </c>
      <c r="B110" s="72" t="s">
        <v>392</v>
      </c>
      <c r="C110" s="110" t="s">
        <v>393</v>
      </c>
      <c r="D110" s="110" t="s">
        <v>394</v>
      </c>
      <c r="E110" s="74" t="s">
        <v>395</v>
      </c>
      <c r="F110" s="144" t="s">
        <v>3519</v>
      </c>
      <c r="G110" s="76">
        <v>0</v>
      </c>
      <c r="H110" s="145" t="s">
        <v>3520</v>
      </c>
      <c r="I110" s="76"/>
      <c r="J110" s="85"/>
      <c r="K110" s="85"/>
      <c r="L110" s="84" t="s">
        <v>33</v>
      </c>
      <c r="M110" s="83"/>
      <c r="N110" s="83"/>
      <c r="O110" s="83"/>
      <c r="P110" s="83"/>
      <c r="Q110" s="101" t="s">
        <v>56</v>
      </c>
      <c r="R110" s="102"/>
      <c r="S110" s="81"/>
      <c r="T110" s="107"/>
      <c r="U110" s="131"/>
    </row>
    <row r="111" s="41" customFormat="1" ht="17.65" customHeight="1" spans="1:21">
      <c r="A111" s="71">
        <v>106</v>
      </c>
      <c r="B111" s="72" t="s">
        <v>398</v>
      </c>
      <c r="C111" s="110" t="s">
        <v>399</v>
      </c>
      <c r="D111" s="110" t="s">
        <v>400</v>
      </c>
      <c r="E111" s="74" t="s">
        <v>395</v>
      </c>
      <c r="F111" s="144" t="s">
        <v>3521</v>
      </c>
      <c r="G111" s="76">
        <v>0</v>
      </c>
      <c r="H111" s="145" t="s">
        <v>3522</v>
      </c>
      <c r="I111" s="76"/>
      <c r="J111" s="85"/>
      <c r="K111" s="85"/>
      <c r="L111" s="84" t="s">
        <v>33</v>
      </c>
      <c r="M111" s="83"/>
      <c r="N111" s="83"/>
      <c r="O111" s="83"/>
      <c r="P111" s="83"/>
      <c r="Q111" s="101" t="s">
        <v>56</v>
      </c>
      <c r="R111" s="102"/>
      <c r="S111" s="81"/>
      <c r="T111" s="107"/>
      <c r="U111" s="131"/>
    </row>
    <row r="112" s="41" customFormat="1" ht="17.65" customHeight="1" spans="1:21">
      <c r="A112" s="71">
        <v>107</v>
      </c>
      <c r="B112" s="72" t="s">
        <v>403</v>
      </c>
      <c r="C112" s="110" t="s">
        <v>404</v>
      </c>
      <c r="D112" s="110" t="s">
        <v>405</v>
      </c>
      <c r="E112" s="74" t="s">
        <v>59</v>
      </c>
      <c r="F112" s="144" t="str">
        <f>VLOOKUP(B112,[37]全部报警!$A$2:$D$78,2,FALSE)</f>
        <v>2019-07-16 22:51:04</v>
      </c>
      <c r="G112" s="76">
        <v>0</v>
      </c>
      <c r="H112" s="76" t="str">
        <f>VLOOKUP(B112,[37]全部报警!$A$2:$D$78,4,FALSE)</f>
        <v>云南省迪庆藏族自治州维西傈僳族自治县永春乡维通线草坝南363米</v>
      </c>
      <c r="I112" s="76"/>
      <c r="J112" s="85"/>
      <c r="K112" s="85"/>
      <c r="L112" s="84" t="s">
        <v>33</v>
      </c>
      <c r="M112" s="83"/>
      <c r="N112" s="83"/>
      <c r="O112" s="83"/>
      <c r="P112" s="83"/>
      <c r="Q112" s="101" t="s">
        <v>56</v>
      </c>
      <c r="R112" s="102"/>
      <c r="S112" s="81"/>
      <c r="T112" s="107"/>
      <c r="U112" s="131"/>
    </row>
    <row r="113" ht="17.65" customHeight="1" spans="1:22">
      <c r="A113" s="71">
        <v>108</v>
      </c>
      <c r="B113" s="72" t="s">
        <v>408</v>
      </c>
      <c r="C113" s="110" t="s">
        <v>409</v>
      </c>
      <c r="D113" s="110" t="s">
        <v>410</v>
      </c>
      <c r="E113" s="74" t="s">
        <v>59</v>
      </c>
      <c r="F113" s="144" t="s">
        <v>3523</v>
      </c>
      <c r="G113" s="76">
        <v>0</v>
      </c>
      <c r="H113" s="145" t="s">
        <v>3524</v>
      </c>
      <c r="I113" s="76"/>
      <c r="J113" s="85"/>
      <c r="K113" s="85"/>
      <c r="L113" s="84" t="s">
        <v>33</v>
      </c>
      <c r="M113" s="83"/>
      <c r="N113" s="83"/>
      <c r="O113" s="83"/>
      <c r="P113" s="83"/>
      <c r="Q113" s="101" t="s">
        <v>56</v>
      </c>
      <c r="R113" s="102"/>
      <c r="S113" s="81"/>
      <c r="T113" s="107"/>
      <c r="U113" s="131"/>
      <c r="V113" s="41"/>
    </row>
    <row r="114" ht="17.65" customHeight="1" spans="1:22">
      <c r="A114" s="71">
        <v>109</v>
      </c>
      <c r="B114" s="72" t="s">
        <v>413</v>
      </c>
      <c r="C114" s="77" t="s">
        <v>414</v>
      </c>
      <c r="D114" s="77">
        <v>15925330567</v>
      </c>
      <c r="E114" s="74" t="s">
        <v>59</v>
      </c>
      <c r="F114" s="144" t="s">
        <v>3525</v>
      </c>
      <c r="G114" s="76">
        <v>0</v>
      </c>
      <c r="H114" s="145" t="s">
        <v>3526</v>
      </c>
      <c r="I114" s="76"/>
      <c r="J114" s="85"/>
      <c r="K114" s="85"/>
      <c r="L114" s="84" t="s">
        <v>33</v>
      </c>
      <c r="M114" s="83"/>
      <c r="N114" s="83"/>
      <c r="O114" s="83"/>
      <c r="P114" s="83"/>
      <c r="Q114" s="101" t="s">
        <v>56</v>
      </c>
      <c r="R114" s="102"/>
      <c r="S114" s="81"/>
      <c r="T114" s="107"/>
      <c r="U114" s="131"/>
      <c r="V114" s="41"/>
    </row>
    <row r="115" ht="17.65" customHeight="1" spans="1:22">
      <c r="A115" s="71">
        <v>110</v>
      </c>
      <c r="B115" s="72" t="s">
        <v>417</v>
      </c>
      <c r="C115" s="110" t="s">
        <v>418</v>
      </c>
      <c r="D115" s="110" t="s">
        <v>419</v>
      </c>
      <c r="E115" s="74" t="s">
        <v>59</v>
      </c>
      <c r="F115" s="144" t="str">
        <f>VLOOKUP(B115,[37]全部报警!$A$2:$D$78,2,FALSE)</f>
        <v>2019-07-16 18:40:16</v>
      </c>
      <c r="G115" s="76">
        <v>0</v>
      </c>
      <c r="H115" s="76" t="str">
        <f>VLOOKUP(B115,[37]全部报警!$A$2:$D$78,4,FALSE)</f>
        <v>云南省昆明市寻甸回族彝族自治县倘甸镇马大段山杂西289米</v>
      </c>
      <c r="I115" s="76"/>
      <c r="J115" s="85"/>
      <c r="K115" s="85"/>
      <c r="L115" s="84" t="s">
        <v>33</v>
      </c>
      <c r="M115" s="83"/>
      <c r="N115" s="83"/>
      <c r="O115" s="83"/>
      <c r="P115" s="83"/>
      <c r="Q115" s="101" t="s">
        <v>56</v>
      </c>
      <c r="R115" s="102"/>
      <c r="S115" s="81"/>
      <c r="T115" s="107"/>
      <c r="U115" s="131"/>
      <c r="V115" s="41"/>
    </row>
    <row r="116" ht="17.65" customHeight="1" spans="1:21">
      <c r="A116" s="71">
        <v>111</v>
      </c>
      <c r="B116" s="72" t="s">
        <v>420</v>
      </c>
      <c r="C116" s="110" t="s">
        <v>274</v>
      </c>
      <c r="D116" s="110" t="s">
        <v>421</v>
      </c>
      <c r="E116" s="74" t="s">
        <v>59</v>
      </c>
      <c r="F116" s="144" t="s">
        <v>3527</v>
      </c>
      <c r="G116" s="76">
        <v>0</v>
      </c>
      <c r="H116" s="145" t="s">
        <v>3528</v>
      </c>
      <c r="I116" s="76"/>
      <c r="J116" s="85"/>
      <c r="K116" s="85"/>
      <c r="L116" s="84" t="s">
        <v>33</v>
      </c>
      <c r="M116" s="83"/>
      <c r="N116" s="83"/>
      <c r="O116" s="83"/>
      <c r="P116" s="83"/>
      <c r="Q116" s="101" t="s">
        <v>56</v>
      </c>
      <c r="R116" s="102"/>
      <c r="S116" s="81"/>
      <c r="T116" s="107"/>
      <c r="U116" s="131"/>
    </row>
    <row r="117" ht="17.65" customHeight="1" spans="1:21">
      <c r="A117" s="71">
        <v>112</v>
      </c>
      <c r="B117" s="72" t="s">
        <v>424</v>
      </c>
      <c r="C117" s="110" t="s">
        <v>314</v>
      </c>
      <c r="D117" s="110" t="s">
        <v>425</v>
      </c>
      <c r="E117" s="74" t="s">
        <v>59</v>
      </c>
      <c r="F117" s="144" t="s">
        <v>3529</v>
      </c>
      <c r="G117" s="76">
        <v>0</v>
      </c>
      <c r="H117" s="145" t="s">
        <v>3530</v>
      </c>
      <c r="I117" s="76"/>
      <c r="J117" s="85"/>
      <c r="K117" s="85"/>
      <c r="L117" s="84" t="s">
        <v>33</v>
      </c>
      <c r="M117" s="83"/>
      <c r="N117" s="83"/>
      <c r="O117" s="83"/>
      <c r="P117" s="83"/>
      <c r="Q117" s="101" t="s">
        <v>56</v>
      </c>
      <c r="R117" s="102"/>
      <c r="S117" s="81"/>
      <c r="T117" s="107"/>
      <c r="U117" s="131"/>
    </row>
    <row r="118" ht="17.65" customHeight="1" spans="1:21">
      <c r="A118" s="71">
        <v>113</v>
      </c>
      <c r="B118" s="72" t="s">
        <v>428</v>
      </c>
      <c r="C118" s="110" t="s">
        <v>429</v>
      </c>
      <c r="D118" s="110" t="s">
        <v>430</v>
      </c>
      <c r="E118" s="74" t="s">
        <v>59</v>
      </c>
      <c r="F118" s="144" t="str">
        <f>VLOOKUP(B118,[37]全部报警!$A$2:$D$78,2,FALSE)</f>
        <v>2019-07-16 23:29:02</v>
      </c>
      <c r="G118" s="76">
        <v>57</v>
      </c>
      <c r="H118" s="76" t="str">
        <f>VLOOKUP(B118,[37]全部报警!$A$2:$D$78,4,FALSE)</f>
        <v>云南省玉溪市通海县四街镇江通公路林海标件南378米</v>
      </c>
      <c r="I118" s="76"/>
      <c r="J118" s="85"/>
      <c r="K118" s="85"/>
      <c r="L118" s="84" t="s">
        <v>28</v>
      </c>
      <c r="M118" s="83"/>
      <c r="N118" s="83" t="s">
        <v>62</v>
      </c>
      <c r="O118" s="83"/>
      <c r="P118" s="83"/>
      <c r="Q118" s="101" t="s">
        <v>34</v>
      </c>
      <c r="R118" s="102"/>
      <c r="S118" s="106">
        <v>43662</v>
      </c>
      <c r="T118" s="107" t="s">
        <v>170</v>
      </c>
      <c r="U118" s="131"/>
    </row>
    <row r="119" ht="17.65" customHeight="1" spans="1:21">
      <c r="A119" s="71">
        <v>114</v>
      </c>
      <c r="B119" s="112" t="s">
        <v>431</v>
      </c>
      <c r="C119" s="113" t="s">
        <v>432</v>
      </c>
      <c r="D119" s="113" t="s">
        <v>433</v>
      </c>
      <c r="E119" s="74" t="s">
        <v>59</v>
      </c>
      <c r="F119" s="144" t="s">
        <v>3531</v>
      </c>
      <c r="G119" s="76">
        <v>0</v>
      </c>
      <c r="H119" s="145" t="s">
        <v>3532</v>
      </c>
      <c r="I119" s="76"/>
      <c r="J119" s="85"/>
      <c r="K119" s="85"/>
      <c r="L119" s="84" t="s">
        <v>33</v>
      </c>
      <c r="M119" s="83"/>
      <c r="N119" s="83"/>
      <c r="O119" s="83"/>
      <c r="P119" s="83"/>
      <c r="Q119" s="101" t="s">
        <v>56</v>
      </c>
      <c r="R119" s="102"/>
      <c r="S119" s="81"/>
      <c r="T119" s="107"/>
      <c r="U119" s="131"/>
    </row>
    <row r="120" ht="17.65" customHeight="1" spans="1:21">
      <c r="A120" s="71">
        <v>115</v>
      </c>
      <c r="B120" s="108" t="s">
        <v>436</v>
      </c>
      <c r="C120" s="110" t="s">
        <v>437</v>
      </c>
      <c r="D120" s="110" t="s">
        <v>438</v>
      </c>
      <c r="E120" s="74" t="s">
        <v>59</v>
      </c>
      <c r="F120" s="144" t="s">
        <v>3533</v>
      </c>
      <c r="G120" s="76">
        <v>0</v>
      </c>
      <c r="H120" s="145" t="s">
        <v>3534</v>
      </c>
      <c r="I120" s="76"/>
      <c r="J120" s="85"/>
      <c r="K120" s="85"/>
      <c r="L120" s="84" t="s">
        <v>33</v>
      </c>
      <c r="M120" s="83"/>
      <c r="N120" s="83"/>
      <c r="O120" s="83"/>
      <c r="P120" s="83"/>
      <c r="Q120" s="101" t="s">
        <v>56</v>
      </c>
      <c r="R120" s="102"/>
      <c r="S120" s="81"/>
      <c r="T120" s="107"/>
      <c r="U120" s="131"/>
    </row>
    <row r="121" ht="17.65" customHeight="1" spans="1:21">
      <c r="A121" s="71">
        <v>116</v>
      </c>
      <c r="B121" s="72" t="s">
        <v>441</v>
      </c>
      <c r="C121" s="73" t="s">
        <v>442</v>
      </c>
      <c r="D121" s="73">
        <v>13529818088</v>
      </c>
      <c r="E121" s="74" t="s">
        <v>59</v>
      </c>
      <c r="F121" s="144" t="s">
        <v>3535</v>
      </c>
      <c r="G121" s="76">
        <v>0</v>
      </c>
      <c r="H121" s="145" t="s">
        <v>3536</v>
      </c>
      <c r="I121" s="76"/>
      <c r="J121" s="85"/>
      <c r="K121" s="85"/>
      <c r="L121" s="84" t="s">
        <v>33</v>
      </c>
      <c r="M121" s="83"/>
      <c r="N121" s="83"/>
      <c r="O121" s="83"/>
      <c r="P121" s="83"/>
      <c r="Q121" s="101" t="s">
        <v>56</v>
      </c>
      <c r="R121" s="102"/>
      <c r="S121" s="81"/>
      <c r="T121" s="107"/>
      <c r="U121" s="131"/>
    </row>
    <row r="122" ht="17.65" customHeight="1" spans="1:21">
      <c r="A122" s="71">
        <v>117</v>
      </c>
      <c r="B122" s="72" t="s">
        <v>445</v>
      </c>
      <c r="C122" s="77" t="s">
        <v>446</v>
      </c>
      <c r="D122" s="77">
        <v>13150527536</v>
      </c>
      <c r="E122" s="74" t="s">
        <v>59</v>
      </c>
      <c r="F122" s="144" t="str">
        <f>VLOOKUP(B122,[37]全部报警!$A$2:$D$78,2,FALSE)</f>
        <v>2019-07-16 22:42:12</v>
      </c>
      <c r="G122" s="76">
        <v>0</v>
      </c>
      <c r="H122" s="76" t="str">
        <f>VLOOKUP(B122,[37]全部报警!$A$2:$D$78,4,FALSE)</f>
        <v>云南省玉溪市通海县河西镇141乡道老河西餐馆西北21米</v>
      </c>
      <c r="I122" s="76"/>
      <c r="J122" s="85"/>
      <c r="K122" s="85"/>
      <c r="L122" s="84" t="s">
        <v>33</v>
      </c>
      <c r="M122" s="83"/>
      <c r="N122" s="83"/>
      <c r="O122" s="83"/>
      <c r="P122" s="83"/>
      <c r="Q122" s="101" t="s">
        <v>56</v>
      </c>
      <c r="R122" s="102"/>
      <c r="S122" s="81"/>
      <c r="T122" s="107"/>
      <c r="U122" s="131"/>
    </row>
    <row r="123" ht="17.65" customHeight="1" spans="1:21">
      <c r="A123" s="71">
        <v>118</v>
      </c>
      <c r="B123" s="72" t="s">
        <v>447</v>
      </c>
      <c r="C123" s="77" t="s">
        <v>448</v>
      </c>
      <c r="D123" s="77">
        <v>13649621558</v>
      </c>
      <c r="E123" s="74" t="s">
        <v>59</v>
      </c>
      <c r="F123" s="144" t="str">
        <f>VLOOKUP(B123,[37]全部报警!$A$2:$D$78,2,FALSE)</f>
        <v>2019-07-16 23:40:15</v>
      </c>
      <c r="G123" s="76">
        <v>0</v>
      </c>
      <c r="H123" s="76" t="str">
        <f>VLOOKUP(B123,[37]全部报警!$A$2:$D$78,4,FALSE)</f>
        <v>云南省红河哈尼族彝族自治州红河县迤萨镇Z007水井东1115米</v>
      </c>
      <c r="I123" s="76"/>
      <c r="J123" s="85"/>
      <c r="K123" s="85"/>
      <c r="L123" s="84" t="s">
        <v>33</v>
      </c>
      <c r="M123" s="83"/>
      <c r="N123" s="83"/>
      <c r="O123" s="83"/>
      <c r="P123" s="83"/>
      <c r="Q123" s="101" t="s">
        <v>56</v>
      </c>
      <c r="R123" s="102"/>
      <c r="S123" s="81"/>
      <c r="T123" s="107"/>
      <c r="U123" s="131"/>
    </row>
    <row r="124" ht="17.65" customHeight="1" spans="1:21">
      <c r="A124" s="71">
        <v>119</v>
      </c>
      <c r="B124" s="72" t="s">
        <v>449</v>
      </c>
      <c r="C124" s="73" t="s">
        <v>450</v>
      </c>
      <c r="D124" s="73">
        <v>13408934184</v>
      </c>
      <c r="E124" s="74" t="s">
        <v>59</v>
      </c>
      <c r="F124" s="144" t="s">
        <v>3537</v>
      </c>
      <c r="G124" s="76">
        <v>0</v>
      </c>
      <c r="H124" s="145" t="s">
        <v>3538</v>
      </c>
      <c r="I124" s="76"/>
      <c r="J124" s="85"/>
      <c r="K124" s="85"/>
      <c r="L124" s="84" t="s">
        <v>33</v>
      </c>
      <c r="M124" s="83"/>
      <c r="N124" s="83"/>
      <c r="O124" s="83"/>
      <c r="P124" s="83"/>
      <c r="Q124" s="101" t="s">
        <v>56</v>
      </c>
      <c r="R124" s="102"/>
      <c r="S124" s="81"/>
      <c r="T124" s="107"/>
      <c r="U124" s="131"/>
    </row>
    <row r="125" ht="17.65" customHeight="1" spans="1:21">
      <c r="A125" s="71">
        <v>120</v>
      </c>
      <c r="B125" s="72" t="s">
        <v>453</v>
      </c>
      <c r="C125" s="77" t="s">
        <v>454</v>
      </c>
      <c r="D125" s="77">
        <v>15987713388</v>
      </c>
      <c r="E125" s="74" t="s">
        <v>59</v>
      </c>
      <c r="F125" s="144" t="s">
        <v>3539</v>
      </c>
      <c r="G125" s="76">
        <v>0</v>
      </c>
      <c r="H125" s="145" t="s">
        <v>3540</v>
      </c>
      <c r="I125" s="76"/>
      <c r="J125" s="85"/>
      <c r="K125" s="85"/>
      <c r="L125" s="84" t="s">
        <v>33</v>
      </c>
      <c r="M125" s="83"/>
      <c r="N125" s="83"/>
      <c r="O125" s="83"/>
      <c r="P125" s="83"/>
      <c r="Q125" s="101" t="s">
        <v>56</v>
      </c>
      <c r="R125" s="102"/>
      <c r="S125" s="81"/>
      <c r="T125" s="107"/>
      <c r="U125" s="131"/>
    </row>
    <row r="126" ht="17.65" customHeight="1" spans="1:21">
      <c r="A126" s="71">
        <v>121</v>
      </c>
      <c r="B126" s="72" t="s">
        <v>457</v>
      </c>
      <c r="C126" s="73" t="s">
        <v>458</v>
      </c>
      <c r="D126" s="73">
        <v>13408943058</v>
      </c>
      <c r="E126" s="74" t="s">
        <v>59</v>
      </c>
      <c r="F126" s="144" t="s">
        <v>3541</v>
      </c>
      <c r="G126" s="76">
        <v>0</v>
      </c>
      <c r="H126" s="145" t="s">
        <v>3542</v>
      </c>
      <c r="I126" s="76"/>
      <c r="J126" s="85"/>
      <c r="K126" s="85"/>
      <c r="L126" s="84" t="s">
        <v>33</v>
      </c>
      <c r="M126" s="83"/>
      <c r="N126" s="83"/>
      <c r="O126" s="83"/>
      <c r="P126" s="83"/>
      <c r="Q126" s="101" t="s">
        <v>56</v>
      </c>
      <c r="R126" s="102"/>
      <c r="S126" s="81"/>
      <c r="T126" s="107"/>
      <c r="U126" s="131"/>
    </row>
    <row r="127" ht="17.65" customHeight="1" spans="1:21">
      <c r="A127" s="71">
        <v>122</v>
      </c>
      <c r="B127" s="72" t="s">
        <v>461</v>
      </c>
      <c r="C127" s="73" t="s">
        <v>462</v>
      </c>
      <c r="D127" s="73">
        <v>15126308356</v>
      </c>
      <c r="E127" s="74" t="s">
        <v>59</v>
      </c>
      <c r="F127" s="144" t="str">
        <f>VLOOKUP(B127,[37]全部报警!$A$2:$D$78,2,FALSE)</f>
        <v>2019-07-16 20:47:00</v>
      </c>
      <c r="G127" s="76">
        <v>0</v>
      </c>
      <c r="H127" s="76" t="str">
        <f>VLOOKUP(B127,[37]全部报警!$A$2:$D$78,4,FALSE)</f>
        <v>云南省红河哈尼族彝族自治州个旧市卡房镇白龙段卡房客运站南1714米</v>
      </c>
      <c r="I127" s="76"/>
      <c r="J127" s="85"/>
      <c r="K127" s="85"/>
      <c r="L127" s="84" t="s">
        <v>33</v>
      </c>
      <c r="M127" s="83"/>
      <c r="N127" s="83"/>
      <c r="O127" s="83"/>
      <c r="P127" s="83"/>
      <c r="Q127" s="101" t="s">
        <v>56</v>
      </c>
      <c r="R127" s="102"/>
      <c r="S127" s="81"/>
      <c r="T127" s="107"/>
      <c r="U127" s="131"/>
    </row>
    <row r="128" ht="17.65" customHeight="1" spans="1:21">
      <c r="A128" s="71">
        <v>123</v>
      </c>
      <c r="B128" s="72" t="s">
        <v>465</v>
      </c>
      <c r="C128" s="73" t="s">
        <v>466</v>
      </c>
      <c r="D128" s="73">
        <v>13529497697</v>
      </c>
      <c r="E128" s="74" t="s">
        <v>59</v>
      </c>
      <c r="F128" s="144" t="str">
        <f>VLOOKUP(B128,[37]全部报警!$A$2:$D$78,2,FALSE)</f>
        <v>2019-07-16 23:43:10</v>
      </c>
      <c r="G128" s="76">
        <v>0</v>
      </c>
      <c r="H128" s="76" t="str">
        <f>VLOOKUP(B128,[37]全部报警!$A$2:$D$78,4,FALSE)</f>
        <v>云南省红河哈尼族彝族自治州个旧市大屯镇个大段小屯西123米</v>
      </c>
      <c r="I128" s="76"/>
      <c r="J128" s="85"/>
      <c r="K128" s="85"/>
      <c r="L128" s="84" t="s">
        <v>33</v>
      </c>
      <c r="M128" s="83"/>
      <c r="N128" s="83"/>
      <c r="O128" s="83"/>
      <c r="P128" s="83"/>
      <c r="Q128" s="101" t="s">
        <v>56</v>
      </c>
      <c r="R128" s="102"/>
      <c r="S128" s="81"/>
      <c r="T128" s="107"/>
      <c r="U128" s="131"/>
    </row>
    <row r="129" ht="17.65" customHeight="1" spans="1:21">
      <c r="A129" s="71">
        <v>124</v>
      </c>
      <c r="B129" s="114" t="s">
        <v>467</v>
      </c>
      <c r="C129" s="115" t="s">
        <v>468</v>
      </c>
      <c r="D129" s="115">
        <v>13887501050</v>
      </c>
      <c r="E129" s="74" t="s">
        <v>59</v>
      </c>
      <c r="F129" s="144"/>
      <c r="G129" s="76"/>
      <c r="H129" s="76"/>
      <c r="I129" s="83" t="s">
        <v>62</v>
      </c>
      <c r="J129" s="85"/>
      <c r="K129" s="85"/>
      <c r="L129" s="84" t="s">
        <v>33</v>
      </c>
      <c r="M129" s="83"/>
      <c r="N129" s="83"/>
      <c r="O129" s="83"/>
      <c r="P129" s="83"/>
      <c r="Q129" s="101" t="s">
        <v>29</v>
      </c>
      <c r="R129" s="102"/>
      <c r="S129" s="146"/>
      <c r="T129" s="107"/>
      <c r="U129" s="131"/>
    </row>
    <row r="130" ht="17.65" customHeight="1" spans="1:21">
      <c r="A130" s="71">
        <v>125</v>
      </c>
      <c r="B130" s="114" t="s">
        <v>469</v>
      </c>
      <c r="C130" s="115" t="s">
        <v>470</v>
      </c>
      <c r="D130" s="115">
        <v>13529664805</v>
      </c>
      <c r="E130" s="74" t="s">
        <v>59</v>
      </c>
      <c r="F130" s="144" t="str">
        <f>VLOOKUP(B130,[37]全部报警!$A$2:$D$78,2,FALSE)</f>
        <v>2019-07-16 23:12:59</v>
      </c>
      <c r="G130" s="76">
        <v>0</v>
      </c>
      <c r="H130" s="76" t="str">
        <f>VLOOKUP(B130,[37]全部报警!$A$2:$D$78,4,FALSE)</f>
        <v>云南省红河哈尼族彝族自治州个旧市蔓耗镇102县道蛮板大桥东北397米</v>
      </c>
      <c r="I130" s="76"/>
      <c r="J130" s="85"/>
      <c r="K130" s="85"/>
      <c r="L130" s="84" t="s">
        <v>33</v>
      </c>
      <c r="M130" s="83"/>
      <c r="N130" s="83"/>
      <c r="O130" s="83"/>
      <c r="P130" s="83"/>
      <c r="Q130" s="101" t="s">
        <v>56</v>
      </c>
      <c r="R130" s="102"/>
      <c r="S130" s="81"/>
      <c r="T130" s="107"/>
      <c r="U130" s="131"/>
    </row>
    <row r="131" ht="17.65" customHeight="1" spans="1:21">
      <c r="A131" s="71">
        <v>126</v>
      </c>
      <c r="B131" s="116" t="s">
        <v>471</v>
      </c>
      <c r="C131" s="117" t="s">
        <v>472</v>
      </c>
      <c r="D131" s="117">
        <v>13577336657</v>
      </c>
      <c r="E131" s="74" t="s">
        <v>59</v>
      </c>
      <c r="F131" s="144" t="str">
        <f>VLOOKUP(B131,[37]全部报警!$A$2:$D$78,2,FALSE)</f>
        <v>2019-07-16 15:56:53</v>
      </c>
      <c r="G131" s="76">
        <v>0</v>
      </c>
      <c r="H131" s="76" t="str">
        <f>VLOOKUP(B131,[37]全部报警!$A$2:$D$78,4,FALSE)</f>
        <v>云南省红河哈尼族彝族自治州开远市小龙潭镇二城段安桶寨西293米</v>
      </c>
      <c r="I131" s="76"/>
      <c r="J131" s="85"/>
      <c r="K131" s="85"/>
      <c r="L131" s="84" t="s">
        <v>33</v>
      </c>
      <c r="M131" s="83"/>
      <c r="N131" s="83"/>
      <c r="O131" s="83"/>
      <c r="P131" s="83"/>
      <c r="Q131" s="101" t="s">
        <v>56</v>
      </c>
      <c r="R131" s="102"/>
      <c r="S131" s="81"/>
      <c r="T131" s="107"/>
      <c r="U131" s="131"/>
    </row>
    <row r="132" ht="17.65" customHeight="1" spans="1:21">
      <c r="A132" s="71">
        <v>127</v>
      </c>
      <c r="B132" s="116" t="s">
        <v>473</v>
      </c>
      <c r="C132" s="77" t="s">
        <v>474</v>
      </c>
      <c r="D132" s="77">
        <v>13769469916</v>
      </c>
      <c r="E132" s="74" t="s">
        <v>59</v>
      </c>
      <c r="F132" s="144" t="s">
        <v>3543</v>
      </c>
      <c r="G132" s="76">
        <v>0</v>
      </c>
      <c r="H132" s="145" t="s">
        <v>3544</v>
      </c>
      <c r="I132" s="76"/>
      <c r="J132" s="85"/>
      <c r="K132" s="85"/>
      <c r="L132" s="84" t="s">
        <v>33</v>
      </c>
      <c r="M132" s="83"/>
      <c r="N132" s="83"/>
      <c r="O132" s="83"/>
      <c r="P132" s="83"/>
      <c r="Q132" s="101" t="s">
        <v>56</v>
      </c>
      <c r="R132" s="102"/>
      <c r="S132" s="81"/>
      <c r="T132" s="107"/>
      <c r="U132" s="131"/>
    </row>
    <row r="133" ht="17.65" customHeight="1" spans="1:21">
      <c r="A133" s="71">
        <v>128</v>
      </c>
      <c r="B133" s="116" t="s">
        <v>477</v>
      </c>
      <c r="C133" s="78" t="s">
        <v>478</v>
      </c>
      <c r="D133" s="78" t="s">
        <v>479</v>
      </c>
      <c r="E133" s="74" t="s">
        <v>59</v>
      </c>
      <c r="F133" s="144" t="s">
        <v>3545</v>
      </c>
      <c r="G133" s="76">
        <v>0</v>
      </c>
      <c r="H133" s="145" t="s">
        <v>3546</v>
      </c>
      <c r="I133" s="76"/>
      <c r="J133" s="85"/>
      <c r="K133" s="85"/>
      <c r="L133" s="84" t="s">
        <v>33</v>
      </c>
      <c r="M133" s="83"/>
      <c r="N133" s="83"/>
      <c r="O133" s="83"/>
      <c r="P133" s="83"/>
      <c r="Q133" s="101" t="s">
        <v>56</v>
      </c>
      <c r="R133" s="102"/>
      <c r="S133" s="81"/>
      <c r="T133" s="107"/>
      <c r="U133" s="131"/>
    </row>
    <row r="134" ht="17.65" customHeight="1" spans="1:21">
      <c r="A134" s="71">
        <v>129</v>
      </c>
      <c r="B134" s="116" t="s">
        <v>482</v>
      </c>
      <c r="C134" s="78" t="s">
        <v>483</v>
      </c>
      <c r="D134" s="78" t="s">
        <v>484</v>
      </c>
      <c r="E134" s="74" t="s">
        <v>59</v>
      </c>
      <c r="F134" s="144" t="str">
        <f>VLOOKUP(B134,[37]全部报警!$A$2:$D$78,2,FALSE)</f>
        <v>2019-07-16 20:41:05</v>
      </c>
      <c r="G134" s="76">
        <v>0</v>
      </c>
      <c r="H134" s="76" t="str">
        <f>VLOOKUP(B134,[37]全部报警!$A$2:$D$78,4,FALSE)</f>
        <v>云南省红河哈尼族彝族自治州金平苗族瑶族傣族自治县金水河镇Z011金水河口岸东北2951米</v>
      </c>
      <c r="I134" s="76"/>
      <c r="J134" s="85"/>
      <c r="K134" s="85"/>
      <c r="L134" s="84" t="s">
        <v>33</v>
      </c>
      <c r="M134" s="83"/>
      <c r="N134" s="83"/>
      <c r="O134" s="83"/>
      <c r="P134" s="83"/>
      <c r="Q134" s="101" t="s">
        <v>56</v>
      </c>
      <c r="R134" s="102"/>
      <c r="S134" s="81"/>
      <c r="T134" s="107"/>
      <c r="U134" s="131"/>
    </row>
    <row r="135" ht="17.65" customHeight="1" spans="1:21">
      <c r="A135" s="71">
        <v>130</v>
      </c>
      <c r="B135" s="116" t="s">
        <v>485</v>
      </c>
      <c r="C135" s="78" t="s">
        <v>486</v>
      </c>
      <c r="D135" s="78" t="s">
        <v>487</v>
      </c>
      <c r="E135" s="74" t="s">
        <v>59</v>
      </c>
      <c r="F135" s="144" t="s">
        <v>3547</v>
      </c>
      <c r="G135" s="76">
        <v>0</v>
      </c>
      <c r="H135" s="145" t="s">
        <v>3548</v>
      </c>
      <c r="I135" s="76"/>
      <c r="J135" s="85"/>
      <c r="K135" s="85"/>
      <c r="L135" s="84" t="s">
        <v>33</v>
      </c>
      <c r="M135" s="83"/>
      <c r="N135" s="83"/>
      <c r="O135" s="83"/>
      <c r="P135" s="83"/>
      <c r="Q135" s="101" t="s">
        <v>56</v>
      </c>
      <c r="R135" s="102"/>
      <c r="S135" s="81"/>
      <c r="T135" s="107"/>
      <c r="U135" s="131"/>
    </row>
    <row r="136" s="40" customFormat="1" ht="17.65" customHeight="1" spans="1:21">
      <c r="A136" s="71">
        <v>131</v>
      </c>
      <c r="B136" s="76" t="s">
        <v>490</v>
      </c>
      <c r="C136" s="77" t="s">
        <v>491</v>
      </c>
      <c r="D136" s="77">
        <v>15187312120</v>
      </c>
      <c r="E136" s="74" t="s">
        <v>59</v>
      </c>
      <c r="F136" s="144" t="str">
        <f>VLOOKUP(B136,[37]全部报警!$A$2:$D$78,2,FALSE)</f>
        <v>2019-07-16 08:38:44</v>
      </c>
      <c r="G136" s="76">
        <v>64</v>
      </c>
      <c r="H136" s="76" t="str">
        <f>VLOOKUP(B136,[37]全部报警!$A$2:$D$78,4,FALSE)</f>
        <v>云南省红河哈尼族彝族自治州开远市大庄回族乡果瓦段果花西南931米</v>
      </c>
      <c r="I136" s="76"/>
      <c r="J136" s="85"/>
      <c r="K136" s="85"/>
      <c r="L136" s="84" t="s">
        <v>28</v>
      </c>
      <c r="M136" s="83"/>
      <c r="N136" s="83" t="s">
        <v>62</v>
      </c>
      <c r="O136" s="83"/>
      <c r="P136" s="83"/>
      <c r="Q136" s="101" t="s">
        <v>34</v>
      </c>
      <c r="R136" s="102"/>
      <c r="S136" s="106">
        <v>43662</v>
      </c>
      <c r="T136" s="107" t="s">
        <v>279</v>
      </c>
      <c r="U136" s="131"/>
    </row>
    <row r="137" ht="17.65" customHeight="1" spans="1:21">
      <c r="A137" s="71">
        <v>132</v>
      </c>
      <c r="B137" s="73" t="s">
        <v>492</v>
      </c>
      <c r="C137" s="117" t="s">
        <v>285</v>
      </c>
      <c r="D137" s="117">
        <v>15974736050</v>
      </c>
      <c r="E137" s="74" t="s">
        <v>59</v>
      </c>
      <c r="F137" s="144" t="str">
        <f>VLOOKUP(B137,[37]全部报警!$A$2:$D$78,2,FALSE)</f>
        <v>2019-07-16 23:30:39</v>
      </c>
      <c r="G137" s="76">
        <v>0</v>
      </c>
      <c r="H137" s="76" t="str">
        <f>VLOOKUP(B137,[37]全部报警!$A$2:$D$78,4,FALSE)</f>
        <v>云南省红河哈尼族彝族自治州建水县坡头乡130县道贾沙乡科技希望小学北96米</v>
      </c>
      <c r="I137" s="76"/>
      <c r="J137" s="85"/>
      <c r="K137" s="85"/>
      <c r="L137" s="84" t="s">
        <v>33</v>
      </c>
      <c r="M137" s="83"/>
      <c r="N137" s="83"/>
      <c r="O137" s="83"/>
      <c r="P137" s="83"/>
      <c r="Q137" s="101" t="s">
        <v>56</v>
      </c>
      <c r="R137" s="102"/>
      <c r="S137" s="81"/>
      <c r="T137" s="107"/>
      <c r="U137" s="131"/>
    </row>
    <row r="138" ht="17.65" customHeight="1" spans="1:21">
      <c r="A138" s="71">
        <v>133</v>
      </c>
      <c r="B138" s="73" t="s">
        <v>493</v>
      </c>
      <c r="C138" s="117" t="s">
        <v>494</v>
      </c>
      <c r="D138" s="117">
        <v>13988095702</v>
      </c>
      <c r="E138" s="74" t="s">
        <v>59</v>
      </c>
      <c r="F138" s="144" t="str">
        <f>VLOOKUP(B138,[37]全部报警!$A$2:$D$78,2,FALSE)</f>
        <v>2019-07-16 23:52:32</v>
      </c>
      <c r="G138" s="76">
        <v>82</v>
      </c>
      <c r="H138" s="76" t="str">
        <f>VLOOKUP(B138,[37]全部报警!$A$2:$D$78,4,FALSE)</f>
        <v>云南省楚雄彝族自治州楚雄市苍岭镇G56杭瑞高速蒋家山西北142米</v>
      </c>
      <c r="I138" s="76"/>
      <c r="J138" s="85"/>
      <c r="K138" s="85"/>
      <c r="L138" s="84" t="s">
        <v>28</v>
      </c>
      <c r="M138" s="83" t="s">
        <v>62</v>
      </c>
      <c r="N138" s="83"/>
      <c r="O138" s="83"/>
      <c r="P138" s="83"/>
      <c r="Q138" s="101" t="s">
        <v>34</v>
      </c>
      <c r="R138" s="102"/>
      <c r="S138" s="106">
        <v>43662</v>
      </c>
      <c r="T138" s="107" t="s">
        <v>170</v>
      </c>
      <c r="U138" s="131"/>
    </row>
    <row r="139" ht="17.65" customHeight="1" spans="1:21">
      <c r="A139" s="71">
        <v>134</v>
      </c>
      <c r="B139" s="73" t="s">
        <v>495</v>
      </c>
      <c r="C139" s="117" t="s">
        <v>496</v>
      </c>
      <c r="D139" s="117">
        <v>15912820531</v>
      </c>
      <c r="E139" s="74" t="s">
        <v>59</v>
      </c>
      <c r="F139" s="144" t="str">
        <f>VLOOKUP(B139,[37]全部报警!$A$2:$D$78,2,FALSE)</f>
        <v>2019-07-16 20:57:52</v>
      </c>
      <c r="G139" s="76">
        <v>0</v>
      </c>
      <c r="H139" s="76" t="str">
        <f>VLOOKUP(B139,[37]全部报警!$A$2:$D$78,4,FALSE)</f>
        <v>云南省玉溪市通海县里山乡214省道下许家庄南461米</v>
      </c>
      <c r="I139" s="76"/>
      <c r="J139" s="85"/>
      <c r="K139" s="85"/>
      <c r="L139" s="84" t="s">
        <v>33</v>
      </c>
      <c r="M139" s="83"/>
      <c r="N139" s="83"/>
      <c r="O139" s="83"/>
      <c r="P139" s="83"/>
      <c r="Q139" s="101" t="s">
        <v>56</v>
      </c>
      <c r="R139" s="102"/>
      <c r="S139" s="146"/>
      <c r="T139" s="107"/>
      <c r="U139" s="131"/>
    </row>
    <row r="140" s="42" customFormat="1" ht="17.65" customHeight="1" spans="1:22">
      <c r="A140" s="71">
        <v>135</v>
      </c>
      <c r="B140" s="73" t="s">
        <v>499</v>
      </c>
      <c r="C140" s="77" t="s">
        <v>500</v>
      </c>
      <c r="D140" s="77">
        <v>15825222243</v>
      </c>
      <c r="E140" s="74" t="s">
        <v>59</v>
      </c>
      <c r="F140" s="144" t="str">
        <f>VLOOKUP(B140,[37]全部报警!$A$2:$D$78,2,FALSE)</f>
        <v>2019-07-16 18:44:56</v>
      </c>
      <c r="G140" s="76">
        <v>0</v>
      </c>
      <c r="H140" s="76" t="str">
        <f>VLOOKUP(B140,[37]全部报警!$A$2:$D$78,4,FALSE)</f>
        <v>云南省西双版纳傣族自治州景洪市允景洪街道澜沧江路5号澜沧江路兴豪门东北540米</v>
      </c>
      <c r="I140" s="76"/>
      <c r="J140" s="128"/>
      <c r="K140" s="128"/>
      <c r="L140" s="84" t="s">
        <v>33</v>
      </c>
      <c r="M140" s="83"/>
      <c r="N140" s="83"/>
      <c r="O140" s="83"/>
      <c r="P140" s="83"/>
      <c r="Q140" s="101" t="s">
        <v>56</v>
      </c>
      <c r="R140" s="102"/>
      <c r="S140" s="81"/>
      <c r="T140" s="107"/>
      <c r="U140" s="131"/>
      <c r="V140" s="132"/>
    </row>
    <row r="141" s="42" customFormat="1" ht="17.65" customHeight="1" spans="1:22">
      <c r="A141" s="71">
        <v>136</v>
      </c>
      <c r="B141" s="116" t="s">
        <v>502</v>
      </c>
      <c r="C141" s="117" t="s">
        <v>503</v>
      </c>
      <c r="D141" s="117">
        <v>13987340086</v>
      </c>
      <c r="E141" s="74" t="s">
        <v>59</v>
      </c>
      <c r="F141" s="144" t="s">
        <v>3549</v>
      </c>
      <c r="G141" s="76">
        <v>0</v>
      </c>
      <c r="H141" s="145" t="s">
        <v>3550</v>
      </c>
      <c r="I141" s="76"/>
      <c r="J141" s="128"/>
      <c r="K141" s="128"/>
      <c r="L141" s="84" t="s">
        <v>33</v>
      </c>
      <c r="M141" s="83"/>
      <c r="N141" s="83"/>
      <c r="O141" s="83"/>
      <c r="P141" s="83"/>
      <c r="Q141" s="101" t="s">
        <v>56</v>
      </c>
      <c r="R141" s="102"/>
      <c r="S141" s="81"/>
      <c r="T141" s="107"/>
      <c r="U141" s="131"/>
      <c r="V141" s="132"/>
    </row>
    <row r="142" s="42" customFormat="1" ht="17.65" customHeight="1" spans="1:22">
      <c r="A142" s="71">
        <v>137</v>
      </c>
      <c r="B142" s="116" t="s">
        <v>504</v>
      </c>
      <c r="C142" s="117" t="s">
        <v>505</v>
      </c>
      <c r="D142" s="117">
        <v>15987379657</v>
      </c>
      <c r="E142" s="74" t="s">
        <v>59</v>
      </c>
      <c r="F142" s="144" t="str">
        <f>VLOOKUP(B142,[37]全部报警!$A$2:$D$78,2,FALSE)</f>
        <v>2019-07-16 23:17:02</v>
      </c>
      <c r="G142" s="76">
        <v>0</v>
      </c>
      <c r="H142" s="76" t="str">
        <f>VLOOKUP(B142,[37]全部报警!$A$2:$D$78,4,FALSE)</f>
        <v>云南省红河哈尼族彝族自治州建水县西庄镇323国道麦粮地东463米</v>
      </c>
      <c r="I142" s="76"/>
      <c r="J142" s="128"/>
      <c r="K142" s="128"/>
      <c r="L142" s="84" t="s">
        <v>33</v>
      </c>
      <c r="M142" s="83"/>
      <c r="N142" s="83"/>
      <c r="O142" s="83"/>
      <c r="P142" s="83"/>
      <c r="Q142" s="101" t="s">
        <v>56</v>
      </c>
      <c r="R142" s="102"/>
      <c r="S142" s="81"/>
      <c r="T142" s="107"/>
      <c r="U142" s="131"/>
      <c r="V142" s="132"/>
    </row>
    <row r="143" ht="17.65" customHeight="1" spans="1:21">
      <c r="A143" s="71">
        <v>138</v>
      </c>
      <c r="B143" s="116" t="s">
        <v>506</v>
      </c>
      <c r="C143" s="117" t="s">
        <v>507</v>
      </c>
      <c r="D143" s="117">
        <v>13708631876</v>
      </c>
      <c r="E143" s="74" t="s">
        <v>59</v>
      </c>
      <c r="F143" s="144" t="str">
        <f>VLOOKUP(B143,[37]全部报警!$A$2:$D$78,2,FALSE)</f>
        <v>2019-07-16 23:58:32</v>
      </c>
      <c r="G143" s="76">
        <v>0</v>
      </c>
      <c r="H143" s="76" t="str">
        <f>VLOOKUP(B143,[37]全部报警!$A$2:$D$78,4,FALSE)</f>
        <v>广西壮族自治区玉林市北流市民乐镇G80广昆高速北流出口(G80广昆高速西向)东74米</v>
      </c>
      <c r="I143" s="76"/>
      <c r="J143" s="128"/>
      <c r="K143" s="128"/>
      <c r="L143" s="84" t="s">
        <v>33</v>
      </c>
      <c r="M143" s="83"/>
      <c r="N143" s="83"/>
      <c r="O143" s="83"/>
      <c r="P143" s="83"/>
      <c r="Q143" s="101" t="s">
        <v>56</v>
      </c>
      <c r="R143" s="102"/>
      <c r="S143" s="81"/>
      <c r="T143" s="107"/>
      <c r="U143" s="131"/>
    </row>
    <row r="144" ht="17.65" customHeight="1" spans="1:21">
      <c r="A144" s="71">
        <v>139</v>
      </c>
      <c r="B144" s="116" t="s">
        <v>508</v>
      </c>
      <c r="C144" s="77" t="s">
        <v>509</v>
      </c>
      <c r="D144" s="77">
        <v>13466255899</v>
      </c>
      <c r="E144" s="74" t="s">
        <v>59</v>
      </c>
      <c r="F144" s="144" t="str">
        <f>VLOOKUP(B144,[37]全部报警!$A$2:$D$78,2,FALSE)</f>
        <v>2019-07-16 19:41:53</v>
      </c>
      <c r="G144" s="76">
        <v>0</v>
      </c>
      <c r="H144" s="76" t="str">
        <f>VLOOKUP(B144,[37]全部报警!$A$2:$D$78,4,FALSE)</f>
        <v>云南省红河哈尼族彝族自治州建水县临安镇迎晖路342-5号214省道建水砂锅米线东13米</v>
      </c>
      <c r="I144" s="76"/>
      <c r="J144" s="128"/>
      <c r="K144" s="128"/>
      <c r="L144" s="84" t="s">
        <v>33</v>
      </c>
      <c r="M144" s="83"/>
      <c r="N144" s="83"/>
      <c r="O144" s="83"/>
      <c r="P144" s="83"/>
      <c r="Q144" s="101" t="s">
        <v>56</v>
      </c>
      <c r="R144" s="102"/>
      <c r="S144" s="81"/>
      <c r="T144" s="107"/>
      <c r="U144" s="131"/>
    </row>
    <row r="145" ht="17.65" customHeight="1" spans="1:21">
      <c r="A145" s="71">
        <v>140</v>
      </c>
      <c r="B145" s="118" t="s">
        <v>3327</v>
      </c>
      <c r="C145" s="117" t="s">
        <v>513</v>
      </c>
      <c r="D145" s="117">
        <v>13529682287</v>
      </c>
      <c r="E145" s="74" t="s">
        <v>59</v>
      </c>
      <c r="F145" s="144" t="str">
        <f>VLOOKUP(B145,[37]全部报警!$A$2:$D$78,2,FALSE)</f>
        <v>2019-07-16 23:49:39</v>
      </c>
      <c r="G145" s="76">
        <v>0</v>
      </c>
      <c r="H145" s="76" t="str">
        <f>VLOOKUP(B145,[37]全部报警!$A$2:$D$78,4,FALSE)</f>
        <v>云南省红河哈尼族彝族自治州屏边苗族自治县玉屏镇326国道屏边站西南143米</v>
      </c>
      <c r="I145" s="76"/>
      <c r="J145" s="128"/>
      <c r="K145" s="128"/>
      <c r="L145" s="84" t="s">
        <v>33</v>
      </c>
      <c r="M145" s="83"/>
      <c r="N145" s="83"/>
      <c r="O145" s="83"/>
      <c r="P145" s="83"/>
      <c r="Q145" s="101" t="s">
        <v>56</v>
      </c>
      <c r="R145" s="102"/>
      <c r="S145" s="146"/>
      <c r="T145" s="107"/>
      <c r="U145" s="131"/>
    </row>
    <row r="146" ht="17.65" customHeight="1" spans="1:21">
      <c r="A146" s="71">
        <v>141</v>
      </c>
      <c r="B146" s="116" t="s">
        <v>516</v>
      </c>
      <c r="C146" s="78" t="s">
        <v>517</v>
      </c>
      <c r="D146" s="78" t="s">
        <v>518</v>
      </c>
      <c r="E146" s="74" t="s">
        <v>395</v>
      </c>
      <c r="F146" s="144" t="s">
        <v>3551</v>
      </c>
      <c r="G146" s="76">
        <v>0</v>
      </c>
      <c r="H146" s="145" t="s">
        <v>3552</v>
      </c>
      <c r="I146" s="76"/>
      <c r="J146" s="128"/>
      <c r="K146" s="128"/>
      <c r="L146" s="84" t="s">
        <v>33</v>
      </c>
      <c r="M146" s="83"/>
      <c r="N146" s="83"/>
      <c r="O146" s="83"/>
      <c r="P146" s="83"/>
      <c r="Q146" s="101" t="s">
        <v>56</v>
      </c>
      <c r="R146" s="102"/>
      <c r="S146" s="81"/>
      <c r="T146" s="107"/>
      <c r="U146" s="131"/>
    </row>
    <row r="147" ht="17.65" customHeight="1" spans="1:21">
      <c r="A147" s="71">
        <v>142</v>
      </c>
      <c r="B147" s="116" t="s">
        <v>521</v>
      </c>
      <c r="C147" s="78" t="s">
        <v>522</v>
      </c>
      <c r="D147" s="78" t="s">
        <v>523</v>
      </c>
      <c r="E147" s="74" t="s">
        <v>59</v>
      </c>
      <c r="F147" s="144" t="str">
        <f>VLOOKUP(B147,[37]全部报警!$A$2:$D$78,2,FALSE)</f>
        <v>2019-07-16 19:33:45</v>
      </c>
      <c r="G147" s="76">
        <v>0</v>
      </c>
      <c r="H147" s="76" t="str">
        <f>VLOOKUP(B147,[37]全部报警!$A$2:$D$78,4,FALSE)</f>
        <v>云南省红河哈尼族彝族自治州元阳县南沙镇102县道中共元阳县公安局纪律检查委员会东172米</v>
      </c>
      <c r="I147" s="76"/>
      <c r="J147" s="128"/>
      <c r="K147" s="128"/>
      <c r="L147" s="84" t="s">
        <v>33</v>
      </c>
      <c r="M147" s="83"/>
      <c r="N147" s="83"/>
      <c r="O147" s="83"/>
      <c r="P147" s="83"/>
      <c r="Q147" s="101" t="s">
        <v>56</v>
      </c>
      <c r="R147" s="102"/>
      <c r="S147" s="81"/>
      <c r="T147" s="107"/>
      <c r="U147" s="131"/>
    </row>
    <row r="148" ht="17.65" customHeight="1" spans="1:21">
      <c r="A148" s="71">
        <v>143</v>
      </c>
      <c r="B148" s="116" t="s">
        <v>524</v>
      </c>
      <c r="C148" s="117" t="s">
        <v>525</v>
      </c>
      <c r="D148" s="117">
        <v>13887308798</v>
      </c>
      <c r="E148" s="74" t="s">
        <v>59</v>
      </c>
      <c r="F148" s="144"/>
      <c r="G148" s="76"/>
      <c r="H148" s="76"/>
      <c r="I148" s="83" t="s">
        <v>62</v>
      </c>
      <c r="J148" s="128"/>
      <c r="K148" s="128"/>
      <c r="L148" s="84" t="s">
        <v>33</v>
      </c>
      <c r="M148" s="83"/>
      <c r="N148" s="83"/>
      <c r="O148" s="83"/>
      <c r="P148" s="83"/>
      <c r="Q148" s="101" t="s">
        <v>29</v>
      </c>
      <c r="R148" s="102"/>
      <c r="S148" s="146"/>
      <c r="T148" s="107"/>
      <c r="U148" s="131"/>
    </row>
    <row r="149" ht="17.65" customHeight="1" spans="1:21">
      <c r="A149" s="71">
        <v>144</v>
      </c>
      <c r="B149" s="119" t="s">
        <v>526</v>
      </c>
      <c r="C149" s="77" t="s">
        <v>527</v>
      </c>
      <c r="D149" s="77">
        <v>13759499761</v>
      </c>
      <c r="E149" s="74" t="s">
        <v>59</v>
      </c>
      <c r="F149" s="144" t="str">
        <f>VLOOKUP(B149,[37]全部报警!$A$2:$D$78,2,FALSE)</f>
        <v>2019-07-16 07:37:17</v>
      </c>
      <c r="G149" s="76">
        <v>0</v>
      </c>
      <c r="H149" s="76" t="str">
        <f>VLOOKUP(B149,[37]全部报警!$A$2:$D$78,4,FALSE)</f>
        <v>云南省昆明市宜良县北古城镇北分段马鞍山北213米</v>
      </c>
      <c r="I149" s="76"/>
      <c r="J149" s="128"/>
      <c r="K149" s="128"/>
      <c r="L149" s="84" t="s">
        <v>33</v>
      </c>
      <c r="M149" s="83"/>
      <c r="N149" s="83"/>
      <c r="O149" s="83"/>
      <c r="P149" s="83"/>
      <c r="Q149" s="101" t="s">
        <v>56</v>
      </c>
      <c r="R149" s="102"/>
      <c r="S149" s="81"/>
      <c r="T149" s="107"/>
      <c r="U149" s="131"/>
    </row>
    <row r="150" ht="17.65" customHeight="1" spans="1:21">
      <c r="A150" s="71">
        <v>145</v>
      </c>
      <c r="B150" s="119" t="s">
        <v>528</v>
      </c>
      <c r="C150" s="117" t="s">
        <v>529</v>
      </c>
      <c r="D150" s="117">
        <v>13312660049</v>
      </c>
      <c r="E150" s="74" t="s">
        <v>59</v>
      </c>
      <c r="F150" s="144" t="s">
        <v>3553</v>
      </c>
      <c r="G150" s="76">
        <v>0</v>
      </c>
      <c r="H150" s="145" t="s">
        <v>3554</v>
      </c>
      <c r="I150" s="76"/>
      <c r="J150" s="128"/>
      <c r="K150" s="128"/>
      <c r="L150" s="84" t="s">
        <v>33</v>
      </c>
      <c r="M150" s="83"/>
      <c r="N150" s="83"/>
      <c r="O150" s="83"/>
      <c r="P150" s="83"/>
      <c r="Q150" s="101" t="s">
        <v>56</v>
      </c>
      <c r="R150" s="102"/>
      <c r="S150" s="81"/>
      <c r="T150" s="107"/>
      <c r="U150" s="131"/>
    </row>
    <row r="151" ht="17.65" customHeight="1" spans="1:21">
      <c r="A151" s="71">
        <v>146</v>
      </c>
      <c r="B151" s="119" t="s">
        <v>530</v>
      </c>
      <c r="C151" s="78" t="s">
        <v>531</v>
      </c>
      <c r="D151" s="78" t="s">
        <v>532</v>
      </c>
      <c r="E151" s="74" t="s">
        <v>59</v>
      </c>
      <c r="F151" s="144" t="s">
        <v>3555</v>
      </c>
      <c r="G151" s="76">
        <v>0</v>
      </c>
      <c r="H151" s="145" t="s">
        <v>3556</v>
      </c>
      <c r="I151" s="76"/>
      <c r="J151" s="128"/>
      <c r="K151" s="128"/>
      <c r="L151" s="84" t="s">
        <v>33</v>
      </c>
      <c r="M151" s="83"/>
      <c r="N151" s="83"/>
      <c r="O151" s="83"/>
      <c r="P151" s="83"/>
      <c r="Q151" s="101" t="s">
        <v>56</v>
      </c>
      <c r="R151" s="102"/>
      <c r="S151" s="81"/>
      <c r="T151" s="107"/>
      <c r="U151" s="131"/>
    </row>
    <row r="152" ht="17.65" customHeight="1" spans="1:21">
      <c r="A152" s="71">
        <v>147</v>
      </c>
      <c r="B152" s="119" t="s">
        <v>535</v>
      </c>
      <c r="C152" s="117" t="s">
        <v>536</v>
      </c>
      <c r="D152" s="117">
        <v>13987331167</v>
      </c>
      <c r="E152" s="74" t="s">
        <v>59</v>
      </c>
      <c r="F152" s="144" t="str">
        <f>VLOOKUP(B152,[37]全部报警!$A$2:$D$78,2,FALSE)</f>
        <v>2019-07-16 19:07:56</v>
      </c>
      <c r="G152" s="76">
        <v>0</v>
      </c>
      <c r="H152" s="76" t="str">
        <f>VLOOKUP(B152,[37]全部报警!$A$2:$D$78,4,FALSE)</f>
        <v>云南省红河哈尼族彝族自治州建水县官厅镇小桔段小包山西414米</v>
      </c>
      <c r="I152" s="76"/>
      <c r="J152" s="128"/>
      <c r="K152" s="128"/>
      <c r="L152" s="84" t="s">
        <v>33</v>
      </c>
      <c r="M152" s="83"/>
      <c r="N152" s="83"/>
      <c r="O152" s="83"/>
      <c r="P152" s="83"/>
      <c r="Q152" s="101" t="s">
        <v>56</v>
      </c>
      <c r="R152" s="102"/>
      <c r="S152" s="81"/>
      <c r="T152" s="107"/>
      <c r="U152" s="131"/>
    </row>
    <row r="153" ht="17.65" customHeight="1" spans="1:21">
      <c r="A153" s="71">
        <v>148</v>
      </c>
      <c r="B153" s="119" t="s">
        <v>539</v>
      </c>
      <c r="C153" s="77" t="s">
        <v>540</v>
      </c>
      <c r="D153" s="77">
        <v>15987328067</v>
      </c>
      <c r="E153" s="74" t="s">
        <v>59</v>
      </c>
      <c r="F153" s="144" t="str">
        <f>VLOOKUP(B153,[37]全部报警!$A$2:$D$78,2,FALSE)</f>
        <v>2019-07-16 20:56:49</v>
      </c>
      <c r="G153" s="76">
        <v>0</v>
      </c>
      <c r="H153" s="76" t="str">
        <f>VLOOKUP(B153,[37]全部报警!$A$2:$D$78,4,FALSE)</f>
        <v>云南省红河哈尼族彝族自治州开远市乐白道街道馆驿清真饭店东99米</v>
      </c>
      <c r="I153" s="76"/>
      <c r="J153" s="128"/>
      <c r="K153" s="128"/>
      <c r="L153" s="84" t="s">
        <v>33</v>
      </c>
      <c r="M153" s="83"/>
      <c r="N153" s="83"/>
      <c r="O153" s="83"/>
      <c r="P153" s="83"/>
      <c r="Q153" s="101" t="s">
        <v>56</v>
      </c>
      <c r="R153" s="102"/>
      <c r="S153" s="81"/>
      <c r="T153" s="107"/>
      <c r="U153" s="131"/>
    </row>
    <row r="154" ht="17.65" customHeight="1" spans="1:21">
      <c r="A154" s="71">
        <v>149</v>
      </c>
      <c r="B154" s="119" t="s">
        <v>541</v>
      </c>
      <c r="C154" s="117" t="s">
        <v>542</v>
      </c>
      <c r="D154" s="117">
        <v>13628733311</v>
      </c>
      <c r="E154" s="74" t="s">
        <v>59</v>
      </c>
      <c r="F154" s="144" t="str">
        <f>VLOOKUP(B154,[37]全部报警!$A$2:$D$78,2,FALSE)</f>
        <v>2019-07-16 15:06:33</v>
      </c>
      <c r="G154" s="76">
        <v>0</v>
      </c>
      <c r="H154" s="76" t="str">
        <f>VLOOKUP(B154,[37]全部报警!$A$2:$D$78,4,FALSE)</f>
        <v>云南省红河哈尼族彝族自治州建水县临安镇G5615天猴高速中共建水公路分局建水所支部委员会西153米</v>
      </c>
      <c r="I154" s="76"/>
      <c r="J154" s="128"/>
      <c r="K154" s="128"/>
      <c r="L154" s="84" t="s">
        <v>33</v>
      </c>
      <c r="M154" s="83"/>
      <c r="N154" s="83"/>
      <c r="O154" s="83"/>
      <c r="P154" s="83"/>
      <c r="Q154" s="101" t="s">
        <v>56</v>
      </c>
      <c r="R154" s="102"/>
      <c r="S154" s="81"/>
      <c r="T154" s="107"/>
      <c r="U154" s="131"/>
    </row>
    <row r="155" ht="17.65" customHeight="1" spans="1:21">
      <c r="A155" s="71">
        <v>150</v>
      </c>
      <c r="B155" s="119" t="s">
        <v>543</v>
      </c>
      <c r="C155" s="78" t="s">
        <v>544</v>
      </c>
      <c r="D155" s="78" t="s">
        <v>545</v>
      </c>
      <c r="E155" s="74" t="s">
        <v>59</v>
      </c>
      <c r="F155" s="144" t="str">
        <f>VLOOKUP(B155,[37]全部报警!$A$2:$D$78,2,FALSE)</f>
        <v>2019-07-16 19:11:47</v>
      </c>
      <c r="G155" s="76">
        <v>0</v>
      </c>
      <c r="H155" s="76" t="str">
        <f>VLOOKUP(B155,[37]全部报警!$A$2:$D$78,4,FALSE)</f>
        <v>云南省红河哈尼族彝族自治州建水县坡头乡白显段大石洞小学西南305米</v>
      </c>
      <c r="I155" s="76"/>
      <c r="J155" s="128"/>
      <c r="K155" s="128"/>
      <c r="L155" s="84" t="s">
        <v>33</v>
      </c>
      <c r="M155" s="83"/>
      <c r="N155" s="83"/>
      <c r="O155" s="83"/>
      <c r="P155" s="83"/>
      <c r="Q155" s="101" t="s">
        <v>56</v>
      </c>
      <c r="R155" s="102"/>
      <c r="S155" s="81"/>
      <c r="T155" s="107"/>
      <c r="U155" s="131"/>
    </row>
    <row r="156" ht="17.65" customHeight="1" spans="1:21">
      <c r="A156" s="71">
        <v>151</v>
      </c>
      <c r="B156" s="119" t="s">
        <v>546</v>
      </c>
      <c r="C156" s="120" t="s">
        <v>547</v>
      </c>
      <c r="D156" s="120">
        <v>13987361051</v>
      </c>
      <c r="E156" s="74" t="s">
        <v>59</v>
      </c>
      <c r="F156" s="144" t="str">
        <f>VLOOKUP(B156,[37]全部报警!$A$2:$D$78,2,FALSE)</f>
        <v>2019-07-16 17:51:29</v>
      </c>
      <c r="G156" s="76">
        <v>0</v>
      </c>
      <c r="H156" s="76" t="str">
        <f>VLOOKUP(B156,[37]全部报警!$A$2:$D$78,4,FALSE)</f>
        <v>云南省红河哈尼族彝族自治州元阳县南沙镇慢腊公路102县102县道桃园村卫生所东1223米</v>
      </c>
      <c r="I156" s="76"/>
      <c r="J156" s="128"/>
      <c r="K156" s="128"/>
      <c r="L156" s="84" t="s">
        <v>33</v>
      </c>
      <c r="M156" s="83"/>
      <c r="N156" s="83"/>
      <c r="O156" s="83"/>
      <c r="P156" s="83"/>
      <c r="Q156" s="101" t="s">
        <v>56</v>
      </c>
      <c r="R156" s="102"/>
      <c r="S156" s="81"/>
      <c r="T156" s="107"/>
      <c r="U156" s="131"/>
    </row>
    <row r="157" ht="17.65" customHeight="1" spans="1:21">
      <c r="A157" s="71">
        <v>152</v>
      </c>
      <c r="B157" s="119" t="s">
        <v>548</v>
      </c>
      <c r="C157" s="117" t="s">
        <v>549</v>
      </c>
      <c r="D157" s="117">
        <v>13987332052</v>
      </c>
      <c r="E157" s="74" t="s">
        <v>59</v>
      </c>
      <c r="F157" s="144" t="s">
        <v>3557</v>
      </c>
      <c r="G157" s="76">
        <v>0</v>
      </c>
      <c r="H157" s="145" t="s">
        <v>3558</v>
      </c>
      <c r="I157" s="76"/>
      <c r="J157" s="128"/>
      <c r="K157" s="128"/>
      <c r="L157" s="84" t="s">
        <v>33</v>
      </c>
      <c r="M157" s="83"/>
      <c r="N157" s="83"/>
      <c r="O157" s="83"/>
      <c r="P157" s="83"/>
      <c r="Q157" s="101" t="s">
        <v>56</v>
      </c>
      <c r="R157" s="102"/>
      <c r="S157" s="81"/>
      <c r="T157" s="107"/>
      <c r="U157" s="131"/>
    </row>
    <row r="158" ht="17.65" customHeight="1" spans="1:21">
      <c r="A158" s="71">
        <v>153</v>
      </c>
      <c r="B158" s="78" t="s">
        <v>550</v>
      </c>
      <c r="C158" s="78" t="s">
        <v>551</v>
      </c>
      <c r="D158" s="78" t="s">
        <v>552</v>
      </c>
      <c r="E158" s="74" t="s">
        <v>59</v>
      </c>
      <c r="F158" s="144" t="s">
        <v>3559</v>
      </c>
      <c r="G158" s="76">
        <v>0</v>
      </c>
      <c r="H158" s="145" t="s">
        <v>3560</v>
      </c>
      <c r="I158" s="76"/>
      <c r="J158" s="128"/>
      <c r="K158" s="128"/>
      <c r="L158" s="84" t="s">
        <v>33</v>
      </c>
      <c r="M158" s="83"/>
      <c r="N158" s="83"/>
      <c r="O158" s="83"/>
      <c r="P158" s="83"/>
      <c r="Q158" s="101" t="s">
        <v>56</v>
      </c>
      <c r="R158" s="102"/>
      <c r="S158" s="81"/>
      <c r="T158" s="107"/>
      <c r="U158" s="131"/>
    </row>
    <row r="159" ht="17.65" customHeight="1" spans="1:21">
      <c r="A159" s="71">
        <v>154</v>
      </c>
      <c r="B159" s="78" t="s">
        <v>555</v>
      </c>
      <c r="C159" s="78" t="s">
        <v>556</v>
      </c>
      <c r="D159" s="78" t="s">
        <v>557</v>
      </c>
      <c r="E159" s="74" t="s">
        <v>59</v>
      </c>
      <c r="F159" s="144" t="str">
        <f>VLOOKUP(B159,[37]全部报警!$A$2:$D$78,2,FALSE)</f>
        <v>2019-07-16 22:41:43</v>
      </c>
      <c r="G159" s="76">
        <v>0</v>
      </c>
      <c r="H159" s="76" t="str">
        <f>VLOOKUP(B159,[37]全部报警!$A$2:$D$78,4,FALSE)</f>
        <v>云南省红河哈尼族彝族自治州绿春县大兴镇老庙巷78号214省道中国农业银行(绿春县支行营业室)北1633米</v>
      </c>
      <c r="I159" s="76"/>
      <c r="J159" s="128"/>
      <c r="K159" s="128"/>
      <c r="L159" s="84" t="s">
        <v>33</v>
      </c>
      <c r="M159" s="83"/>
      <c r="N159" s="83"/>
      <c r="O159" s="83"/>
      <c r="P159" s="83"/>
      <c r="Q159" s="101" t="s">
        <v>56</v>
      </c>
      <c r="R159" s="102"/>
      <c r="S159" s="81"/>
      <c r="T159" s="107"/>
      <c r="U159" s="131"/>
    </row>
    <row r="160" ht="17.65" customHeight="1" spans="1:21">
      <c r="A160" s="71">
        <v>155</v>
      </c>
      <c r="B160" s="121" t="s">
        <v>558</v>
      </c>
      <c r="C160" s="121" t="s">
        <v>559</v>
      </c>
      <c r="D160" s="121" t="s">
        <v>560</v>
      </c>
      <c r="E160" s="74" t="s">
        <v>59</v>
      </c>
      <c r="F160" s="144" t="s">
        <v>3561</v>
      </c>
      <c r="G160" s="76">
        <v>0</v>
      </c>
      <c r="H160" s="145" t="s">
        <v>3562</v>
      </c>
      <c r="I160" s="76"/>
      <c r="J160" s="128"/>
      <c r="K160" s="128"/>
      <c r="L160" s="84" t="s">
        <v>33</v>
      </c>
      <c r="M160" s="83"/>
      <c r="N160" s="83"/>
      <c r="O160" s="83"/>
      <c r="P160" s="83"/>
      <c r="Q160" s="101" t="s">
        <v>56</v>
      </c>
      <c r="R160" s="102"/>
      <c r="S160" s="81"/>
      <c r="T160" s="107"/>
      <c r="U160" s="131"/>
    </row>
    <row r="161" ht="17.65" customHeight="1" spans="1:21">
      <c r="A161" s="71">
        <v>156</v>
      </c>
      <c r="B161" s="78" t="s">
        <v>563</v>
      </c>
      <c r="C161" s="78" t="s">
        <v>564</v>
      </c>
      <c r="D161" s="78" t="s">
        <v>565</v>
      </c>
      <c r="E161" s="74" t="s">
        <v>59</v>
      </c>
      <c r="F161" s="144" t="s">
        <v>3563</v>
      </c>
      <c r="G161" s="76">
        <v>0</v>
      </c>
      <c r="H161" s="145" t="s">
        <v>3564</v>
      </c>
      <c r="I161" s="76"/>
      <c r="J161" s="128"/>
      <c r="K161" s="128"/>
      <c r="L161" s="84" t="s">
        <v>33</v>
      </c>
      <c r="M161" s="83"/>
      <c r="N161" s="83"/>
      <c r="O161" s="83"/>
      <c r="P161" s="83"/>
      <c r="Q161" s="101" t="s">
        <v>56</v>
      </c>
      <c r="R161" s="102"/>
      <c r="S161" s="81"/>
      <c r="T161" s="107"/>
      <c r="U161" s="131"/>
    </row>
    <row r="162" ht="17.65" customHeight="1" spans="1:21">
      <c r="A162" s="71">
        <v>157</v>
      </c>
      <c r="B162" s="78" t="s">
        <v>568</v>
      </c>
      <c r="C162" s="122" t="s">
        <v>569</v>
      </c>
      <c r="D162" s="122" t="s">
        <v>570</v>
      </c>
      <c r="E162" s="74" t="s">
        <v>59</v>
      </c>
      <c r="F162" s="144" t="s">
        <v>3565</v>
      </c>
      <c r="G162" s="76">
        <v>0</v>
      </c>
      <c r="H162" s="145" t="s">
        <v>3566</v>
      </c>
      <c r="I162" s="76"/>
      <c r="J162" s="128"/>
      <c r="K162" s="128"/>
      <c r="L162" s="84" t="s">
        <v>33</v>
      </c>
      <c r="M162" s="83"/>
      <c r="N162" s="83"/>
      <c r="O162" s="83"/>
      <c r="P162" s="83"/>
      <c r="Q162" s="101" t="s">
        <v>56</v>
      </c>
      <c r="R162" s="102"/>
      <c r="S162" s="81"/>
      <c r="T162" s="107"/>
      <c r="U162" s="131"/>
    </row>
    <row r="163" ht="17.65" customHeight="1" spans="1:21">
      <c r="A163" s="71">
        <v>158</v>
      </c>
      <c r="B163" s="78" t="s">
        <v>573</v>
      </c>
      <c r="C163" s="78" t="s">
        <v>99</v>
      </c>
      <c r="D163" s="78" t="s">
        <v>574</v>
      </c>
      <c r="E163" s="74" t="s">
        <v>59</v>
      </c>
      <c r="F163" s="144" t="str">
        <f>VLOOKUP(B163,[37]全部报警!$A$2:$D$78,2,FALSE)</f>
        <v>2019-07-16 19:36:53</v>
      </c>
      <c r="G163" s="76">
        <v>0</v>
      </c>
      <c r="H163" s="76" t="str">
        <f>VLOOKUP(B163,[37]全部报警!$A$2:$D$78,4,FALSE)</f>
        <v>云南省玉溪市红塔区研和街道玉通路伊清园(玉通路)南44米</v>
      </c>
      <c r="I163" s="76"/>
      <c r="J163" s="128"/>
      <c r="K163" s="128"/>
      <c r="L163" s="84" t="s">
        <v>33</v>
      </c>
      <c r="M163" s="83"/>
      <c r="N163" s="83"/>
      <c r="O163" s="83"/>
      <c r="P163" s="83"/>
      <c r="Q163" s="101" t="s">
        <v>56</v>
      </c>
      <c r="R163" s="102"/>
      <c r="S163" s="81"/>
      <c r="T163" s="107"/>
      <c r="U163" s="131"/>
    </row>
    <row r="164" ht="17.65" customHeight="1" spans="1:21">
      <c r="A164" s="71">
        <v>159</v>
      </c>
      <c r="B164" s="78" t="s">
        <v>577</v>
      </c>
      <c r="C164" s="78" t="s">
        <v>578</v>
      </c>
      <c r="D164" s="78" t="s">
        <v>579</v>
      </c>
      <c r="E164" s="74" t="s">
        <v>59</v>
      </c>
      <c r="F164" s="144" t="s">
        <v>3567</v>
      </c>
      <c r="G164" s="76">
        <v>0</v>
      </c>
      <c r="H164" s="145" t="s">
        <v>3568</v>
      </c>
      <c r="I164" s="76"/>
      <c r="J164" s="128"/>
      <c r="K164" s="128"/>
      <c r="L164" s="84" t="s">
        <v>33</v>
      </c>
      <c r="M164" s="83"/>
      <c r="N164" s="83"/>
      <c r="O164" s="83"/>
      <c r="P164" s="83"/>
      <c r="Q164" s="101" t="s">
        <v>56</v>
      </c>
      <c r="R164" s="102"/>
      <c r="S164" s="81"/>
      <c r="T164" s="107"/>
      <c r="U164" s="131"/>
    </row>
    <row r="165" ht="17.65" customHeight="1" spans="1:21">
      <c r="A165" s="71">
        <v>160</v>
      </c>
      <c r="B165" s="78" t="s">
        <v>582</v>
      </c>
      <c r="C165" s="78" t="s">
        <v>583</v>
      </c>
      <c r="D165" s="78" t="s">
        <v>584</v>
      </c>
      <c r="E165" s="74" t="s">
        <v>59</v>
      </c>
      <c r="F165" s="144" t="s">
        <v>3569</v>
      </c>
      <c r="G165" s="76">
        <v>0</v>
      </c>
      <c r="H165" s="145" t="s">
        <v>3570</v>
      </c>
      <c r="I165" s="76"/>
      <c r="J165" s="128"/>
      <c r="K165" s="128"/>
      <c r="L165" s="84" t="s">
        <v>33</v>
      </c>
      <c r="M165" s="83"/>
      <c r="N165" s="83"/>
      <c r="O165" s="83"/>
      <c r="P165" s="83"/>
      <c r="Q165" s="101" t="s">
        <v>56</v>
      </c>
      <c r="R165" s="102"/>
      <c r="S165" s="81"/>
      <c r="T165" s="107"/>
      <c r="U165" s="131"/>
    </row>
    <row r="166" ht="17.65" customHeight="1" spans="1:21">
      <c r="A166" s="71">
        <v>161</v>
      </c>
      <c r="B166" s="78" t="s">
        <v>587</v>
      </c>
      <c r="C166" s="78" t="s">
        <v>588</v>
      </c>
      <c r="D166" s="78" t="s">
        <v>589</v>
      </c>
      <c r="E166" s="74" t="s">
        <v>59</v>
      </c>
      <c r="F166" s="144" t="s">
        <v>3571</v>
      </c>
      <c r="G166" s="76">
        <v>0</v>
      </c>
      <c r="H166" s="145" t="s">
        <v>3572</v>
      </c>
      <c r="I166" s="76"/>
      <c r="J166" s="128"/>
      <c r="K166" s="128"/>
      <c r="L166" s="84" t="s">
        <v>33</v>
      </c>
      <c r="M166" s="83"/>
      <c r="N166" s="83"/>
      <c r="O166" s="83"/>
      <c r="P166" s="83"/>
      <c r="Q166" s="101" t="s">
        <v>56</v>
      </c>
      <c r="R166" s="102"/>
      <c r="S166" s="81"/>
      <c r="T166" s="107"/>
      <c r="U166" s="131"/>
    </row>
    <row r="167" ht="17.65" customHeight="1" spans="1:21">
      <c r="A167" s="71">
        <v>162</v>
      </c>
      <c r="B167" s="78" t="s">
        <v>592</v>
      </c>
      <c r="C167" s="78" t="s">
        <v>437</v>
      </c>
      <c r="D167" s="78" t="s">
        <v>438</v>
      </c>
      <c r="E167" s="74" t="s">
        <v>59</v>
      </c>
      <c r="F167" s="144" t="str">
        <f>VLOOKUP(B167,[37]全部报警!$A$2:$D$78,2,FALSE)</f>
        <v>2019-07-16 23:11:19</v>
      </c>
      <c r="G167" s="76">
        <v>0</v>
      </c>
      <c r="H167" s="76" t="str">
        <f>VLOOKUP(B167,[37]全部报警!$A$2:$D$78,4,FALSE)</f>
        <v>云南省红河哈尼族彝族自治州个旧市沙甸镇323国道穆斯林餐厅西北98米</v>
      </c>
      <c r="I167" s="76"/>
      <c r="J167" s="128"/>
      <c r="K167" s="128"/>
      <c r="L167" s="84" t="s">
        <v>33</v>
      </c>
      <c r="M167" s="83"/>
      <c r="N167" s="83"/>
      <c r="O167" s="83"/>
      <c r="P167" s="83"/>
      <c r="Q167" s="101" t="s">
        <v>56</v>
      </c>
      <c r="R167" s="102"/>
      <c r="S167" s="81"/>
      <c r="T167" s="107"/>
      <c r="U167" s="131"/>
    </row>
    <row r="168" ht="17.65" customHeight="1" spans="1:21">
      <c r="A168" s="71">
        <v>163</v>
      </c>
      <c r="B168" s="78" t="s">
        <v>595</v>
      </c>
      <c r="C168" s="78" t="s">
        <v>596</v>
      </c>
      <c r="D168" s="78" t="s">
        <v>597</v>
      </c>
      <c r="E168" s="74" t="s">
        <v>59</v>
      </c>
      <c r="F168" s="144" t="s">
        <v>3573</v>
      </c>
      <c r="G168" s="76">
        <v>0</v>
      </c>
      <c r="H168" s="145" t="s">
        <v>3574</v>
      </c>
      <c r="I168" s="76"/>
      <c r="J168" s="128"/>
      <c r="K168" s="128"/>
      <c r="L168" s="84" t="s">
        <v>33</v>
      </c>
      <c r="M168" s="83"/>
      <c r="N168" s="83"/>
      <c r="O168" s="83"/>
      <c r="P168" s="83"/>
      <c r="Q168" s="101" t="s">
        <v>56</v>
      </c>
      <c r="R168" s="102"/>
      <c r="S168" s="81"/>
      <c r="T168" s="107"/>
      <c r="U168" s="131"/>
    </row>
    <row r="169" ht="17.65" customHeight="1" spans="1:21">
      <c r="A169" s="71">
        <v>164</v>
      </c>
      <c r="B169" s="78" t="s">
        <v>600</v>
      </c>
      <c r="C169" s="78" t="s">
        <v>601</v>
      </c>
      <c r="D169" s="78" t="s">
        <v>602</v>
      </c>
      <c r="E169" s="74" t="s">
        <v>59</v>
      </c>
      <c r="F169" s="144" t="str">
        <f>VLOOKUP(B169,[37]全部报警!$A$2:$D$78,2,FALSE)</f>
        <v>2019-07-16 23:26:20</v>
      </c>
      <c r="G169" s="76">
        <v>0</v>
      </c>
      <c r="H169" s="76" t="str">
        <f>VLOOKUP(B169,[37]全部报警!$A$2:$D$78,4,FALSE)</f>
        <v>云南省文山壮族苗族自治州广南县莲城镇那忠东489米</v>
      </c>
      <c r="I169" s="76"/>
      <c r="J169" s="128"/>
      <c r="K169" s="128"/>
      <c r="L169" s="84" t="s">
        <v>33</v>
      </c>
      <c r="M169" s="83"/>
      <c r="N169" s="83"/>
      <c r="O169" s="83"/>
      <c r="P169" s="83"/>
      <c r="Q169" s="101" t="s">
        <v>56</v>
      </c>
      <c r="R169" s="102"/>
      <c r="S169" s="81"/>
      <c r="T169" s="107"/>
      <c r="U169" s="131"/>
    </row>
    <row r="170" ht="17.65" customHeight="1" spans="1:21">
      <c r="A170" s="71">
        <v>165</v>
      </c>
      <c r="B170" s="73" t="s">
        <v>603</v>
      </c>
      <c r="C170" s="120" t="s">
        <v>604</v>
      </c>
      <c r="D170" s="117">
        <v>13988079515</v>
      </c>
      <c r="E170" s="74" t="s">
        <v>59</v>
      </c>
      <c r="F170" s="144" t="s">
        <v>3575</v>
      </c>
      <c r="G170" s="76">
        <v>0</v>
      </c>
      <c r="H170" s="145" t="s">
        <v>3576</v>
      </c>
      <c r="I170" s="76"/>
      <c r="J170" s="128"/>
      <c r="K170" s="128"/>
      <c r="L170" s="84" t="s">
        <v>33</v>
      </c>
      <c r="M170" s="83"/>
      <c r="N170" s="83"/>
      <c r="O170" s="83"/>
      <c r="P170" s="83"/>
      <c r="Q170" s="101" t="s">
        <v>56</v>
      </c>
      <c r="R170" s="102"/>
      <c r="S170" s="81"/>
      <c r="T170" s="107"/>
      <c r="U170" s="131"/>
    </row>
    <row r="171" ht="17.65" customHeight="1" spans="1:21">
      <c r="A171" s="71">
        <v>166</v>
      </c>
      <c r="B171" s="78" t="s">
        <v>605</v>
      </c>
      <c r="C171" s="122" t="s">
        <v>147</v>
      </c>
      <c r="D171" s="122" t="s">
        <v>606</v>
      </c>
      <c r="E171" s="74" t="s">
        <v>59</v>
      </c>
      <c r="F171" s="144" t="str">
        <f>VLOOKUP(B171,[37]全部报警!$A$2:$D$78,2,FALSE)</f>
        <v>2019-07-16 20:16:25</v>
      </c>
      <c r="G171" s="76">
        <v>0</v>
      </c>
      <c r="H171" s="76" t="str">
        <f>VLOOKUP(B171,[37]全部报警!$A$2:$D$78,4,FALSE)</f>
        <v>云南省红河哈尼族彝族自治州河口瑶族自治县河口镇中国石化(北山停车区加油站)东北178米</v>
      </c>
      <c r="I171" s="76"/>
      <c r="J171" s="128"/>
      <c r="K171" s="128"/>
      <c r="L171" s="84" t="s">
        <v>33</v>
      </c>
      <c r="M171" s="83"/>
      <c r="N171" s="83"/>
      <c r="O171" s="83"/>
      <c r="P171" s="83"/>
      <c r="Q171" s="101" t="s">
        <v>56</v>
      </c>
      <c r="R171" s="102"/>
      <c r="S171" s="81"/>
      <c r="T171" s="107"/>
      <c r="U171" s="131"/>
    </row>
    <row r="172" ht="17.65" customHeight="1" spans="1:21">
      <c r="A172" s="71">
        <v>167</v>
      </c>
      <c r="B172" s="78" t="s">
        <v>607</v>
      </c>
      <c r="C172" s="78" t="s">
        <v>608</v>
      </c>
      <c r="D172" s="78" t="s">
        <v>609</v>
      </c>
      <c r="E172" s="74" t="s">
        <v>59</v>
      </c>
      <c r="F172" s="144" t="str">
        <f>VLOOKUP(B172,[37]全部报警!$A$2:$D$78,2,FALSE)</f>
        <v>2019-07-16 22:29:46</v>
      </c>
      <c r="G172" s="76">
        <v>0</v>
      </c>
      <c r="H172" s="76" t="str">
        <f>VLOOKUP(B172,[37]全部报警!$A$2:$D$78,4,FALSE)</f>
        <v>云南省红河哈尼族彝族自治州建水县坡头乡214省道红河大桥东北312米</v>
      </c>
      <c r="I172" s="76"/>
      <c r="J172" s="128"/>
      <c r="K172" s="128"/>
      <c r="L172" s="84" t="s">
        <v>33</v>
      </c>
      <c r="M172" s="83"/>
      <c r="N172" s="83"/>
      <c r="O172" s="83"/>
      <c r="P172" s="83"/>
      <c r="Q172" s="101" t="s">
        <v>56</v>
      </c>
      <c r="R172" s="102"/>
      <c r="S172" s="81"/>
      <c r="T172" s="107"/>
      <c r="U172" s="131"/>
    </row>
    <row r="173" ht="17.65" customHeight="1" spans="1:21">
      <c r="A173" s="71">
        <v>168</v>
      </c>
      <c r="B173" s="121" t="s">
        <v>610</v>
      </c>
      <c r="C173" s="77" t="s">
        <v>611</v>
      </c>
      <c r="D173" s="77">
        <v>13578098394</v>
      </c>
      <c r="E173" s="74" t="s">
        <v>59</v>
      </c>
      <c r="F173" s="144" t="str">
        <f>VLOOKUP(B173,[37]全部报警!$A$2:$D$78,2,FALSE)</f>
        <v>2019-07-16 23:14:44</v>
      </c>
      <c r="G173" s="76">
        <v>0</v>
      </c>
      <c r="H173" s="76" t="str">
        <f>VLOOKUP(B173,[37]全部报警!$A$2:$D$78,4,FALSE)</f>
        <v>云南省昭通市彝良县角奎镇凯丰路144号曹海段中国邮政储蓄银行(彝良县东正街营业所)东南1957米</v>
      </c>
      <c r="I173" s="76"/>
      <c r="J173" s="128"/>
      <c r="K173" s="128"/>
      <c r="L173" s="84" t="s">
        <v>33</v>
      </c>
      <c r="M173" s="83"/>
      <c r="N173" s="83"/>
      <c r="O173" s="83"/>
      <c r="P173" s="83"/>
      <c r="Q173" s="101" t="s">
        <v>56</v>
      </c>
      <c r="R173" s="102"/>
      <c r="S173" s="81"/>
      <c r="T173" s="107"/>
      <c r="U173" s="131"/>
    </row>
    <row r="174" ht="17.65" customHeight="1" spans="1:21">
      <c r="A174" s="71">
        <v>169</v>
      </c>
      <c r="B174" s="121" t="s">
        <v>612</v>
      </c>
      <c r="C174" s="78" t="s">
        <v>613</v>
      </c>
      <c r="D174" s="78" t="s">
        <v>614</v>
      </c>
      <c r="E174" s="74" t="s">
        <v>59</v>
      </c>
      <c r="F174" s="144" t="s">
        <v>3577</v>
      </c>
      <c r="G174" s="76">
        <v>0</v>
      </c>
      <c r="H174" s="145" t="s">
        <v>3578</v>
      </c>
      <c r="I174" s="76"/>
      <c r="J174" s="128"/>
      <c r="K174" s="128"/>
      <c r="L174" s="84" t="s">
        <v>33</v>
      </c>
      <c r="M174" s="83"/>
      <c r="N174" s="83"/>
      <c r="O174" s="83"/>
      <c r="P174" s="83"/>
      <c r="Q174" s="101" t="s">
        <v>56</v>
      </c>
      <c r="R174" s="102"/>
      <c r="S174" s="81"/>
      <c r="T174" s="107"/>
      <c r="U174" s="131"/>
    </row>
    <row r="175" ht="17.65" customHeight="1" spans="1:21">
      <c r="A175" s="71">
        <v>170</v>
      </c>
      <c r="B175" s="78" t="s">
        <v>617</v>
      </c>
      <c r="C175" s="123" t="s">
        <v>618</v>
      </c>
      <c r="D175" s="123">
        <v>13769411888</v>
      </c>
      <c r="E175" s="74" t="s">
        <v>59</v>
      </c>
      <c r="F175" s="144" t="str">
        <f>VLOOKUP(B175,[37]全部报警!$A$2:$D$78,2,FALSE)</f>
        <v>2019-07-16 20:21:09</v>
      </c>
      <c r="G175" s="76">
        <v>0</v>
      </c>
      <c r="H175" s="76" t="str">
        <f>VLOOKUP(B175,[37]全部报警!$A$2:$D$78,4,FALSE)</f>
        <v>云南省红河哈尼族彝族自治州建水县临安镇青他线建水文笔塔西南838米</v>
      </c>
      <c r="I175" s="76"/>
      <c r="J175" s="128"/>
      <c r="K175" s="128"/>
      <c r="L175" s="84" t="s">
        <v>33</v>
      </c>
      <c r="M175" s="83"/>
      <c r="N175" s="83"/>
      <c r="O175" s="83"/>
      <c r="P175" s="83"/>
      <c r="Q175" s="101" t="s">
        <v>56</v>
      </c>
      <c r="R175" s="102"/>
      <c r="S175" s="81"/>
      <c r="T175" s="107"/>
      <c r="U175" s="131"/>
    </row>
    <row r="176" ht="17.65" customHeight="1" spans="1:21">
      <c r="A176" s="71">
        <v>171</v>
      </c>
      <c r="B176" s="78" t="s">
        <v>621</v>
      </c>
      <c r="C176" s="78" t="s">
        <v>622</v>
      </c>
      <c r="D176" s="78" t="s">
        <v>623</v>
      </c>
      <c r="E176" s="74" t="s">
        <v>59</v>
      </c>
      <c r="F176" s="144" t="s">
        <v>3579</v>
      </c>
      <c r="G176" s="76">
        <v>0</v>
      </c>
      <c r="H176" s="145" t="s">
        <v>3580</v>
      </c>
      <c r="I176" s="76"/>
      <c r="J176" s="128"/>
      <c r="K176" s="128"/>
      <c r="L176" s="84" t="s">
        <v>33</v>
      </c>
      <c r="M176" s="83"/>
      <c r="N176" s="83"/>
      <c r="O176" s="83"/>
      <c r="P176" s="83"/>
      <c r="Q176" s="101" t="s">
        <v>56</v>
      </c>
      <c r="R176" s="102"/>
      <c r="S176" s="81"/>
      <c r="T176" s="107"/>
      <c r="U176" s="131"/>
    </row>
    <row r="177" ht="17.65" customHeight="1" spans="1:21">
      <c r="A177" s="71">
        <v>172</v>
      </c>
      <c r="B177" s="78" t="s">
        <v>624</v>
      </c>
      <c r="C177" s="78" t="s">
        <v>625</v>
      </c>
      <c r="D177" s="78" t="s">
        <v>626</v>
      </c>
      <c r="E177" s="74" t="s">
        <v>59</v>
      </c>
      <c r="F177" s="144" t="s">
        <v>3581</v>
      </c>
      <c r="G177" s="76">
        <v>0</v>
      </c>
      <c r="H177" s="145" t="s">
        <v>3582</v>
      </c>
      <c r="I177" s="76"/>
      <c r="J177" s="128"/>
      <c r="K177" s="128"/>
      <c r="L177" s="84" t="s">
        <v>33</v>
      </c>
      <c r="M177" s="83"/>
      <c r="N177" s="83"/>
      <c r="O177" s="83"/>
      <c r="P177" s="83"/>
      <c r="Q177" s="101" t="s">
        <v>56</v>
      </c>
      <c r="R177" s="102"/>
      <c r="S177" s="81"/>
      <c r="T177" s="107"/>
      <c r="U177" s="131"/>
    </row>
    <row r="178" ht="17.65" customHeight="1" spans="1:21">
      <c r="A178" s="71">
        <v>173</v>
      </c>
      <c r="B178" s="78" t="s">
        <v>629</v>
      </c>
      <c r="C178" s="78" t="s">
        <v>630</v>
      </c>
      <c r="D178" s="78" t="s">
        <v>631</v>
      </c>
      <c r="E178" s="74" t="s">
        <v>59</v>
      </c>
      <c r="F178" s="144" t="str">
        <f>VLOOKUP(B178,[37]全部报警!$A$2:$D$78,2,FALSE)</f>
        <v>2019-07-16 18:32:25</v>
      </c>
      <c r="G178" s="76">
        <v>0</v>
      </c>
      <c r="H178" s="76" t="str">
        <f>VLOOKUP(B178,[37]全部报警!$A$2:$D$78,4,FALSE)</f>
        <v>云南省红河哈尼族彝族自治州弥勒市弥阳镇双桥路120号双桥路柴油电喷汽车维修联盟东48米</v>
      </c>
      <c r="I178" s="76"/>
      <c r="J178" s="128"/>
      <c r="K178" s="128"/>
      <c r="L178" s="84" t="s">
        <v>33</v>
      </c>
      <c r="M178" s="83"/>
      <c r="N178" s="83"/>
      <c r="O178" s="83"/>
      <c r="P178" s="83"/>
      <c r="Q178" s="101" t="s">
        <v>56</v>
      </c>
      <c r="R178" s="102"/>
      <c r="S178" s="81"/>
      <c r="T178" s="107"/>
      <c r="U178" s="131"/>
    </row>
    <row r="179" ht="17.65" customHeight="1" spans="1:21">
      <c r="A179" s="71">
        <v>174</v>
      </c>
      <c r="B179" s="78" t="s">
        <v>632</v>
      </c>
      <c r="C179" s="78" t="s">
        <v>633</v>
      </c>
      <c r="D179" s="78" t="s">
        <v>634</v>
      </c>
      <c r="E179" s="74" t="s">
        <v>59</v>
      </c>
      <c r="F179" s="144" t="s">
        <v>3583</v>
      </c>
      <c r="G179" s="76">
        <v>0</v>
      </c>
      <c r="H179" s="145" t="s">
        <v>3584</v>
      </c>
      <c r="I179" s="76"/>
      <c r="J179" s="128"/>
      <c r="K179" s="128"/>
      <c r="L179" s="84" t="s">
        <v>33</v>
      </c>
      <c r="M179" s="83"/>
      <c r="N179" s="83"/>
      <c r="O179" s="83"/>
      <c r="P179" s="83"/>
      <c r="Q179" s="101" t="s">
        <v>56</v>
      </c>
      <c r="R179" s="102"/>
      <c r="S179" s="81"/>
      <c r="T179" s="107"/>
      <c r="U179" s="131"/>
    </row>
    <row r="180" ht="17.65" customHeight="1" spans="1:21">
      <c r="A180" s="71">
        <v>175</v>
      </c>
      <c r="B180" s="78" t="s">
        <v>637</v>
      </c>
      <c r="C180" s="78" t="s">
        <v>638</v>
      </c>
      <c r="D180" s="78" t="s">
        <v>639</v>
      </c>
      <c r="E180" s="74" t="s">
        <v>59</v>
      </c>
      <c r="F180" s="144" t="str">
        <f>VLOOKUP(B180,[37]全部报警!$A$2:$D$78,2,FALSE)</f>
        <v>2019-07-16 23:53:08</v>
      </c>
      <c r="G180" s="76">
        <v>0</v>
      </c>
      <c r="H180" s="76" t="str">
        <f>VLOOKUP(B180,[37]全部报警!$A$2:$D$78,4,FALSE)</f>
        <v>云南省玉溪市通海县秀山街道秀山西路12号途腾小吃北96米</v>
      </c>
      <c r="I180" s="76"/>
      <c r="J180" s="128"/>
      <c r="K180" s="128"/>
      <c r="L180" s="84" t="s">
        <v>33</v>
      </c>
      <c r="M180" s="83"/>
      <c r="N180" s="83"/>
      <c r="O180" s="83"/>
      <c r="P180" s="83"/>
      <c r="Q180" s="101" t="s">
        <v>56</v>
      </c>
      <c r="R180" s="102"/>
      <c r="S180" s="81"/>
      <c r="T180" s="107"/>
      <c r="U180" s="131"/>
    </row>
    <row r="181" ht="17.65" customHeight="1" spans="1:21">
      <c r="A181" s="71">
        <v>176</v>
      </c>
      <c r="B181" s="78" t="s">
        <v>640</v>
      </c>
      <c r="C181" s="78" t="s">
        <v>641</v>
      </c>
      <c r="D181" s="78" t="s">
        <v>642</v>
      </c>
      <c r="E181" s="74" t="s">
        <v>59</v>
      </c>
      <c r="F181" s="144" t="str">
        <f>VLOOKUP(B181,[37]全部报警!$A$2:$D$78,2,FALSE)</f>
        <v>2019-07-16 13:09:57</v>
      </c>
      <c r="G181" s="76">
        <v>0</v>
      </c>
      <c r="H181" s="76" t="str">
        <f>VLOOKUP(B181,[37]全部报警!$A$2:$D$78,4,FALSE)</f>
        <v>云南省红河哈尼族彝族自治州个旧市锡城镇水箐段水箐小学南45米</v>
      </c>
      <c r="I181" s="76"/>
      <c r="J181" s="128"/>
      <c r="K181" s="128"/>
      <c r="L181" s="84" t="s">
        <v>33</v>
      </c>
      <c r="M181" s="83"/>
      <c r="N181" s="83"/>
      <c r="O181" s="83"/>
      <c r="P181" s="83"/>
      <c r="Q181" s="101" t="s">
        <v>56</v>
      </c>
      <c r="R181" s="102"/>
      <c r="S181" s="81"/>
      <c r="T181" s="107"/>
      <c r="U181" s="131"/>
    </row>
    <row r="182" ht="17.65" customHeight="1" spans="1:21">
      <c r="A182" s="71">
        <v>177</v>
      </c>
      <c r="B182" s="78" t="s">
        <v>643</v>
      </c>
      <c r="C182" s="78" t="s">
        <v>644</v>
      </c>
      <c r="D182" s="78" t="s">
        <v>645</v>
      </c>
      <c r="E182" s="74" t="s">
        <v>59</v>
      </c>
      <c r="F182" s="144" t="s">
        <v>3585</v>
      </c>
      <c r="G182" s="76">
        <v>0</v>
      </c>
      <c r="H182" s="145" t="s">
        <v>3586</v>
      </c>
      <c r="I182" s="76"/>
      <c r="J182" s="128"/>
      <c r="K182" s="128"/>
      <c r="L182" s="84" t="s">
        <v>33</v>
      </c>
      <c r="M182" s="83"/>
      <c r="N182" s="83"/>
      <c r="O182" s="83"/>
      <c r="P182" s="83"/>
      <c r="Q182" s="101" t="s">
        <v>56</v>
      </c>
      <c r="R182" s="102"/>
      <c r="S182" s="81"/>
      <c r="T182" s="107"/>
      <c r="U182" s="131"/>
    </row>
    <row r="183" ht="17.65" customHeight="1" spans="1:21">
      <c r="A183" s="71">
        <v>178</v>
      </c>
      <c r="B183" s="78" t="s">
        <v>648</v>
      </c>
      <c r="C183" s="78" t="s">
        <v>649</v>
      </c>
      <c r="D183" s="78" t="s">
        <v>650</v>
      </c>
      <c r="E183" s="74" t="s">
        <v>59</v>
      </c>
      <c r="F183" s="144" t="s">
        <v>3587</v>
      </c>
      <c r="G183" s="76">
        <v>0</v>
      </c>
      <c r="H183" s="145" t="s">
        <v>3588</v>
      </c>
      <c r="I183" s="76"/>
      <c r="J183" s="128"/>
      <c r="K183" s="128"/>
      <c r="L183" s="84" t="s">
        <v>33</v>
      </c>
      <c r="M183" s="83"/>
      <c r="N183" s="83"/>
      <c r="O183" s="83"/>
      <c r="P183" s="83"/>
      <c r="Q183" s="101" t="s">
        <v>56</v>
      </c>
      <c r="R183" s="102"/>
      <c r="S183" s="81"/>
      <c r="T183" s="107"/>
      <c r="U183" s="131"/>
    </row>
    <row r="184" ht="17.65" customHeight="1" spans="1:21">
      <c r="A184" s="71">
        <v>179</v>
      </c>
      <c r="B184" s="78" t="s">
        <v>653</v>
      </c>
      <c r="C184" s="122" t="s">
        <v>654</v>
      </c>
      <c r="D184" s="122" t="s">
        <v>655</v>
      </c>
      <c r="E184" s="74" t="s">
        <v>59</v>
      </c>
      <c r="F184" s="144" t="str">
        <f>VLOOKUP(B184,[37]全部报警!$A$2:$D$78,2,FALSE)</f>
        <v>2019-07-16 23:40:53</v>
      </c>
      <c r="G184" s="76">
        <v>0</v>
      </c>
      <c r="H184" s="76" t="str">
        <f>VLOOKUP(B184,[37]全部报警!$A$2:$D$78,4,FALSE)</f>
        <v>云南省红河哈尼族彝族自治州元阳县上新城乡元蔓高速芒铁东南465米</v>
      </c>
      <c r="I184" s="76"/>
      <c r="J184" s="128"/>
      <c r="K184" s="128"/>
      <c r="L184" s="84" t="s">
        <v>33</v>
      </c>
      <c r="M184" s="83"/>
      <c r="N184" s="83"/>
      <c r="O184" s="83"/>
      <c r="P184" s="83"/>
      <c r="Q184" s="101" t="s">
        <v>56</v>
      </c>
      <c r="R184" s="102"/>
      <c r="S184" s="81"/>
      <c r="T184" s="107"/>
      <c r="U184" s="131"/>
    </row>
    <row r="185" ht="17.65" customHeight="1" spans="1:21">
      <c r="A185" s="71">
        <v>180</v>
      </c>
      <c r="B185" s="78" t="s">
        <v>656</v>
      </c>
      <c r="C185" s="78" t="s">
        <v>657</v>
      </c>
      <c r="D185" s="78" t="s">
        <v>658</v>
      </c>
      <c r="E185" s="74" t="s">
        <v>59</v>
      </c>
      <c r="F185" s="144" t="s">
        <v>3589</v>
      </c>
      <c r="G185" s="76">
        <v>0</v>
      </c>
      <c r="H185" s="145" t="s">
        <v>3590</v>
      </c>
      <c r="I185" s="76"/>
      <c r="J185" s="128"/>
      <c r="K185" s="128"/>
      <c r="L185" s="84" t="s">
        <v>33</v>
      </c>
      <c r="M185" s="83"/>
      <c r="N185" s="83"/>
      <c r="O185" s="83"/>
      <c r="P185" s="83"/>
      <c r="Q185" s="101" t="s">
        <v>56</v>
      </c>
      <c r="R185" s="102"/>
      <c r="S185" s="81"/>
      <c r="T185" s="107"/>
      <c r="U185" s="131"/>
    </row>
    <row r="186" ht="17.65" customHeight="1" spans="1:21">
      <c r="A186" s="71">
        <v>181</v>
      </c>
      <c r="B186" s="78" t="s">
        <v>661</v>
      </c>
      <c r="C186" s="78" t="s">
        <v>662</v>
      </c>
      <c r="D186" s="78" t="s">
        <v>663</v>
      </c>
      <c r="E186" s="74" t="s">
        <v>59</v>
      </c>
      <c r="F186" s="144" t="s">
        <v>3591</v>
      </c>
      <c r="G186" s="76">
        <v>0</v>
      </c>
      <c r="H186" s="145" t="s">
        <v>3592</v>
      </c>
      <c r="I186" s="76"/>
      <c r="J186" s="128"/>
      <c r="K186" s="128"/>
      <c r="L186" s="84" t="s">
        <v>33</v>
      </c>
      <c r="M186" s="83"/>
      <c r="N186" s="83"/>
      <c r="O186" s="83"/>
      <c r="P186" s="83"/>
      <c r="Q186" s="101" t="s">
        <v>56</v>
      </c>
      <c r="R186" s="102"/>
      <c r="S186" s="81"/>
      <c r="T186" s="107"/>
      <c r="U186" s="131"/>
    </row>
    <row r="187" ht="17.65" customHeight="1" spans="1:21">
      <c r="A187" s="71">
        <v>182</v>
      </c>
      <c r="B187" s="78" t="s">
        <v>664</v>
      </c>
      <c r="C187" s="78" t="s">
        <v>665</v>
      </c>
      <c r="D187" s="78" t="s">
        <v>666</v>
      </c>
      <c r="E187" s="74" t="s">
        <v>59</v>
      </c>
      <c r="F187" s="144" t="str">
        <f>VLOOKUP(B187,[37]全部报警!$A$2:$D$78,2,FALSE)</f>
        <v>2019-07-16 18:31:58</v>
      </c>
      <c r="G187" s="76">
        <v>0</v>
      </c>
      <c r="H187" s="76" t="str">
        <f>VLOOKUP(B187,[37]全部报警!$A$2:$D$78,4,FALSE)</f>
        <v>云南省红河哈尼族彝族自治州建水县临安镇214省道中共建水公路分局建水所支部委员会西46米</v>
      </c>
      <c r="I187" s="76"/>
      <c r="J187" s="128"/>
      <c r="K187" s="128"/>
      <c r="L187" s="84" t="s">
        <v>33</v>
      </c>
      <c r="M187" s="83"/>
      <c r="N187" s="83"/>
      <c r="O187" s="83"/>
      <c r="P187" s="83"/>
      <c r="Q187" s="101" t="s">
        <v>56</v>
      </c>
      <c r="R187" s="102"/>
      <c r="S187" s="81"/>
      <c r="T187" s="107"/>
      <c r="U187" s="131"/>
    </row>
    <row r="188" ht="17.65" customHeight="1" spans="1:21">
      <c r="A188" s="71">
        <v>183</v>
      </c>
      <c r="B188" s="124" t="s">
        <v>669</v>
      </c>
      <c r="C188" s="125" t="s">
        <v>670</v>
      </c>
      <c r="D188" s="125">
        <v>15987348242</v>
      </c>
      <c r="E188" s="74" t="s">
        <v>59</v>
      </c>
      <c r="F188" s="144" t="str">
        <f>VLOOKUP(B188,[37]全部报警!$A$2:$D$78,2,FALSE)</f>
        <v>2019-07-16 08:16:12</v>
      </c>
      <c r="G188" s="76">
        <v>0</v>
      </c>
      <c r="H188" s="76" t="str">
        <f>VLOOKUP(B188,[37]全部报警!$A$2:$D$78,4,FALSE)</f>
        <v>云南省昆明市晋宁区昆阳街道晋红高速筲箕凹东563米</v>
      </c>
      <c r="I188" s="76"/>
      <c r="J188" s="128"/>
      <c r="K188" s="128"/>
      <c r="L188" s="84" t="s">
        <v>33</v>
      </c>
      <c r="M188" s="83"/>
      <c r="N188" s="83"/>
      <c r="O188" s="83"/>
      <c r="P188" s="83"/>
      <c r="Q188" s="101" t="s">
        <v>56</v>
      </c>
      <c r="R188" s="102"/>
      <c r="S188" s="81"/>
      <c r="T188" s="107"/>
      <c r="U188" s="131"/>
    </row>
    <row r="189" ht="17.65" customHeight="1" spans="1:21">
      <c r="A189" s="71">
        <v>184</v>
      </c>
      <c r="B189" s="124" t="s">
        <v>671</v>
      </c>
      <c r="C189" s="125" t="s">
        <v>672</v>
      </c>
      <c r="D189" s="125">
        <v>15154987321</v>
      </c>
      <c r="E189" s="74" t="s">
        <v>59</v>
      </c>
      <c r="F189" s="144"/>
      <c r="G189" s="147"/>
      <c r="H189" s="76"/>
      <c r="I189" s="83" t="s">
        <v>62</v>
      </c>
      <c r="J189" s="128"/>
      <c r="K189" s="128"/>
      <c r="L189" s="84" t="s">
        <v>33</v>
      </c>
      <c r="M189" s="83"/>
      <c r="N189" s="83"/>
      <c r="O189" s="83"/>
      <c r="P189" s="83"/>
      <c r="Q189" s="101" t="s">
        <v>29</v>
      </c>
      <c r="R189" s="102"/>
      <c r="S189" s="146"/>
      <c r="T189" s="107"/>
      <c r="U189" s="131"/>
    </row>
    <row r="190" ht="17.65" customHeight="1" spans="1:21">
      <c r="A190" s="71">
        <v>185</v>
      </c>
      <c r="B190" s="124" t="s">
        <v>675</v>
      </c>
      <c r="C190" s="125" t="s">
        <v>676</v>
      </c>
      <c r="D190" s="125">
        <v>13769425218</v>
      </c>
      <c r="E190" s="74" t="s">
        <v>59</v>
      </c>
      <c r="F190" s="144" t="str">
        <f>VLOOKUP(B190,[37]全部报警!$A$2:$D$78,2,FALSE)</f>
        <v>2019-07-16 23:55:19</v>
      </c>
      <c r="G190" s="76">
        <v>0</v>
      </c>
      <c r="H190" s="76" t="str">
        <f>VLOOKUP(B190,[37]全部报警!$A$2:$D$78,4,FALSE)</f>
        <v>云南省文山壮族苗族自治州文山市平坝镇344县道平坝人民法庭东北28米</v>
      </c>
      <c r="I190" s="76"/>
      <c r="J190" s="128"/>
      <c r="K190" s="128"/>
      <c r="L190" s="84" t="s">
        <v>33</v>
      </c>
      <c r="M190" s="83"/>
      <c r="N190" s="83"/>
      <c r="O190" s="83"/>
      <c r="P190" s="83"/>
      <c r="Q190" s="101" t="s">
        <v>56</v>
      </c>
      <c r="R190" s="102"/>
      <c r="S190" s="81"/>
      <c r="T190" s="107"/>
      <c r="U190" s="131"/>
    </row>
    <row r="191" ht="17.65" customHeight="1" spans="1:21">
      <c r="A191" s="71">
        <v>186</v>
      </c>
      <c r="B191" s="124" t="s">
        <v>677</v>
      </c>
      <c r="C191" s="125" t="s">
        <v>678</v>
      </c>
      <c r="D191" s="125">
        <v>13769414321</v>
      </c>
      <c r="E191" s="74" t="s">
        <v>59</v>
      </c>
      <c r="F191" s="144" t="str">
        <f>VLOOKUP(B191,[37]全部报警!$A$2:$D$78,2,FALSE)</f>
        <v>2019-07-16 23:26:10</v>
      </c>
      <c r="G191" s="76">
        <v>0</v>
      </c>
      <c r="H191" s="76" t="str">
        <f>VLOOKUP(B191,[37]全部报警!$A$2:$D$78,4,FALSE)</f>
        <v>云南省玉溪市易门县龙泉街道易兴路易门工业园区管理服务中心东130米</v>
      </c>
      <c r="I191" s="76"/>
      <c r="J191" s="128"/>
      <c r="K191" s="128"/>
      <c r="L191" s="84" t="s">
        <v>33</v>
      </c>
      <c r="M191" s="83"/>
      <c r="N191" s="83"/>
      <c r="O191" s="83"/>
      <c r="P191" s="83"/>
      <c r="Q191" s="101" t="s">
        <v>56</v>
      </c>
      <c r="R191" s="102"/>
      <c r="S191" s="81"/>
      <c r="T191" s="107"/>
      <c r="U191" s="131"/>
    </row>
    <row r="192" ht="17.65" customHeight="1" spans="1:21">
      <c r="A192" s="71">
        <v>187</v>
      </c>
      <c r="B192" s="126" t="s">
        <v>2189</v>
      </c>
      <c r="C192" s="115" t="s">
        <v>2190</v>
      </c>
      <c r="D192" s="127">
        <v>18287335847</v>
      </c>
      <c r="E192" s="74" t="s">
        <v>59</v>
      </c>
      <c r="F192" s="144" t="str">
        <f>VLOOKUP(B192,[37]全部报警!$A$2:$D$78,2,FALSE)</f>
        <v>2019-07-16 21:31:48</v>
      </c>
      <c r="G192" s="76">
        <v>0</v>
      </c>
      <c r="H192" s="76" t="str">
        <f>VLOOKUP(B192,[37]全部报警!$A$2:$D$78,4,FALSE)</f>
        <v>云南省红河哈尼族彝族自治州弥勒市竹园镇101县道红沙沟公路管理所北1587米</v>
      </c>
      <c r="I192" s="76"/>
      <c r="J192" s="128"/>
      <c r="K192" s="128"/>
      <c r="L192" s="84" t="s">
        <v>33</v>
      </c>
      <c r="M192" s="83"/>
      <c r="N192" s="83"/>
      <c r="O192" s="83"/>
      <c r="P192" s="83"/>
      <c r="Q192" s="101" t="s">
        <v>56</v>
      </c>
      <c r="R192" s="102"/>
      <c r="S192" s="81"/>
      <c r="T192" s="107"/>
      <c r="U192" s="131"/>
    </row>
    <row r="193" ht="17.65" customHeight="1" spans="1:21">
      <c r="A193" s="71">
        <v>188</v>
      </c>
      <c r="B193" s="133" t="s">
        <v>2191</v>
      </c>
      <c r="C193" s="125" t="s">
        <v>2192</v>
      </c>
      <c r="D193" s="134">
        <v>15987324605</v>
      </c>
      <c r="E193" s="74" t="s">
        <v>59</v>
      </c>
      <c r="F193" s="144" t="str">
        <f>VLOOKUP(B193,[37]全部报警!$A$2:$D$78,2,FALSE)</f>
        <v>2019-07-16 22:25:25</v>
      </c>
      <c r="G193" s="76">
        <v>0</v>
      </c>
      <c r="H193" s="76" t="str">
        <f>VLOOKUP(B193,[37]全部报警!$A$2:$D$78,4,FALSE)</f>
        <v>云南省红河哈尼族彝族自治州建水县岔科镇阻白段狗街南171米</v>
      </c>
      <c r="I193" s="76"/>
      <c r="J193" s="128"/>
      <c r="K193" s="128"/>
      <c r="L193" s="84" t="s">
        <v>33</v>
      </c>
      <c r="M193" s="83"/>
      <c r="N193" s="83"/>
      <c r="O193" s="83"/>
      <c r="P193" s="83"/>
      <c r="Q193" s="101" t="s">
        <v>56</v>
      </c>
      <c r="R193" s="102"/>
      <c r="S193" s="81"/>
      <c r="T193" s="107"/>
      <c r="U193" s="131"/>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51 I88 I129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8 I189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JI6:JL89 TE6:TH89 ADA6:ADD89 AMW6:AMZ89 AWS6:AWV89 BGO6:BGR89 BQK6:BQN89 CAG6:CAJ89 CKC6:CKF89 CTY6:CUB89 DDU6:DDX89 DNQ6:DNT89 DXM6:DXP89 EHI6:EHL89 ERE6:ERH89 FBA6:FBD89 FKW6:FKZ89 FUS6:FUV89 GEO6:GER89 GOK6:GON89 GYG6:GYJ89 HIC6:HIF89 HRY6:HSB89 IBU6:IBX89 ILQ6:ILT89 IVM6:IVP89 JFI6:JFL89 JPE6:JPH89 JZA6:JZD89 KIW6:KIZ89 KSS6:KSV89 LCO6:LCR89 LMK6:LMN89 LWG6:LWJ89 MGC6:MGF89 MPY6:MQB89 MZU6:MZX89 NJQ6:NJT89 NTM6:NTP89 ODI6:ODL89 ONE6:ONH89 OXA6:OXD89 PGW6:PGZ89 PQS6:PQV89 QAO6:QAR89 QKK6:QKN89 QUG6:QUJ89 REC6:REF89 RNY6:ROB89 RXU6:RXX89 SHQ6:SHT89 SRM6:SRP89 TBI6:TBL89 TLE6:TLH89 TVA6:TVD89 UEW6:UEZ89 UOS6:UOV89 UYO6:UYR89 VIK6:VIN89 VSG6:VSJ89 WCC6:WCF89 WLY6:WMB89 WVU6:WVX89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M6:P193">
      <formula1>$V$6:$V$7</formula1>
    </dataValidation>
    <dataValidation type="list" allowBlank="1" showInputMessage="1" showErrorMessage="1" sqref="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6:L193 L65503:L65594 L131039:L131130 L196575:L196666 L262111:L262202 L327647:L327738 L393183:L393274 L458719:L458810 L524255:L524346 L589791:L589882 L655327:L655418 L720863:L720954 L786399:L786490 L851935:L852026 L917471:L917562 L983007:L983098 JH6:JH89 JH65503:JH65594 JH131039:JH131130 JH196575:JH196666 JH262111:JH262202 JH327647:JH327738 JH393183:JH393274 JH458719:JH458810 JH524255:JH524346 JH589791:JH589882 JH655327:JH655418 JH720863:JH720954 JH786399:JH786490 JH851935:JH852026 JH917471:JH917562 JH983007:JH983098 TD6:TD89 TD65503:TD65594 TD131039:TD131130 TD196575:TD196666 TD262111:TD262202 TD327647:TD327738 TD393183:TD393274 TD458719:TD458810 TD524255:TD524346 TD589791:TD589882 TD655327:TD655418 TD720863:TD720954 TD786399:TD786490 TD851935:TD852026 TD917471:TD917562 TD983007:TD983098 ACZ6: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JM6:JN89 TI6:TJ89 ADE6:ADF89 ANA6:ANB89 AWW6:AWX89 BGS6:BGT89 BQO6:BQP89 CAK6:CAL89 CKG6:CKH89 CUC6:CUD89 DDY6:DDZ89 DNU6:DNV89 DXQ6:DXR89 EHM6:EHN89 ERI6:ERJ89 FBE6:FBF89 FLA6:FLB89 FUW6:FUX89 GES6:GET89 GOO6:GOP89 GYK6:GYL89 HIG6:HIH89 HSC6:HSD89 IBY6:IBZ89 ILU6:ILV89 IVQ6:IVR89 JFM6:JFN89 JPI6:JPJ89 JZE6:JZF89 KJA6:KJB89 KSW6:KSX89 LCS6:LCT89 LMO6:LMP89 LWK6:LWL89 MGG6:MGH89 MQC6:MQD89 MZY6:MZZ89 NJU6:NJV89 NTQ6:NTR89 ODM6:ODN89 ONI6:ONJ89 OXE6:OXF89 PHA6:PHB89 PQW6:PQX89 QAS6:QAT89 QKO6:QKP89 QUK6:QUL89 REG6:REH89 ROC6:ROD89 RXY6:RXZ89 SHU6:SHV89 SRQ6:SRR89 TBM6:TBN89 TLI6:TLJ89 TVE6:TVF89 UFA6:UFB89 UOW6:UOX89 UYS6:UYT89 VIO6:VIP89 VSK6:VSL89 WCG6:WCH89 WMC6:WMD89 WVY6:WVZ89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6:R193">
      <formula1>$W$2:$W$7</formula1>
    </dataValidation>
  </dataValidations>
  <pageMargins left="0.75" right="0.75" top="1" bottom="1" header="0.5" footer="0.5"/>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D1" workbookViewId="0">
      <selection activeCell="A2" sqref="A2:F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41.37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3593</v>
      </c>
      <c r="B2" s="49"/>
      <c r="C2" s="49"/>
      <c r="D2" s="49"/>
      <c r="E2" s="49"/>
      <c r="F2" s="50"/>
      <c r="G2" s="51" t="s">
        <v>26</v>
      </c>
      <c r="H2" s="52"/>
      <c r="I2" s="52"/>
      <c r="J2" s="52"/>
      <c r="K2" s="52"/>
      <c r="L2" s="52"/>
      <c r="M2" s="52"/>
      <c r="N2" s="52"/>
      <c r="O2" s="52"/>
      <c r="P2" s="52"/>
      <c r="Q2" s="87" t="s">
        <v>2967</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3594</v>
      </c>
      <c r="G6" s="75">
        <v>0</v>
      </c>
      <c r="H6" s="75" t="s">
        <v>3595</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3597</v>
      </c>
      <c r="G7" s="75">
        <v>0</v>
      </c>
      <c r="H7" s="75" t="s">
        <v>3598</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3599</v>
      </c>
      <c r="G8" s="75">
        <v>0</v>
      </c>
      <c r="H8" s="75" t="s">
        <v>3600</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5" t="s">
        <v>3601</v>
      </c>
      <c r="G9" s="75">
        <v>0</v>
      </c>
      <c r="H9" s="75" t="s">
        <v>3602</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3603</v>
      </c>
      <c r="G10" s="75">
        <v>0</v>
      </c>
      <c r="H10" s="75" t="s">
        <v>576</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3604</v>
      </c>
      <c r="G11" s="75">
        <v>0</v>
      </c>
      <c r="H11" s="75" t="s">
        <v>3605</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3606</v>
      </c>
      <c r="G12" s="75">
        <v>0</v>
      </c>
      <c r="H12" s="75" t="s">
        <v>3607</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VLOOKUP(B13,[38]全部报警!$B$4:$E$88,2,FALSE)</f>
        <v>2019-07-17 14:11:21</v>
      </c>
      <c r="G13" s="76">
        <f>VLOOKUP(B13,[38]全部报警!$B$4:$E$88,3,FALSE)</f>
        <v>0</v>
      </c>
      <c r="H13" s="76" t="str">
        <f>VLOOKUP(B13,[38]全部报警!$B$4:$E$88,4,FALSE)</f>
        <v>云南省红河哈尼族彝族自治州个旧市鸡街镇212省道绿洲大型停车住宿东46米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3608</v>
      </c>
      <c r="G14" s="75">
        <v>0</v>
      </c>
      <c r="H14" s="75" t="s">
        <v>3609</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VLOOKUP(B15,[38]全部报警!$B$4:$E$88,2,FALSE)</f>
        <v>2019-07-17 22:29:05</v>
      </c>
      <c r="G15" s="76">
        <f>VLOOKUP(B15,[38]全部报警!$B$4:$E$88,3,FALSE)</f>
        <v>0</v>
      </c>
      <c r="H15" s="76" t="str">
        <f>VLOOKUP(B15,[38]全部报警!$B$4:$E$88,4,FALSE)</f>
        <v>云南省红河哈尼族彝族自治州个旧市鸡街镇323国道红河州伊信达工贸有限公司西南62米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3610</v>
      </c>
      <c r="G16" s="75">
        <v>0</v>
      </c>
      <c r="H16" s="75" t="s">
        <v>3611</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3612</v>
      </c>
      <c r="G17" s="75">
        <v>0</v>
      </c>
      <c r="H17" s="75" t="s">
        <v>3613</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3614</v>
      </c>
      <c r="G18" s="75">
        <v>0</v>
      </c>
      <c r="H18" s="75" t="s">
        <v>3615</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3616</v>
      </c>
      <c r="G19" s="75">
        <v>0</v>
      </c>
      <c r="H19" s="75" t="s">
        <v>3617</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3618</v>
      </c>
      <c r="G20" s="75">
        <v>0</v>
      </c>
      <c r="H20" s="75" t="s">
        <v>3619</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3620</v>
      </c>
      <c r="G21" s="75">
        <v>0</v>
      </c>
      <c r="H21" s="75" t="s">
        <v>3621</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3622</v>
      </c>
      <c r="G22" s="75">
        <v>0</v>
      </c>
      <c r="H22" s="75" t="s">
        <v>3344</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3623</v>
      </c>
      <c r="G23" s="75">
        <v>0</v>
      </c>
      <c r="H23" s="75" t="s">
        <v>3624</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3625</v>
      </c>
      <c r="G24" s="75">
        <v>0</v>
      </c>
      <c r="H24" s="75" t="s">
        <v>3626</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5" t="s">
        <v>3627</v>
      </c>
      <c r="G25" s="75">
        <v>0</v>
      </c>
      <c r="H25" s="75" t="s">
        <v>3628</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3629</v>
      </c>
      <c r="G26" s="75">
        <v>0</v>
      </c>
      <c r="H26" s="75" t="s">
        <v>3630</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6" t="str">
        <f>VLOOKUP(B27,[38]全部报警!$B$4:$E$88,2,FALSE)</f>
        <v>2019-07-17 14:42:03</v>
      </c>
      <c r="G27" s="76">
        <f>VLOOKUP(B27,[38]全部报警!$B$4:$E$88,3,FALSE)</f>
        <v>0</v>
      </c>
      <c r="H27" s="76" t="str">
        <f>VLOOKUP(B27,[38]全部报警!$B$4:$E$88,4,FALSE)</f>
        <v>云南省红河哈尼族彝族自治州建水县临安镇普雄公路新寨小学东653米</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5" t="s">
        <v>3631</v>
      </c>
      <c r="G28" s="75">
        <v>0</v>
      </c>
      <c r="H28" s="75" t="s">
        <v>3632</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5" t="s">
        <v>3633</v>
      </c>
      <c r="G29" s="75">
        <v>0</v>
      </c>
      <c r="H29" s="75" t="s">
        <v>3634</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3635</v>
      </c>
      <c r="G30" s="75">
        <v>0</v>
      </c>
      <c r="H30" s="75" t="s">
        <v>3636</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3637</v>
      </c>
      <c r="G31" s="75">
        <v>0</v>
      </c>
      <c r="H31" s="75" t="s">
        <v>3638</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3639</v>
      </c>
      <c r="G32" s="75">
        <v>0</v>
      </c>
      <c r="H32" s="75" t="s">
        <v>3640</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3641</v>
      </c>
      <c r="G33" s="75">
        <v>0</v>
      </c>
      <c r="H33" s="75" t="s">
        <v>3642</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3643</v>
      </c>
      <c r="G34" s="75">
        <v>0</v>
      </c>
      <c r="H34" s="75" t="s">
        <v>3644</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3645</v>
      </c>
      <c r="G35" s="75">
        <v>0</v>
      </c>
      <c r="H35" s="75" t="s">
        <v>3646</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VLOOKUP(B36,[38]全部报警!$B$4:$E$88,2,FALSE)</f>
        <v>2019-07-17 20:55:23</v>
      </c>
      <c r="G36" s="76">
        <f>VLOOKUP(B36,[38]全部报警!$B$4:$E$88,3,FALSE)</f>
        <v>83</v>
      </c>
      <c r="H36" s="76" t="str">
        <f>VLOOKUP(B36,[38]全部报警!$B$4:$E$88,4,FALSE)</f>
        <v>云南省红河哈尼族彝族自治州石屏县大桥乡G5615天猴高速普老大酒家东南1479米</v>
      </c>
      <c r="I36" s="81" t="s">
        <v>3596</v>
      </c>
      <c r="J36" s="85"/>
      <c r="K36" s="85"/>
      <c r="L36" s="84" t="s">
        <v>28</v>
      </c>
      <c r="M36" s="83" t="s">
        <v>62</v>
      </c>
      <c r="N36" s="83"/>
      <c r="O36" s="83"/>
      <c r="P36" s="83"/>
      <c r="Q36" s="101" t="s">
        <v>34</v>
      </c>
      <c r="R36" s="102"/>
      <c r="S36" s="83" t="s">
        <v>3647</v>
      </c>
      <c r="T36" s="104" t="s">
        <v>170</v>
      </c>
      <c r="U36" s="105"/>
    </row>
    <row r="37" s="40" customFormat="1" ht="17.65" customHeight="1" spans="1:21">
      <c r="A37" s="71">
        <v>32</v>
      </c>
      <c r="B37" s="72" t="s">
        <v>171</v>
      </c>
      <c r="C37" s="73" t="s">
        <v>172</v>
      </c>
      <c r="D37" s="73">
        <v>13987312198</v>
      </c>
      <c r="E37" s="74" t="s">
        <v>59</v>
      </c>
      <c r="F37" s="75" t="s">
        <v>3648</v>
      </c>
      <c r="G37" s="75">
        <v>0</v>
      </c>
      <c r="H37" s="75" t="s">
        <v>3649</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VLOOKUP(B38,[38]全部报警!$B$4:$E$88,2,FALSE)</f>
        <v>2019-07-17 16:25:13</v>
      </c>
      <c r="G38" s="76">
        <f>VLOOKUP(B38,[38]全部报警!$B$4:$E$88,3,FALSE)</f>
        <v>0</v>
      </c>
      <c r="H38" s="76" t="str">
        <f>VLOOKUP(B38,[38]全部报警!$B$4:$E$88,4,FALSE)</f>
        <v>云南省红河哈尼族彝族自治州元阳县上新城乡南芒公路风口山卫生院西南141米</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3650</v>
      </c>
      <c r="G39" s="75">
        <v>0</v>
      </c>
      <c r="H39" s="75" t="s">
        <v>3651</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VLOOKUP(B40,[38]全部报警!$B$4:$E$88,2,FALSE)</f>
        <v>2019-07-17 21:39:56</v>
      </c>
      <c r="G40" s="76">
        <f>VLOOKUP(B40,[38]全部报警!$B$4:$E$88,3,FALSE)</f>
        <v>0</v>
      </c>
      <c r="H40" s="76" t="str">
        <f>VLOOKUP(B40,[38]全部报警!$B$4:$E$88,4,FALSE)</f>
        <v>云南省红河哈尼族彝族自治州建水县南庄镇安康路南庄客运站西南27米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3652</v>
      </c>
      <c r="G41" s="75">
        <v>0</v>
      </c>
      <c r="H41" s="75" t="s">
        <v>3653</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6" t="str">
        <f>VLOOKUP(B42,[38]全部报警!$B$4:$E$88,2,FALSE)</f>
        <v>2019-07-17 10:52:18</v>
      </c>
      <c r="G42" s="76">
        <f>VLOOKUP(B42,[38]全部报警!$B$4:$E$88,3,FALSE)</f>
        <v>0</v>
      </c>
      <c r="H42" s="76" t="str">
        <f>VLOOKUP(B42,[38]全部报警!$B$4:$E$88,4,FALSE)</f>
        <v>滨河路金水河乡劳动保障局东212米</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3654</v>
      </c>
      <c r="G43" s="75">
        <v>0</v>
      </c>
      <c r="H43" s="75" t="s">
        <v>3655</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5" t="s">
        <v>3656</v>
      </c>
      <c r="G44" s="75">
        <v>0</v>
      </c>
      <c r="H44" s="75" t="s">
        <v>3657</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3658</v>
      </c>
      <c r="G45" s="75">
        <v>0</v>
      </c>
      <c r="H45" s="75" t="s">
        <v>3659</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3660</v>
      </c>
      <c r="G46" s="75">
        <v>0</v>
      </c>
      <c r="H46" s="75" t="s">
        <v>3661</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t="str">
        <f>VLOOKUP(B47,[38]全部报警!$B$4:$E$88,2,FALSE)</f>
        <v>2019-07-17 16:06:24</v>
      </c>
      <c r="G47" s="76">
        <f>VLOOKUP(B47,[38]全部报警!$B$4:$E$88,3,FALSE)</f>
        <v>0</v>
      </c>
      <c r="H47" s="76" t="str">
        <f>VLOOKUP(B47,[38]全部报警!$B$4:$E$88,4,FALSE)</f>
        <v>云南省西双版纳傣族自治州勐腊县勐捧镇腊满高速林茂酒家北365米</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3662</v>
      </c>
      <c r="G48" s="75">
        <v>0</v>
      </c>
      <c r="H48" s="75" t="s">
        <v>3663</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3664</v>
      </c>
      <c r="G49" s="75">
        <v>0</v>
      </c>
      <c r="H49" s="75" t="s">
        <v>3665</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VLOOKUP(B50,[38]全部报警!$B$4:$E$88,2,FALSE)</f>
        <v>2019-07-17 16:12:14</v>
      </c>
      <c r="G50" s="76">
        <f>VLOOKUP(B50,[38]全部报警!$B$4:$E$88,3,FALSE)</f>
        <v>0</v>
      </c>
      <c r="H50" s="76" t="str">
        <f>VLOOKUP(B50,[38]全部报警!$B$4:$E$88,4,FALSE)</f>
        <v>云南省红河哈尼族彝族自治州开远市小龙潭镇城子东北86米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3666</v>
      </c>
      <c r="G51" s="75">
        <v>0</v>
      </c>
      <c r="H51" s="75" t="s">
        <v>3667</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3668</v>
      </c>
      <c r="G52" s="75">
        <v>0</v>
      </c>
      <c r="H52" s="75" t="s">
        <v>3669</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VLOOKUP(B53,[38]全部报警!$B$4:$E$88,2,FALSE)</f>
        <v>2019-07-17 16:33:33</v>
      </c>
      <c r="G53" s="76">
        <f>VLOOKUP(B53,[38]全部报警!$B$4:$E$88,3,FALSE)</f>
        <v>0</v>
      </c>
      <c r="H53" s="76" t="str">
        <f>VLOOKUP(B53,[38]全部报警!$B$4:$E$88,4,FALSE)</f>
        <v>云南省西双版纳傣族自治州勐腊县勐捧农场173县道林茂酒家西55米</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6" t="str">
        <f>VLOOKUP(B54,[38]全部报警!$B$4:$E$88,2,FALSE)</f>
        <v>2019-07-17 14:45:14</v>
      </c>
      <c r="G54" s="76">
        <f>VLOOKUP(B54,[38]全部报警!$B$4:$E$88,3,FALSE)</f>
        <v>0</v>
      </c>
      <c r="H54" s="76" t="str">
        <f>VLOOKUP(B54,[38]全部报警!$B$4:$E$88,4,FALSE)</f>
        <v>云南省文山壮族苗族自治州砚山县江那镇石头大寨西南704米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3670</v>
      </c>
      <c r="G55" s="75">
        <v>0</v>
      </c>
      <c r="H55" s="75" t="s">
        <v>3671</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3672</v>
      </c>
      <c r="G56" s="75">
        <v>0</v>
      </c>
      <c r="H56" s="75" t="s">
        <v>2151</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3641</v>
      </c>
      <c r="G57" s="75">
        <v>0</v>
      </c>
      <c r="H57" s="75" t="s">
        <v>3673</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3674</v>
      </c>
      <c r="G58" s="75">
        <v>0</v>
      </c>
      <c r="H58" s="75" t="s">
        <v>3675</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3676</v>
      </c>
      <c r="G59" s="75">
        <v>0</v>
      </c>
      <c r="H59" s="75" t="s">
        <v>3677</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6" t="str">
        <f>VLOOKUP(B60,[38]全部报警!$B$4:$E$88,2,FALSE)</f>
        <v>2019-07-17 14:08:22</v>
      </c>
      <c r="G60" s="76">
        <f>VLOOKUP(B60,[38]全部报警!$B$4:$E$88,3,FALSE)</f>
        <v>0</v>
      </c>
      <c r="H60" s="76" t="str">
        <f>VLOOKUP(B60,[38]全部报警!$B$4:$E$88,4,FALSE)</f>
        <v>云南省红河哈尼族彝族自治州建水县南庄镇马家营西238米</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5" t="s">
        <v>3678</v>
      </c>
      <c r="G61" s="75">
        <v>0</v>
      </c>
      <c r="H61" s="75" t="s">
        <v>3679</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3680</v>
      </c>
      <c r="G62" s="75">
        <v>0</v>
      </c>
      <c r="H62" s="75" t="s">
        <v>3681</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3682</v>
      </c>
      <c r="G63" s="75">
        <v>0</v>
      </c>
      <c r="H63" s="75" t="s">
        <v>3683</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3684</v>
      </c>
      <c r="G64" s="75">
        <v>0</v>
      </c>
      <c r="H64" s="75" t="s">
        <v>3685</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3686</v>
      </c>
      <c r="G65" s="75">
        <v>0</v>
      </c>
      <c r="H65" s="75" t="s">
        <v>3687</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3688</v>
      </c>
      <c r="G66" s="75">
        <v>0</v>
      </c>
      <c r="H66" s="75" t="s">
        <v>3689</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VLOOKUP(B67,[38]全部报警!$B$4:$E$88,2,FALSE)</f>
        <v>2019-07-17 17:42:15</v>
      </c>
      <c r="G67" s="76">
        <f>VLOOKUP(B67,[38]全部报警!$B$4:$E$88,3,FALSE)</f>
        <v>0</v>
      </c>
      <c r="H67" s="76" t="str">
        <f>VLOOKUP(B67,[38]全部报警!$B$4:$E$88,4,FALSE)</f>
        <v>云南省怒江傈僳族自治州泸水市称杆乡228省道腊门嘎东南185米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3690</v>
      </c>
      <c r="G68" s="75">
        <v>0</v>
      </c>
      <c r="H68" s="75" t="s">
        <v>3691</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3692</v>
      </c>
      <c r="G69" s="75">
        <v>0</v>
      </c>
      <c r="H69" s="75" t="s">
        <v>3693</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3694</v>
      </c>
      <c r="G70" s="75">
        <v>0</v>
      </c>
      <c r="H70" s="75" t="s">
        <v>3695</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3696</v>
      </c>
      <c r="G71" s="75">
        <v>0</v>
      </c>
      <c r="H71" s="75" t="s">
        <v>3697</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5" t="s">
        <v>3698</v>
      </c>
      <c r="G72" s="75">
        <v>0</v>
      </c>
      <c r="H72" s="75" t="s">
        <v>3699</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3700</v>
      </c>
      <c r="G73" s="75">
        <v>0</v>
      </c>
      <c r="H73" s="75" t="s">
        <v>3701</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VLOOKUP(B74,[38]全部报警!$B$4:$E$88,2,FALSE)</f>
        <v>2019-07-17 21:06:16</v>
      </c>
      <c r="G74" s="76">
        <f>VLOOKUP(B74,[38]全部报警!$B$4:$E$88,3,FALSE)</f>
        <v>0</v>
      </c>
      <c r="H74" s="76" t="str">
        <f>VLOOKUP(B74,[38]全部报警!$B$4:$E$88,4,FALSE)</f>
        <v>云南省红河哈尼族彝族自治州弥勒市弥阳镇王炽路45号友信教育培训学校东97米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VLOOKUP(B75,[38]全部报警!$B$4:$E$88,2,FALSE)</f>
        <v>2019-07-17 19:24:08</v>
      </c>
      <c r="G75" s="76">
        <f>VLOOKUP(B75,[38]全部报警!$B$4:$E$88,3,FALSE)</f>
        <v>0</v>
      </c>
      <c r="H75" s="76" t="str">
        <f>VLOOKUP(B75,[38]全部报警!$B$4:$E$88,4,FALSE)</f>
        <v>云南省红河哈尼族彝族自治州个旧市鸡街镇326国道红河州伊信达工贸有限公司西南57米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VLOOKUP(B76,[38]全部报警!$B$4:$E$88,2,FALSE)</f>
        <v>2019-07-17 08:11:09</v>
      </c>
      <c r="G76" s="76">
        <f>VLOOKUP(B76,[38]全部报警!$B$4:$E$88,3,FALSE)</f>
        <v>0</v>
      </c>
      <c r="H76" s="76" t="str">
        <f>VLOOKUP(B76,[38]全部报警!$B$4:$E$88,4,FALSE)</f>
        <v>云南省红河哈尼族彝族自治州建水县坡头乡130县道贾沙乡科技希望小学南1573米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3702</v>
      </c>
      <c r="G77" s="75">
        <v>0</v>
      </c>
      <c r="H77" s="75" t="s">
        <v>3703</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6" t="str">
        <f>VLOOKUP(B78,[38]全部报警!$B$4:$E$88,2,FALSE)</f>
        <v>2019-07-17 14:08:44</v>
      </c>
      <c r="G78" s="76">
        <f>VLOOKUP(B78,[38]全部报警!$B$4:$E$88,3,FALSE)</f>
        <v>0</v>
      </c>
      <c r="H78" s="76" t="str">
        <f>VLOOKUP(B78,[38]全部报警!$B$4:$E$88,4,FALSE)</f>
        <v>云南省红河哈尼族彝族自治州河口瑶族自治县南溪镇124县道南溪汽车客运站东北1517米</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3704</v>
      </c>
      <c r="G79" s="75">
        <v>0</v>
      </c>
      <c r="H79" s="75" t="s">
        <v>3705</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3706</v>
      </c>
      <c r="G80" s="75">
        <v>0</v>
      </c>
      <c r="H80" s="75" t="s">
        <v>3707</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VLOOKUP(B81,[38]全部报警!$B$4:$E$88,2,FALSE)</f>
        <v>2019-07-17 22:27:42</v>
      </c>
      <c r="G81" s="76">
        <f>VLOOKUP(B81,[38]全部报警!$B$4:$E$88,3,FALSE)</f>
        <v>0</v>
      </c>
      <c r="H81" s="75" t="s">
        <v>3708</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VLOOKUP(B82,[38]全部报警!$B$4:$E$88,2,FALSE)</f>
        <v>2019-07-17 22:07:53</v>
      </c>
      <c r="G82" s="76">
        <f>VLOOKUP(B82,[38]全部报警!$B$4:$E$88,3,FALSE)</f>
        <v>0</v>
      </c>
      <c r="H82" s="76" t="str">
        <f>VLOOKUP(B82,[38]全部报警!$B$4:$E$88,4,FALSE)</f>
        <v>云南省红河哈尼族彝族自治州泸西县午街铺镇服务区南156米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VLOOKUP(B83,[38]全部报警!$B$4:$E$88,2,FALSE)</f>
        <v>2019-07-17 21:29:06</v>
      </c>
      <c r="G83" s="76">
        <f>VLOOKUP(B83,[38]全部报警!$B$4:$E$88,3,FALSE)</f>
        <v>0</v>
      </c>
      <c r="H83" s="76" t="str">
        <f>VLOOKUP(B83,[38]全部报警!$B$4:$E$88,4,FALSE)</f>
        <v>云南省昭通市绥江县中城镇三大坝北79米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5" t="s">
        <v>3709</v>
      </c>
      <c r="G84" s="75">
        <v>0</v>
      </c>
      <c r="H84" s="75" t="s">
        <v>3710</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VLOOKUP(B85,[38]全部报警!$B$4:$E$88,2,FALSE)</f>
        <v>2019-07-17 19:38:28</v>
      </c>
      <c r="G85" s="76">
        <f>VLOOKUP(B85,[38]全部报警!$B$4:$E$88,3,FALSE)</f>
        <v>0</v>
      </c>
      <c r="H85" s="76" t="str">
        <f>VLOOKUP(B85,[38]全部报警!$B$4:$E$88,4,FALSE)</f>
        <v>云南省昭通市镇雄县坪上镇背牛段湾子东南178米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VLOOKUP(B86,[38]全部报警!$B$4:$E$88,2,FALSE)</f>
        <v>2019-07-17 16:14:59</v>
      </c>
      <c r="G86" s="76">
        <f>VLOOKUP(B86,[38]全部报警!$B$4:$E$88,3,FALSE)</f>
        <v>0</v>
      </c>
      <c r="H86" s="76" t="str">
        <f>VLOOKUP(B86,[38]全部报警!$B$4:$E$88,4,FALSE)</f>
        <v>云南省红河哈尼族彝族自治州建水县利民乡幕阳段小暮阳东360米</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VLOOKUP(B87,[38]全部报警!$B$4:$E$88,2,FALSE)</f>
        <v>2019-07-17 17:27:43</v>
      </c>
      <c r="G87" s="76">
        <f>VLOOKUP(B87,[38]全部报警!$B$4:$E$88,3,FALSE)</f>
        <v>0</v>
      </c>
      <c r="H87" s="76" t="str">
        <f>VLOOKUP(B87,[38]全部报警!$B$4:$E$88,4,FALSE)</f>
        <v>云南省红河哈尼族彝族自治州元阳县南沙镇102县道元红双飞粉东北218米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5" t="s">
        <v>3711</v>
      </c>
      <c r="G88" s="75">
        <v>0</v>
      </c>
      <c r="H88" s="75" t="s">
        <v>3712</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VLOOKUP(B89,[38]全部报警!$B$4:$E$88,2,FALSE)</f>
        <v>2019-07-17 14:20:48</v>
      </c>
      <c r="G89" s="76">
        <f>VLOOKUP(B89,[38]全部报警!$B$4:$E$88,3,FALSE)</f>
        <v>0</v>
      </c>
      <c r="H89" s="76" t="str">
        <f>VLOOKUP(B89,[38]全部报警!$B$4:$E$88,4,FALSE)</f>
        <v>云南省红河哈尼族彝族自治州建水县临安镇东干段小川味饭店西北390米</v>
      </c>
      <c r="I89" s="81" t="s">
        <v>3596</v>
      </c>
      <c r="J89" s="85"/>
      <c r="K89" s="85"/>
      <c r="L89" s="84" t="s">
        <v>33</v>
      </c>
      <c r="M89" s="83"/>
      <c r="N89" s="83"/>
      <c r="O89" s="83"/>
      <c r="P89" s="83"/>
      <c r="Q89" s="101" t="s">
        <v>56</v>
      </c>
      <c r="R89" s="102"/>
      <c r="S89" s="83"/>
      <c r="T89" s="104"/>
      <c r="U89" s="105"/>
    </row>
    <row r="90" ht="17.65" customHeight="1" spans="1:21">
      <c r="A90" s="71">
        <v>85</v>
      </c>
      <c r="B90" s="72" t="s">
        <v>324</v>
      </c>
      <c r="C90" s="73" t="s">
        <v>325</v>
      </c>
      <c r="D90" s="73">
        <v>15126318641</v>
      </c>
      <c r="E90" s="74" t="s">
        <v>59</v>
      </c>
      <c r="F90" s="76" t="str">
        <f>VLOOKUP(B90,[38]全部报警!$B$4:$E$88,2,FALSE)</f>
        <v>2019-07-17 23:56:23</v>
      </c>
      <c r="G90" s="76">
        <f>VLOOKUP(B90,[38]全部报警!$B$4:$E$88,3,FALSE)</f>
        <v>0</v>
      </c>
      <c r="H90" s="76" t="str">
        <f>VLOOKUP(B90,[38]全部报警!$B$4:$E$88,4,FALSE)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row>
    <row r="91" ht="17.65" customHeight="1" spans="1:21">
      <c r="A91" s="71">
        <v>86</v>
      </c>
      <c r="B91" s="72" t="s">
        <v>326</v>
      </c>
      <c r="C91" s="73" t="s">
        <v>327</v>
      </c>
      <c r="D91" s="73">
        <v>15287330010</v>
      </c>
      <c r="E91" s="74" t="s">
        <v>59</v>
      </c>
      <c r="F91" s="76" t="str">
        <f>VLOOKUP(B91,[38]全部报警!$B$4:$E$88,2,FALSE)</f>
        <v>2019-07-17 11:40:56</v>
      </c>
      <c r="G91" s="76">
        <f>VLOOKUP(B91,[38]全部报警!$B$4:$E$88,3,FALSE)</f>
        <v>0</v>
      </c>
      <c r="H91" s="76" t="str">
        <f>VLOOKUP(B91,[38]全部报警!$B$4:$E$88,4,FALSE)</f>
        <v>云南省红河哈尼族彝族自治州建水县青龙镇青他线麦子地山北526米</v>
      </c>
      <c r="I91" s="81" t="s">
        <v>3596</v>
      </c>
      <c r="J91" s="85"/>
      <c r="K91" s="85"/>
      <c r="L91" s="84" t="s">
        <v>33</v>
      </c>
      <c r="M91" s="83"/>
      <c r="N91" s="83"/>
      <c r="O91" s="83"/>
      <c r="P91" s="83"/>
      <c r="Q91" s="101" t="s">
        <v>56</v>
      </c>
      <c r="R91" s="102"/>
      <c r="S91" s="83"/>
      <c r="T91" s="104"/>
      <c r="U91" s="105"/>
    </row>
    <row r="92" ht="17.65" customHeight="1" spans="1:22">
      <c r="A92" s="71">
        <v>87</v>
      </c>
      <c r="B92" s="72" t="s">
        <v>328</v>
      </c>
      <c r="C92" s="73" t="s">
        <v>329</v>
      </c>
      <c r="D92" s="73">
        <v>13408935775</v>
      </c>
      <c r="E92" s="74" t="s">
        <v>59</v>
      </c>
      <c r="F92" s="75" t="s">
        <v>3713</v>
      </c>
      <c r="G92" s="75">
        <v>0</v>
      </c>
      <c r="H92" s="75" t="s">
        <v>3714</v>
      </c>
      <c r="I92" s="81" t="s">
        <v>3596</v>
      </c>
      <c r="J92" s="85"/>
      <c r="K92" s="85"/>
      <c r="L92" s="84" t="s">
        <v>33</v>
      </c>
      <c r="M92" s="83"/>
      <c r="N92" s="83"/>
      <c r="O92" s="83"/>
      <c r="P92" s="83"/>
      <c r="Q92" s="101" t="s">
        <v>56</v>
      </c>
      <c r="R92" s="102"/>
      <c r="S92" s="83"/>
      <c r="T92" s="104"/>
      <c r="U92" s="105"/>
      <c r="V92" s="41"/>
    </row>
    <row r="93" ht="17.65" customHeight="1" spans="1:22">
      <c r="A93" s="71">
        <v>88</v>
      </c>
      <c r="B93" s="72" t="s">
        <v>330</v>
      </c>
      <c r="C93" s="73" t="s">
        <v>331</v>
      </c>
      <c r="D93" s="73">
        <v>15912809069</v>
      </c>
      <c r="E93" s="74" t="s">
        <v>59</v>
      </c>
      <c r="F93" s="75" t="s">
        <v>3715</v>
      </c>
      <c r="G93" s="75">
        <v>0</v>
      </c>
      <c r="H93" s="75" t="s">
        <v>3716</v>
      </c>
      <c r="I93" s="81" t="s">
        <v>3596</v>
      </c>
      <c r="J93" s="85"/>
      <c r="K93" s="85"/>
      <c r="L93" s="84" t="s">
        <v>33</v>
      </c>
      <c r="M93" s="83"/>
      <c r="N93" s="83"/>
      <c r="O93" s="83"/>
      <c r="P93" s="83"/>
      <c r="Q93" s="101" t="s">
        <v>56</v>
      </c>
      <c r="R93" s="102"/>
      <c r="S93" s="83"/>
      <c r="T93" s="104"/>
      <c r="U93" s="105"/>
      <c r="V93" s="41"/>
    </row>
    <row r="94" ht="17.65" customHeight="1" spans="1:22">
      <c r="A94" s="71">
        <v>89</v>
      </c>
      <c r="B94" s="72" t="s">
        <v>334</v>
      </c>
      <c r="C94" s="73" t="s">
        <v>335</v>
      </c>
      <c r="D94" s="73">
        <v>15094156905</v>
      </c>
      <c r="E94" s="74" t="s">
        <v>59</v>
      </c>
      <c r="F94" s="75" t="s">
        <v>3717</v>
      </c>
      <c r="G94" s="75">
        <v>0</v>
      </c>
      <c r="H94" s="75" t="s">
        <v>3718</v>
      </c>
      <c r="I94" s="81" t="s">
        <v>3596</v>
      </c>
      <c r="J94" s="85"/>
      <c r="K94" s="85"/>
      <c r="L94" s="84" t="s">
        <v>33</v>
      </c>
      <c r="M94" s="83"/>
      <c r="N94" s="83"/>
      <c r="O94" s="83"/>
      <c r="P94" s="83"/>
      <c r="Q94" s="101" t="s">
        <v>56</v>
      </c>
      <c r="R94" s="102"/>
      <c r="S94" s="83"/>
      <c r="T94" s="104"/>
      <c r="U94" s="105"/>
      <c r="V94" s="41"/>
    </row>
    <row r="95" ht="17.65" customHeight="1" spans="1:22">
      <c r="A95" s="71">
        <v>90</v>
      </c>
      <c r="B95" s="72" t="s">
        <v>338</v>
      </c>
      <c r="C95" s="73" t="s">
        <v>339</v>
      </c>
      <c r="D95" s="73">
        <v>13529826425</v>
      </c>
      <c r="E95" s="74" t="s">
        <v>59</v>
      </c>
      <c r="F95" s="75" t="s">
        <v>3719</v>
      </c>
      <c r="G95" s="75">
        <v>0</v>
      </c>
      <c r="H95" s="75" t="s">
        <v>3720</v>
      </c>
      <c r="I95" s="81" t="s">
        <v>3596</v>
      </c>
      <c r="J95" s="85"/>
      <c r="K95" s="85"/>
      <c r="L95" s="84" t="s">
        <v>33</v>
      </c>
      <c r="M95" s="83"/>
      <c r="N95" s="83"/>
      <c r="O95" s="83"/>
      <c r="P95" s="83"/>
      <c r="Q95" s="101" t="s">
        <v>56</v>
      </c>
      <c r="R95" s="102"/>
      <c r="S95" s="83"/>
      <c r="T95" s="104"/>
      <c r="U95" s="105"/>
      <c r="V95" s="41"/>
    </row>
    <row r="96" ht="17.65" customHeight="1" spans="1:22">
      <c r="A96" s="71">
        <v>91</v>
      </c>
      <c r="B96" s="72" t="s">
        <v>342</v>
      </c>
      <c r="C96" s="73" t="s">
        <v>343</v>
      </c>
      <c r="D96" s="73">
        <v>15987380061</v>
      </c>
      <c r="E96" s="74" t="s">
        <v>59</v>
      </c>
      <c r="F96" s="75" t="s">
        <v>3721</v>
      </c>
      <c r="G96" s="75">
        <v>0</v>
      </c>
      <c r="H96" s="75" t="s">
        <v>3722</v>
      </c>
      <c r="I96" s="81" t="s">
        <v>3596</v>
      </c>
      <c r="J96" s="85"/>
      <c r="K96" s="85"/>
      <c r="L96" s="84" t="s">
        <v>33</v>
      </c>
      <c r="M96" s="83"/>
      <c r="N96" s="83"/>
      <c r="O96" s="83"/>
      <c r="P96" s="83"/>
      <c r="Q96" s="101" t="s">
        <v>56</v>
      </c>
      <c r="R96" s="102"/>
      <c r="S96" s="83"/>
      <c r="T96" s="104"/>
      <c r="U96" s="105"/>
      <c r="V96" s="41"/>
    </row>
    <row r="97" s="41" customFormat="1" ht="17.65" customHeight="1" spans="1:21">
      <c r="A97" s="71">
        <v>92</v>
      </c>
      <c r="B97" s="72" t="s">
        <v>344</v>
      </c>
      <c r="C97" s="73" t="s">
        <v>345</v>
      </c>
      <c r="D97" s="73">
        <v>18008806112</v>
      </c>
      <c r="E97" s="74" t="s">
        <v>59</v>
      </c>
      <c r="F97" s="76" t="str">
        <f>VLOOKUP(B97,[38]全部报警!$B$4:$E$88,2,FALSE)</f>
        <v>2019-07-17 07:39:50</v>
      </c>
      <c r="G97" s="76">
        <f>VLOOKUP(B97,[38]全部报警!$B$4:$E$88,3,FALSE)</f>
        <v>0</v>
      </c>
      <c r="H97" s="76" t="str">
        <f>VLOOKUP(B97,[38]全部报警!$B$4:$E$88,4,FALSE)</f>
        <v>云南省普洱市墨江哈尼族自治县通关镇G8511昆磨高速通关镇畜牧兽医楼东北1923米</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3723</v>
      </c>
      <c r="G98" s="75">
        <v>0</v>
      </c>
      <c r="H98" s="75" t="s">
        <v>3724</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VLOOKUP(B99,[38]全部报警!$B$4:$E$88,2,FALSE)</f>
        <v>2019-07-17 23:56:19</v>
      </c>
      <c r="G99" s="76">
        <f>VLOOKUP(B99,[38]全部报警!$B$4:$E$88,3,FALSE)</f>
        <v>0</v>
      </c>
      <c r="H99" s="76" t="str">
        <f>VLOOKUP(B99,[38]全部报警!$B$4:$E$88,4,FALSE)</f>
        <v>云南省红河哈尼族彝族自治州建水县临安镇214省道鸿达驾校西南275米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VLOOKUP(B100,[38]全部报警!$B$4:$E$88,2,FALSE)</f>
        <v>2019-07-17 22:49:11</v>
      </c>
      <c r="G100" s="76">
        <f>VLOOKUP(B100,[38]全部报警!$B$4:$E$88,3,FALSE)</f>
        <v>0</v>
      </c>
      <c r="H100" s="76" t="str">
        <f>VLOOKUP(B100,[38]全部报警!$B$4:$E$88,4,FALSE)</f>
        <v>云南省红河哈尼族彝族自治州个旧市城区街道个金公路顺成饭庄(绿海小区西)西北25米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VLOOKUP(B101,[38]全部报警!$B$4:$E$88,2,FALSE)</f>
        <v>2019-07-17 23:08:53</v>
      </c>
      <c r="G101" s="76">
        <f>VLOOKUP(B101,[38]全部报警!$B$4:$E$88,3,FALSE)</f>
        <v>0</v>
      </c>
      <c r="H101" s="76" t="str">
        <f>VLOOKUP(B101,[38]全部报警!$B$4:$E$88,4,FALSE)</f>
        <v>云南省文山壮族苗族自治州砚山县平远镇商贸大街171号商贸大街五联农资商贸开发有限责任公司东南92米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3725</v>
      </c>
      <c r="G102" s="75">
        <v>0</v>
      </c>
      <c r="H102" s="75" t="s">
        <v>3726</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VLOOKUP(B103,[38]全部报警!$B$4:$E$88,2,FALSE)</f>
        <v>2019-07-17 23:37:34</v>
      </c>
      <c r="G103" s="76">
        <f>VLOOKUP(B103,[38]全部报警!$B$4:$E$88,3,FALSE)</f>
        <v>0</v>
      </c>
      <c r="H103" s="76" t="str">
        <f>VLOOKUP(B103,[38]全部报警!$B$4:$E$88,4,FALSE)</f>
        <v>云南省红河哈尼族彝族自治州河口瑶族自治县河口镇326国道曼漆西北236米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5" t="s">
        <v>3727</v>
      </c>
      <c r="G104" s="75">
        <v>0</v>
      </c>
      <c r="H104" s="75" t="s">
        <v>3728</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VLOOKUP(B105,[38]全部报警!$B$4:$E$88,2,FALSE)</f>
        <v>2019-07-17 15:57:25</v>
      </c>
      <c r="G105" s="76">
        <f>VLOOKUP(B105,[38]全部报警!$B$4:$E$88,3,FALSE)</f>
        <v>0</v>
      </c>
      <c r="H105" s="76" t="str">
        <f>VLOOKUP(B105,[38]全部报警!$B$4:$E$88,4,FALSE)</f>
        <v>云南省红河哈尼族彝族自治州建水县临安镇迎晖路342号214省道建水砂锅米线西26米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VLOOKUP(B106,[38]全部报警!$B$4:$E$88,2,FALSE)</f>
        <v>2019-07-17 16:16:32</v>
      </c>
      <c r="G106" s="76">
        <f>VLOOKUP(B106,[38]全部报警!$B$4:$E$88,3,FALSE)</f>
        <v>0</v>
      </c>
      <c r="H106" s="76" t="str">
        <f>VLOOKUP(B106,[38]全部报警!$B$4:$E$88,4,FALSE)</f>
        <v>云南省红河哈尼族彝族自治州蒙自市新安所镇学府路大新寨村委会东北98米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3729</v>
      </c>
      <c r="G107" s="75">
        <v>0</v>
      </c>
      <c r="H107" s="75" t="s">
        <v>2750</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5" t="s">
        <v>3730</v>
      </c>
      <c r="G108" s="75">
        <v>0</v>
      </c>
      <c r="H108" s="75" t="s">
        <v>3731</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5" t="s">
        <v>3732</v>
      </c>
      <c r="G109" s="75">
        <v>0</v>
      </c>
      <c r="H109" s="75" t="s">
        <v>3733</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c r="G110" s="75"/>
      <c r="H110" s="75"/>
      <c r="I110" s="83" t="s">
        <v>62</v>
      </c>
      <c r="J110" s="85"/>
      <c r="K110" s="85"/>
      <c r="L110" s="84" t="s">
        <v>33</v>
      </c>
      <c r="M110" s="83"/>
      <c r="N110" s="83"/>
      <c r="O110" s="83"/>
      <c r="P110" s="83"/>
      <c r="Q110" s="101" t="s">
        <v>29</v>
      </c>
      <c r="R110" s="102"/>
      <c r="S110" s="83"/>
      <c r="T110" s="104"/>
      <c r="U110" s="105"/>
    </row>
    <row r="111" s="41" customFormat="1" ht="17.65" customHeight="1" spans="1:21">
      <c r="A111" s="71">
        <v>106</v>
      </c>
      <c r="B111" s="72" t="s">
        <v>398</v>
      </c>
      <c r="C111" s="110" t="s">
        <v>399</v>
      </c>
      <c r="D111" s="110" t="s">
        <v>400</v>
      </c>
      <c r="E111" s="74" t="s">
        <v>395</v>
      </c>
      <c r="F111" s="75"/>
      <c r="G111" s="75"/>
      <c r="H111" s="75"/>
      <c r="I111" s="83" t="s">
        <v>62</v>
      </c>
      <c r="J111" s="85"/>
      <c r="K111" s="85"/>
      <c r="L111" s="84" t="s">
        <v>33</v>
      </c>
      <c r="M111" s="83"/>
      <c r="N111" s="83"/>
      <c r="O111" s="83"/>
      <c r="P111" s="83"/>
      <c r="Q111" s="101" t="s">
        <v>29</v>
      </c>
      <c r="R111" s="102"/>
      <c r="S111" s="83"/>
      <c r="T111" s="104"/>
      <c r="U111" s="105"/>
    </row>
    <row r="112" s="41" customFormat="1" ht="17.65" customHeight="1" spans="1:21">
      <c r="A112" s="71">
        <v>107</v>
      </c>
      <c r="B112" s="72" t="s">
        <v>403</v>
      </c>
      <c r="C112" s="110" t="s">
        <v>404</v>
      </c>
      <c r="D112" s="110" t="s">
        <v>405</v>
      </c>
      <c r="E112" s="74" t="s">
        <v>59</v>
      </c>
      <c r="F112" s="76" t="str">
        <f>VLOOKUP(B112,[38]全部报警!$B$4:$E$88,2,FALSE)</f>
        <v>2019-07-17 22:07:20</v>
      </c>
      <c r="G112" s="76">
        <f>VLOOKUP(B112,[38]全部报警!$B$4:$E$88,3,FALSE)</f>
        <v>0</v>
      </c>
      <c r="H112" s="76" t="str">
        <f>VLOOKUP(B112,[38]全部报警!$B$4:$E$88,4,FALSE)</f>
        <v>云南省迪庆藏族自治州维西傈僳族自治县永春乡维通公路岩房东南580米</v>
      </c>
      <c r="I112" s="81" t="s">
        <v>3596</v>
      </c>
      <c r="J112" s="85"/>
      <c r="K112" s="85"/>
      <c r="L112" s="84" t="s">
        <v>33</v>
      </c>
      <c r="M112" s="83"/>
      <c r="N112" s="83"/>
      <c r="O112" s="83"/>
      <c r="P112" s="83"/>
      <c r="Q112" s="101" t="s">
        <v>56</v>
      </c>
      <c r="R112" s="102"/>
      <c r="S112" s="83"/>
      <c r="T112" s="104"/>
      <c r="U112" s="105"/>
    </row>
    <row r="113" ht="17.65" customHeight="1" spans="1:22">
      <c r="A113" s="71">
        <v>108</v>
      </c>
      <c r="B113" s="72" t="s">
        <v>408</v>
      </c>
      <c r="C113" s="110" t="s">
        <v>409</v>
      </c>
      <c r="D113" s="110" t="s">
        <v>410</v>
      </c>
      <c r="E113" s="74" t="s">
        <v>59</v>
      </c>
      <c r="F113" s="75" t="s">
        <v>3734</v>
      </c>
      <c r="G113" s="75">
        <v>0</v>
      </c>
      <c r="H113" s="75" t="s">
        <v>3735</v>
      </c>
      <c r="I113" s="81" t="s">
        <v>3596</v>
      </c>
      <c r="J113" s="85"/>
      <c r="K113" s="85"/>
      <c r="L113" s="84" t="s">
        <v>33</v>
      </c>
      <c r="M113" s="83"/>
      <c r="N113" s="83"/>
      <c r="O113" s="83"/>
      <c r="P113" s="83"/>
      <c r="Q113" s="101" t="s">
        <v>56</v>
      </c>
      <c r="R113" s="102"/>
      <c r="S113" s="83"/>
      <c r="T113" s="104"/>
      <c r="U113" s="105"/>
      <c r="V113" s="41"/>
    </row>
    <row r="114" ht="17.65" customHeight="1" spans="1:22">
      <c r="A114" s="71">
        <v>109</v>
      </c>
      <c r="B114" s="72" t="s">
        <v>413</v>
      </c>
      <c r="C114" s="77" t="s">
        <v>414</v>
      </c>
      <c r="D114" s="77">
        <v>15925330567</v>
      </c>
      <c r="E114" s="74" t="s">
        <v>59</v>
      </c>
      <c r="F114" s="75" t="s">
        <v>3736</v>
      </c>
      <c r="G114" s="75">
        <v>0</v>
      </c>
      <c r="H114" s="75" t="s">
        <v>3737</v>
      </c>
      <c r="I114" s="81" t="s">
        <v>3596</v>
      </c>
      <c r="J114" s="85"/>
      <c r="K114" s="85"/>
      <c r="L114" s="84" t="s">
        <v>33</v>
      </c>
      <c r="M114" s="83"/>
      <c r="N114" s="83"/>
      <c r="O114" s="83"/>
      <c r="P114" s="83"/>
      <c r="Q114" s="101" t="s">
        <v>56</v>
      </c>
      <c r="R114" s="102"/>
      <c r="S114" s="83"/>
      <c r="T114" s="104"/>
      <c r="U114" s="105"/>
      <c r="V114" s="41"/>
    </row>
    <row r="115" ht="17.65" customHeight="1" spans="1:22">
      <c r="A115" s="71">
        <v>110</v>
      </c>
      <c r="B115" s="72" t="s">
        <v>417</v>
      </c>
      <c r="C115" s="110" t="s">
        <v>418</v>
      </c>
      <c r="D115" s="110" t="s">
        <v>419</v>
      </c>
      <c r="E115" s="74" t="s">
        <v>59</v>
      </c>
      <c r="F115" s="76" t="str">
        <f>VLOOKUP(B115,[38]全部报警!$B$4:$E$88,2,FALSE)</f>
        <v>2019-07-17 18:40:42</v>
      </c>
      <c r="G115" s="76">
        <f>VLOOKUP(B115,[38]全部报警!$B$4:$E$88,3,FALSE)</f>
        <v>0</v>
      </c>
      <c r="H115" s="76" t="str">
        <f>VLOOKUP(B115,[38]全部报警!$B$4:$E$88,4,FALSE)</f>
        <v>云南省昆明市寻甸回族彝族自治县倘甸镇马大段山杂西271米</v>
      </c>
      <c r="I115" s="81" t="s">
        <v>3596</v>
      </c>
      <c r="J115" s="85"/>
      <c r="K115" s="85"/>
      <c r="L115" s="84" t="s">
        <v>33</v>
      </c>
      <c r="M115" s="83"/>
      <c r="N115" s="83"/>
      <c r="O115" s="83"/>
      <c r="P115" s="83"/>
      <c r="Q115" s="101" t="s">
        <v>56</v>
      </c>
      <c r="R115" s="102"/>
      <c r="S115" s="83"/>
      <c r="T115" s="104"/>
      <c r="U115" s="105"/>
      <c r="V115" s="41"/>
    </row>
    <row r="116" ht="17.65" customHeight="1" spans="1:21">
      <c r="A116" s="71">
        <v>111</v>
      </c>
      <c r="B116" s="72" t="s">
        <v>420</v>
      </c>
      <c r="C116" s="110" t="s">
        <v>274</v>
      </c>
      <c r="D116" s="110" t="s">
        <v>421</v>
      </c>
      <c r="E116" s="74" t="s">
        <v>59</v>
      </c>
      <c r="F116" s="75" t="s">
        <v>3738</v>
      </c>
      <c r="G116" s="75">
        <v>0</v>
      </c>
      <c r="H116" s="75" t="s">
        <v>3739</v>
      </c>
      <c r="I116" s="81" t="s">
        <v>3596</v>
      </c>
      <c r="J116" s="85"/>
      <c r="K116" s="85"/>
      <c r="L116" s="84" t="s">
        <v>33</v>
      </c>
      <c r="M116" s="83"/>
      <c r="N116" s="83"/>
      <c r="O116" s="83"/>
      <c r="P116" s="83"/>
      <c r="Q116" s="101" t="s">
        <v>56</v>
      </c>
      <c r="R116" s="102"/>
      <c r="S116" s="83"/>
      <c r="T116" s="104"/>
      <c r="U116" s="105"/>
    </row>
    <row r="117" ht="17.65" customHeight="1" spans="1:21">
      <c r="A117" s="71">
        <v>112</v>
      </c>
      <c r="B117" s="72" t="s">
        <v>424</v>
      </c>
      <c r="C117" s="110" t="s">
        <v>314</v>
      </c>
      <c r="D117" s="110" t="s">
        <v>425</v>
      </c>
      <c r="E117" s="74" t="s">
        <v>59</v>
      </c>
      <c r="F117" s="75" t="s">
        <v>3740</v>
      </c>
      <c r="G117" s="75">
        <v>0</v>
      </c>
      <c r="H117" s="75" t="s">
        <v>3741</v>
      </c>
      <c r="I117" s="81" t="s">
        <v>3596</v>
      </c>
      <c r="J117" s="85"/>
      <c r="K117" s="85"/>
      <c r="L117" s="84" t="s">
        <v>33</v>
      </c>
      <c r="M117" s="83"/>
      <c r="N117" s="83"/>
      <c r="O117" s="83"/>
      <c r="P117" s="83"/>
      <c r="Q117" s="101" t="s">
        <v>56</v>
      </c>
      <c r="R117" s="102"/>
      <c r="S117" s="83"/>
      <c r="T117" s="104"/>
      <c r="U117" s="105"/>
    </row>
    <row r="118" ht="17.65" customHeight="1" spans="1:21">
      <c r="A118" s="71">
        <v>113</v>
      </c>
      <c r="B118" s="72" t="s">
        <v>428</v>
      </c>
      <c r="C118" s="110" t="s">
        <v>429</v>
      </c>
      <c r="D118" s="110" t="s">
        <v>430</v>
      </c>
      <c r="E118" s="74" t="s">
        <v>59</v>
      </c>
      <c r="F118" s="76" t="str">
        <f>VLOOKUP(B118,[38]全部报警!$B$4:$E$88,2,FALSE)</f>
        <v>2019-07-17 16:40:24</v>
      </c>
      <c r="G118" s="76">
        <f>VLOOKUP(B118,[38]全部报警!$B$4:$E$88,3,FALSE)</f>
        <v>0</v>
      </c>
      <c r="H118" s="76" t="str">
        <f>VLOOKUP(B118,[38]全部报警!$B$4:$E$88,4,FALSE)</f>
        <v>云南省红河哈尼族彝族自治州河口瑶族自治县河口镇中国石化(北山停车区加油站)东北30米</v>
      </c>
      <c r="I118" s="81" t="s">
        <v>3596</v>
      </c>
      <c r="J118" s="85"/>
      <c r="K118" s="85"/>
      <c r="L118" s="84" t="s">
        <v>33</v>
      </c>
      <c r="M118" s="83"/>
      <c r="N118" s="83"/>
      <c r="O118" s="83"/>
      <c r="P118" s="83"/>
      <c r="Q118" s="101" t="s">
        <v>56</v>
      </c>
      <c r="R118" s="102"/>
      <c r="S118" s="83"/>
      <c r="T118" s="104"/>
      <c r="U118" s="105"/>
    </row>
    <row r="119" ht="17.65" customHeight="1" spans="1:21">
      <c r="A119" s="71">
        <v>114</v>
      </c>
      <c r="B119" s="112" t="s">
        <v>431</v>
      </c>
      <c r="C119" s="113" t="s">
        <v>432</v>
      </c>
      <c r="D119" s="113" t="s">
        <v>433</v>
      </c>
      <c r="E119" s="74" t="s">
        <v>59</v>
      </c>
      <c r="F119" s="75" t="s">
        <v>3742</v>
      </c>
      <c r="G119" s="75">
        <v>0</v>
      </c>
      <c r="H119" s="75" t="s">
        <v>3743</v>
      </c>
      <c r="I119" s="81" t="s">
        <v>3596</v>
      </c>
      <c r="J119" s="85"/>
      <c r="K119" s="85"/>
      <c r="L119" s="84" t="s">
        <v>33</v>
      </c>
      <c r="M119" s="83"/>
      <c r="N119" s="83"/>
      <c r="O119" s="83"/>
      <c r="P119" s="83"/>
      <c r="Q119" s="101" t="s">
        <v>56</v>
      </c>
      <c r="R119" s="102"/>
      <c r="S119" s="83"/>
      <c r="T119" s="104"/>
      <c r="U119" s="105"/>
    </row>
    <row r="120" ht="17.65" customHeight="1" spans="1:21">
      <c r="A120" s="71">
        <v>115</v>
      </c>
      <c r="B120" s="108" t="s">
        <v>436</v>
      </c>
      <c r="C120" s="110" t="s">
        <v>437</v>
      </c>
      <c r="D120" s="110" t="s">
        <v>438</v>
      </c>
      <c r="E120" s="74" t="s">
        <v>59</v>
      </c>
      <c r="F120" s="75" t="s">
        <v>3744</v>
      </c>
      <c r="G120" s="75">
        <v>0</v>
      </c>
      <c r="H120" s="75" t="s">
        <v>3745</v>
      </c>
      <c r="I120" s="81" t="s">
        <v>3596</v>
      </c>
      <c r="J120" s="85"/>
      <c r="K120" s="85"/>
      <c r="L120" s="84" t="s">
        <v>33</v>
      </c>
      <c r="M120" s="83"/>
      <c r="N120" s="83"/>
      <c r="O120" s="83"/>
      <c r="P120" s="83"/>
      <c r="Q120" s="101" t="s">
        <v>56</v>
      </c>
      <c r="R120" s="102"/>
      <c r="S120" s="83"/>
      <c r="T120" s="104"/>
      <c r="U120" s="105"/>
    </row>
    <row r="121" ht="17.65" customHeight="1" spans="1:21">
      <c r="A121" s="71">
        <v>116</v>
      </c>
      <c r="B121" s="72" t="s">
        <v>441</v>
      </c>
      <c r="C121" s="73" t="s">
        <v>442</v>
      </c>
      <c r="D121" s="73">
        <v>13529818088</v>
      </c>
      <c r="E121" s="74" t="s">
        <v>59</v>
      </c>
      <c r="F121" s="75" t="s">
        <v>3746</v>
      </c>
      <c r="G121" s="75">
        <v>0</v>
      </c>
      <c r="H121" s="75" t="s">
        <v>3747</v>
      </c>
      <c r="I121" s="81" t="s">
        <v>3596</v>
      </c>
      <c r="J121" s="85"/>
      <c r="K121" s="85"/>
      <c r="L121" s="84" t="s">
        <v>33</v>
      </c>
      <c r="M121" s="83"/>
      <c r="N121" s="83"/>
      <c r="O121" s="83"/>
      <c r="P121" s="83"/>
      <c r="Q121" s="101" t="s">
        <v>56</v>
      </c>
      <c r="R121" s="102"/>
      <c r="S121" s="83"/>
      <c r="T121" s="104"/>
      <c r="U121" s="105"/>
    </row>
    <row r="122" ht="17.65" customHeight="1" spans="1:21">
      <c r="A122" s="71">
        <v>117</v>
      </c>
      <c r="B122" s="72" t="s">
        <v>445</v>
      </c>
      <c r="C122" s="77" t="s">
        <v>446</v>
      </c>
      <c r="D122" s="77">
        <v>13150527536</v>
      </c>
      <c r="E122" s="74" t="s">
        <v>59</v>
      </c>
      <c r="F122" s="76" t="str">
        <f>VLOOKUP(B122,[38]全部报警!$B$4:$E$88,2,FALSE)</f>
        <v>2019-07-17 20:48:34</v>
      </c>
      <c r="G122" s="76">
        <f>VLOOKUP(B122,[38]全部报警!$B$4:$E$88,3,FALSE)</f>
        <v>0</v>
      </c>
      <c r="H122" s="76" t="str">
        <f>VLOOKUP(B122,[38]全部报警!$B$4:$E$88,4,FALSE)</f>
        <v>云南省玉溪市红塔区研和街道319省道云南昆钢制管有限公司(东北2门)东14米</v>
      </c>
      <c r="I122" s="81" t="s">
        <v>3596</v>
      </c>
      <c r="J122" s="85"/>
      <c r="K122" s="85"/>
      <c r="L122" s="84" t="s">
        <v>33</v>
      </c>
      <c r="M122" s="83"/>
      <c r="N122" s="83"/>
      <c r="O122" s="83"/>
      <c r="P122" s="83"/>
      <c r="Q122" s="101" t="s">
        <v>56</v>
      </c>
      <c r="R122" s="102"/>
      <c r="S122" s="83"/>
      <c r="T122" s="104"/>
      <c r="U122" s="105"/>
    </row>
    <row r="123" ht="17.65" customHeight="1" spans="1:21">
      <c r="A123" s="71">
        <v>118</v>
      </c>
      <c r="B123" s="72" t="s">
        <v>447</v>
      </c>
      <c r="C123" s="77" t="s">
        <v>448</v>
      </c>
      <c r="D123" s="77">
        <v>13649621558</v>
      </c>
      <c r="E123" s="74" t="s">
        <v>59</v>
      </c>
      <c r="F123" s="76" t="str">
        <f>VLOOKUP(B123,[38]全部报警!$B$4:$E$88,2,FALSE)</f>
        <v>2019-07-17 22:02:03</v>
      </c>
      <c r="G123" s="76">
        <f>VLOOKUP(B123,[38]全部报警!$B$4:$E$88,3,FALSE)</f>
        <v>0</v>
      </c>
      <c r="H123" s="76" t="str">
        <f>VLOOKUP(B123,[38]全部报警!$B$4:$E$88,4,FALSE)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row>
    <row r="124" ht="17.65" customHeight="1" spans="1:21">
      <c r="A124" s="71">
        <v>119</v>
      </c>
      <c r="B124" s="72" t="s">
        <v>449</v>
      </c>
      <c r="C124" s="73" t="s">
        <v>450</v>
      </c>
      <c r="D124" s="73">
        <v>13408934184</v>
      </c>
      <c r="E124" s="74" t="s">
        <v>59</v>
      </c>
      <c r="F124" s="75" t="s">
        <v>3748</v>
      </c>
      <c r="G124" s="75">
        <v>0</v>
      </c>
      <c r="H124" s="75" t="s">
        <v>3749</v>
      </c>
      <c r="I124" s="81" t="s">
        <v>3596</v>
      </c>
      <c r="J124" s="85"/>
      <c r="K124" s="85"/>
      <c r="L124" s="84" t="s">
        <v>33</v>
      </c>
      <c r="M124" s="83"/>
      <c r="N124" s="83"/>
      <c r="O124" s="83"/>
      <c r="P124" s="83"/>
      <c r="Q124" s="101" t="s">
        <v>56</v>
      </c>
      <c r="R124" s="102"/>
      <c r="S124" s="83"/>
      <c r="T124" s="104"/>
      <c r="U124" s="105"/>
    </row>
    <row r="125" ht="17.65" customHeight="1" spans="1:21">
      <c r="A125" s="71">
        <v>120</v>
      </c>
      <c r="B125" s="72" t="s">
        <v>453</v>
      </c>
      <c r="C125" s="77" t="s">
        <v>454</v>
      </c>
      <c r="D125" s="77">
        <v>15987713388</v>
      </c>
      <c r="E125" s="74" t="s">
        <v>59</v>
      </c>
      <c r="F125" s="75" t="s">
        <v>3750</v>
      </c>
      <c r="G125" s="75">
        <v>0</v>
      </c>
      <c r="H125" s="75" t="s">
        <v>3751</v>
      </c>
      <c r="I125" s="81" t="s">
        <v>3596</v>
      </c>
      <c r="J125" s="85"/>
      <c r="K125" s="85"/>
      <c r="L125" s="84" t="s">
        <v>33</v>
      </c>
      <c r="M125" s="83"/>
      <c r="N125" s="83"/>
      <c r="O125" s="83"/>
      <c r="P125" s="83"/>
      <c r="Q125" s="101" t="s">
        <v>56</v>
      </c>
      <c r="R125" s="102"/>
      <c r="S125" s="83"/>
      <c r="T125" s="104"/>
      <c r="U125" s="105"/>
    </row>
    <row r="126" ht="17.65" customHeight="1" spans="1:21">
      <c r="A126" s="71">
        <v>121</v>
      </c>
      <c r="B126" s="72" t="s">
        <v>457</v>
      </c>
      <c r="C126" s="73" t="s">
        <v>458</v>
      </c>
      <c r="D126" s="73">
        <v>13408943058</v>
      </c>
      <c r="E126" s="74" t="s">
        <v>59</v>
      </c>
      <c r="F126" s="76" t="str">
        <f>VLOOKUP(B126,[38]全部报警!$B$4:$E$88,2,FALSE)</f>
        <v>2019-07-17 14:09:29</v>
      </c>
      <c r="G126" s="76">
        <f>VLOOKUP(B126,[38]全部报警!$B$4:$E$88,3,FALSE)</f>
        <v>0</v>
      </c>
      <c r="H126" s="76" t="str">
        <f>VLOOKUP(B126,[38]全部报警!$B$4:$E$88,4,FALSE)</f>
        <v>云南省红河哈尼族彝族自治州建水县临安镇214省道大厂东366米</v>
      </c>
      <c r="I126" s="81" t="s">
        <v>3596</v>
      </c>
      <c r="J126" s="85"/>
      <c r="K126" s="85"/>
      <c r="L126" s="84" t="s">
        <v>33</v>
      </c>
      <c r="M126" s="83"/>
      <c r="N126" s="83"/>
      <c r="O126" s="83"/>
      <c r="P126" s="83"/>
      <c r="Q126" s="101" t="s">
        <v>56</v>
      </c>
      <c r="R126" s="102"/>
      <c r="S126" s="83"/>
      <c r="T126" s="104"/>
      <c r="U126" s="105"/>
    </row>
    <row r="127" ht="17.65" customHeight="1" spans="1:21">
      <c r="A127" s="71">
        <v>122</v>
      </c>
      <c r="B127" s="72" t="s">
        <v>461</v>
      </c>
      <c r="C127" s="73" t="s">
        <v>462</v>
      </c>
      <c r="D127" s="73">
        <v>15126308356</v>
      </c>
      <c r="E127" s="74" t="s">
        <v>59</v>
      </c>
      <c r="F127" s="76" t="str">
        <f>VLOOKUP(B127,[38]全部报警!$B$4:$E$88,2,FALSE)</f>
        <v>2019-07-17 23:35:03</v>
      </c>
      <c r="G127" s="76">
        <f>VLOOKUP(B127,[38]全部报警!$B$4:$E$88,3,FALSE)</f>
        <v>0</v>
      </c>
      <c r="H127" s="76" t="str">
        <f>VLOOKUP(B127,[38]全部报警!$B$4:$E$88,4,FALSE)</f>
        <v>云南省红河哈尼族彝族自治州个旧市卡房镇白龙段卡房客运站南1780米</v>
      </c>
      <c r="I127" s="81" t="s">
        <v>3596</v>
      </c>
      <c r="J127" s="85"/>
      <c r="K127" s="85"/>
      <c r="L127" s="84" t="s">
        <v>33</v>
      </c>
      <c r="M127" s="83"/>
      <c r="N127" s="83"/>
      <c r="O127" s="83"/>
      <c r="P127" s="83"/>
      <c r="Q127" s="101" t="s">
        <v>56</v>
      </c>
      <c r="R127" s="102"/>
      <c r="S127" s="83"/>
      <c r="T127" s="104"/>
      <c r="U127" s="105"/>
    </row>
    <row r="128" ht="17.65" customHeight="1" spans="1:21">
      <c r="A128" s="71">
        <v>123</v>
      </c>
      <c r="B128" s="72" t="s">
        <v>465</v>
      </c>
      <c r="C128" s="73" t="s">
        <v>466</v>
      </c>
      <c r="D128" s="73">
        <v>13529497697</v>
      </c>
      <c r="E128" s="74" t="s">
        <v>59</v>
      </c>
      <c r="F128" s="76" t="str">
        <f>VLOOKUP(B128,[38]全部报警!$B$4:$E$88,2,FALSE)</f>
        <v>2019-07-17 23:43:06</v>
      </c>
      <c r="G128" s="76">
        <f>VLOOKUP(B128,[38]全部报警!$B$4:$E$88,3,FALSE)</f>
        <v>0</v>
      </c>
      <c r="H128" s="76" t="str">
        <f>VLOOKUP(B128,[38]全部报警!$B$4:$E$88,4,FALSE)</f>
        <v>云南省红河哈尼族彝族自治州个旧市大屯镇个大段小屯西123米</v>
      </c>
      <c r="I128" s="81" t="s">
        <v>3596</v>
      </c>
      <c r="J128" s="85"/>
      <c r="K128" s="85"/>
      <c r="L128" s="84" t="s">
        <v>33</v>
      </c>
      <c r="M128" s="83"/>
      <c r="N128" s="83"/>
      <c r="O128" s="83"/>
      <c r="P128" s="83"/>
      <c r="Q128" s="101" t="s">
        <v>56</v>
      </c>
      <c r="R128" s="102"/>
      <c r="S128" s="83"/>
      <c r="T128" s="104"/>
      <c r="U128" s="105"/>
    </row>
    <row r="129" ht="17.65" customHeight="1" spans="1:21">
      <c r="A129" s="71">
        <v>124</v>
      </c>
      <c r="B129" s="114" t="s">
        <v>467</v>
      </c>
      <c r="C129" s="115" t="s">
        <v>468</v>
      </c>
      <c r="D129" s="115">
        <v>13887501050</v>
      </c>
      <c r="E129" s="74" t="s">
        <v>59</v>
      </c>
      <c r="F129" s="75" t="s">
        <v>3752</v>
      </c>
      <c r="G129" s="75">
        <v>0</v>
      </c>
      <c r="H129" s="75" t="s">
        <v>3753</v>
      </c>
      <c r="I129" s="81" t="s">
        <v>3596</v>
      </c>
      <c r="J129" s="85"/>
      <c r="K129" s="85"/>
      <c r="L129" s="84" t="s">
        <v>33</v>
      </c>
      <c r="M129" s="83"/>
      <c r="N129" s="83"/>
      <c r="O129" s="83"/>
      <c r="P129" s="83"/>
      <c r="Q129" s="101" t="s">
        <v>56</v>
      </c>
      <c r="R129" s="102"/>
      <c r="S129" s="83"/>
      <c r="T129" s="104"/>
      <c r="U129" s="105"/>
    </row>
    <row r="130" ht="17.65" customHeight="1" spans="1:21">
      <c r="A130" s="71">
        <v>125</v>
      </c>
      <c r="B130" s="114" t="s">
        <v>469</v>
      </c>
      <c r="C130" s="115" t="s">
        <v>470</v>
      </c>
      <c r="D130" s="115">
        <v>13529664805</v>
      </c>
      <c r="E130" s="74" t="s">
        <v>59</v>
      </c>
      <c r="F130" s="76" t="str">
        <f>VLOOKUP(B130,[38]全部报警!$B$4:$E$88,2,FALSE)</f>
        <v>2019-07-17 23:52:49</v>
      </c>
      <c r="G130" s="76">
        <f>VLOOKUP(B130,[38]全部报警!$B$4:$E$88,3,FALSE)</f>
        <v>0</v>
      </c>
      <c r="H130" s="76" t="str">
        <f>VLOOKUP(B130,[38]全部报警!$B$4:$E$88,4,FALSE)</f>
        <v>云南省红河哈尼族彝族自治州个旧市蔓耗镇102县道蛮板大桥东北346米</v>
      </c>
      <c r="I130" s="81" t="s">
        <v>3596</v>
      </c>
      <c r="J130" s="85"/>
      <c r="K130" s="85"/>
      <c r="L130" s="84" t="s">
        <v>33</v>
      </c>
      <c r="M130" s="83"/>
      <c r="N130" s="83"/>
      <c r="O130" s="83"/>
      <c r="P130" s="83"/>
      <c r="Q130" s="101" t="s">
        <v>56</v>
      </c>
      <c r="R130" s="102"/>
      <c r="S130" s="83"/>
      <c r="T130" s="104"/>
      <c r="U130" s="105"/>
    </row>
    <row r="131" ht="17.65" customHeight="1" spans="1:21">
      <c r="A131" s="71">
        <v>126</v>
      </c>
      <c r="B131" s="116" t="s">
        <v>471</v>
      </c>
      <c r="C131" s="117" t="s">
        <v>472</v>
      </c>
      <c r="D131" s="117">
        <v>13577336657</v>
      </c>
      <c r="E131" s="74" t="s">
        <v>59</v>
      </c>
      <c r="F131" s="76" t="str">
        <f>VLOOKUP(B131,[38]全部报警!$B$4:$E$88,2,FALSE)</f>
        <v>2019-07-17 20:37:32</v>
      </c>
      <c r="G131" s="76">
        <f>VLOOKUP(B131,[38]全部报警!$B$4:$E$88,3,FALSE)</f>
        <v>0</v>
      </c>
      <c r="H131" s="76" t="str">
        <f>VLOOKUP(B131,[38]全部报警!$B$4:$E$88,4,FALSE)</f>
        <v>云南省红河哈尼族彝族自治州开远市小龙潭镇二城段安桶寨西273米</v>
      </c>
      <c r="I131" s="81" t="s">
        <v>3596</v>
      </c>
      <c r="J131" s="85"/>
      <c r="K131" s="85"/>
      <c r="L131" s="84" t="s">
        <v>33</v>
      </c>
      <c r="M131" s="83"/>
      <c r="N131" s="83"/>
      <c r="O131" s="83"/>
      <c r="P131" s="83"/>
      <c r="Q131" s="101" t="s">
        <v>56</v>
      </c>
      <c r="R131" s="102"/>
      <c r="S131" s="83"/>
      <c r="T131" s="104"/>
      <c r="U131" s="105"/>
    </row>
    <row r="132" ht="17.65" customHeight="1" spans="1:21">
      <c r="A132" s="71">
        <v>127</v>
      </c>
      <c r="B132" s="116" t="s">
        <v>473</v>
      </c>
      <c r="C132" s="77" t="s">
        <v>474</v>
      </c>
      <c r="D132" s="77">
        <v>13769469916</v>
      </c>
      <c r="E132" s="74" t="s">
        <v>59</v>
      </c>
      <c r="F132" s="76" t="str">
        <f>VLOOKUP(B132,[38]全部报警!$B$4:$E$88,2,FALSE)</f>
        <v>2019-07-17 19:51:15</v>
      </c>
      <c r="G132" s="76">
        <f>VLOOKUP(B132,[38]全部报警!$B$4:$E$88,3,FALSE)</f>
        <v>0</v>
      </c>
      <c r="H132" s="76" t="str">
        <f>VLOOKUP(B132,[38]全部报警!$B$4:$E$88,4,FALSE)</f>
        <v>云南省红河哈尼族彝族自治州石屏县异龙镇216省道石屏县辣云红食品有限公司西南45米</v>
      </c>
      <c r="I132" s="81" t="s">
        <v>3596</v>
      </c>
      <c r="J132" s="85"/>
      <c r="K132" s="85"/>
      <c r="L132" s="84" t="s">
        <v>33</v>
      </c>
      <c r="M132" s="83"/>
      <c r="N132" s="83"/>
      <c r="O132" s="83"/>
      <c r="P132" s="83"/>
      <c r="Q132" s="101" t="s">
        <v>56</v>
      </c>
      <c r="R132" s="102"/>
      <c r="S132" s="83"/>
      <c r="T132" s="104"/>
      <c r="U132" s="105"/>
    </row>
    <row r="133" ht="17.65" customHeight="1" spans="1:21">
      <c r="A133" s="71">
        <v>128</v>
      </c>
      <c r="B133" s="116" t="s">
        <v>477</v>
      </c>
      <c r="C133" s="78" t="s">
        <v>478</v>
      </c>
      <c r="D133" s="78" t="s">
        <v>479</v>
      </c>
      <c r="E133" s="74" t="s">
        <v>59</v>
      </c>
      <c r="F133" s="76" t="str">
        <f>VLOOKUP(B133,[38]全部报警!$B$4:$E$88,2,FALSE)</f>
        <v>2019-07-17 14:08:13</v>
      </c>
      <c r="G133" s="76">
        <f>VLOOKUP(B133,[38]全部报警!$B$4:$E$88,3,FALSE)</f>
        <v>0</v>
      </c>
      <c r="H133" s="76" t="str">
        <f>VLOOKUP(B133,[38]全部报警!$B$4:$E$88,4,FALSE)</f>
        <v>云南省红河哈尼族彝族自治州建水县临安镇钟灵路鑫源居西南50米</v>
      </c>
      <c r="I133" s="81" t="s">
        <v>3596</v>
      </c>
      <c r="J133" s="85"/>
      <c r="K133" s="85"/>
      <c r="L133" s="84" t="s">
        <v>33</v>
      </c>
      <c r="M133" s="83"/>
      <c r="N133" s="83"/>
      <c r="O133" s="83"/>
      <c r="P133" s="83"/>
      <c r="Q133" s="101" t="s">
        <v>56</v>
      </c>
      <c r="R133" s="102"/>
      <c r="S133" s="83"/>
      <c r="T133" s="104"/>
      <c r="U133" s="105"/>
    </row>
    <row r="134" ht="17.65" customHeight="1" spans="1:21">
      <c r="A134" s="71">
        <v>129</v>
      </c>
      <c r="B134" s="116" t="s">
        <v>482</v>
      </c>
      <c r="C134" s="78" t="s">
        <v>483</v>
      </c>
      <c r="D134" s="78" t="s">
        <v>484</v>
      </c>
      <c r="E134" s="74" t="s">
        <v>59</v>
      </c>
      <c r="F134" s="76" t="str">
        <f>VLOOKUP(B134,[38]全部报警!$B$4:$E$88,2,FALSE)</f>
        <v>2019-07-17 19:55:19</v>
      </c>
      <c r="G134" s="76">
        <f>VLOOKUP(B134,[38]全部报警!$B$4:$E$88,3,FALSE)</f>
        <v>0</v>
      </c>
      <c r="H134" s="76" t="str">
        <f>VLOOKUP(B134,[38]全部报警!$B$4:$E$88,4,FALSE)</f>
        <v>云南省红河哈尼族彝族自治州金平苗族瑶族傣族自治县金水河镇Z011金水河口岸东北2843米</v>
      </c>
      <c r="I134" s="81" t="s">
        <v>3596</v>
      </c>
      <c r="J134" s="85"/>
      <c r="K134" s="85"/>
      <c r="L134" s="84" t="s">
        <v>33</v>
      </c>
      <c r="M134" s="83"/>
      <c r="N134" s="83"/>
      <c r="O134" s="83"/>
      <c r="P134" s="83"/>
      <c r="Q134" s="101" t="s">
        <v>56</v>
      </c>
      <c r="R134" s="102"/>
      <c r="S134" s="83"/>
      <c r="T134" s="104"/>
      <c r="U134" s="105"/>
    </row>
    <row r="135" ht="17.65" customHeight="1" spans="1:21">
      <c r="A135" s="71">
        <v>130</v>
      </c>
      <c r="B135" s="116" t="s">
        <v>485</v>
      </c>
      <c r="C135" s="78" t="s">
        <v>486</v>
      </c>
      <c r="D135" s="78" t="s">
        <v>487</v>
      </c>
      <c r="E135" s="74" t="s">
        <v>59</v>
      </c>
      <c r="F135" s="75" t="s">
        <v>3754</v>
      </c>
      <c r="G135" s="75">
        <v>0</v>
      </c>
      <c r="H135" s="75" t="s">
        <v>3755</v>
      </c>
      <c r="I135" s="81" t="s">
        <v>3596</v>
      </c>
      <c r="J135" s="85"/>
      <c r="K135" s="85"/>
      <c r="L135" s="84" t="s">
        <v>33</v>
      </c>
      <c r="M135" s="83"/>
      <c r="N135" s="83"/>
      <c r="O135" s="83"/>
      <c r="P135" s="83"/>
      <c r="Q135" s="101" t="s">
        <v>56</v>
      </c>
      <c r="R135" s="102"/>
      <c r="S135" s="83"/>
      <c r="T135" s="104"/>
      <c r="U135" s="105"/>
    </row>
    <row r="136" s="40" customFormat="1" ht="17.65" customHeight="1" spans="1:21">
      <c r="A136" s="71">
        <v>131</v>
      </c>
      <c r="B136" s="76" t="s">
        <v>490</v>
      </c>
      <c r="C136" s="77" t="s">
        <v>491</v>
      </c>
      <c r="D136" s="77">
        <v>15187312120</v>
      </c>
      <c r="E136" s="74" t="s">
        <v>59</v>
      </c>
      <c r="F136" s="76" t="str">
        <f>VLOOKUP(B136,[38]全部报警!$B$4:$E$88,2,FALSE)</f>
        <v>2019-07-17 14:08:45</v>
      </c>
      <c r="G136" s="76">
        <f>VLOOKUP(B136,[38]全部报警!$B$4:$E$88,3,FALSE)</f>
        <v>0</v>
      </c>
      <c r="H136" s="76" t="str">
        <f>VLOOKUP(B136,[38]全部报警!$B$4:$E$88,4,FALSE)</f>
        <v>云南省红河哈尼族彝族自治州开远市大庄回族乡果瓦段果花西南946米</v>
      </c>
      <c r="I136" s="81" t="s">
        <v>3596</v>
      </c>
      <c r="J136" s="85"/>
      <c r="K136" s="85"/>
      <c r="L136" s="84" t="s">
        <v>33</v>
      </c>
      <c r="M136" s="83"/>
      <c r="N136" s="83"/>
      <c r="O136" s="83"/>
      <c r="P136" s="83"/>
      <c r="Q136" s="101" t="s">
        <v>56</v>
      </c>
      <c r="R136" s="102"/>
      <c r="S136" s="83"/>
      <c r="T136" s="104"/>
      <c r="U136" s="105"/>
    </row>
    <row r="137" ht="17.65" customHeight="1" spans="1:21">
      <c r="A137" s="71">
        <v>132</v>
      </c>
      <c r="B137" s="73" t="s">
        <v>492</v>
      </c>
      <c r="C137" s="117" t="s">
        <v>285</v>
      </c>
      <c r="D137" s="117">
        <v>15974736050</v>
      </c>
      <c r="E137" s="74" t="s">
        <v>59</v>
      </c>
      <c r="F137" s="76" t="str">
        <f>VLOOKUP(B137,[38]全部报警!$B$4:$E$88,2,FALSE)</f>
        <v>2019-07-17 23:41:38</v>
      </c>
      <c r="G137" s="76">
        <f>VLOOKUP(B137,[38]全部报警!$B$4:$E$88,3,FALSE)</f>
        <v>0</v>
      </c>
      <c r="H137" s="76" t="str">
        <f>VLOOKUP(B137,[38]全部报警!$B$4:$E$88,4,FALSE)</f>
        <v>云南省红河哈尼族彝族自治州建水县坡头乡130县道贾沙乡科技希望小学南1619米</v>
      </c>
      <c r="I137" s="81" t="s">
        <v>3596</v>
      </c>
      <c r="J137" s="85"/>
      <c r="K137" s="85"/>
      <c r="L137" s="84" t="s">
        <v>33</v>
      </c>
      <c r="M137" s="83"/>
      <c r="N137" s="83"/>
      <c r="O137" s="83"/>
      <c r="P137" s="83"/>
      <c r="Q137" s="101" t="s">
        <v>56</v>
      </c>
      <c r="R137" s="102"/>
      <c r="S137" s="83"/>
      <c r="T137" s="104"/>
      <c r="U137" s="105"/>
    </row>
    <row r="138" ht="17.65" customHeight="1" spans="1:21">
      <c r="A138" s="71">
        <v>133</v>
      </c>
      <c r="B138" s="73" t="s">
        <v>493</v>
      </c>
      <c r="C138" s="117" t="s">
        <v>494</v>
      </c>
      <c r="D138" s="117">
        <v>13988095702</v>
      </c>
      <c r="E138" s="74" t="s">
        <v>59</v>
      </c>
      <c r="F138" s="76" t="str">
        <f>VLOOKUP(B138,[38]全部报警!$B$4:$E$88,2,FALSE)</f>
        <v>2019-07-17 23:37:37</v>
      </c>
      <c r="G138" s="76">
        <f>VLOOKUP(B138,[38]全部报警!$B$4:$E$88,3,FALSE)</f>
        <v>56</v>
      </c>
      <c r="H138" s="76" t="str">
        <f>VLOOKUP(B138,[38]全部报警!$B$4:$E$88,4,FALSE)</f>
        <v>云南省大理白族自治州祥云县普棚镇G56杭瑞高速下水桥河东南249米</v>
      </c>
      <c r="I138" s="81" t="s">
        <v>3596</v>
      </c>
      <c r="J138" s="85"/>
      <c r="K138" s="85"/>
      <c r="L138" s="84" t="s">
        <v>28</v>
      </c>
      <c r="M138" s="83"/>
      <c r="N138" s="83" t="s">
        <v>62</v>
      </c>
      <c r="O138" s="83"/>
      <c r="P138" s="83"/>
      <c r="Q138" s="101" t="s">
        <v>34</v>
      </c>
      <c r="R138" s="102"/>
      <c r="S138" s="83" t="s">
        <v>3647</v>
      </c>
      <c r="T138" s="104" t="s">
        <v>170</v>
      </c>
      <c r="U138" s="105"/>
    </row>
    <row r="139" ht="17.65" customHeight="1" spans="1:21">
      <c r="A139" s="71">
        <v>134</v>
      </c>
      <c r="B139" s="73" t="s">
        <v>495</v>
      </c>
      <c r="C139" s="117" t="s">
        <v>496</v>
      </c>
      <c r="D139" s="117">
        <v>15912820531</v>
      </c>
      <c r="E139" s="74" t="s">
        <v>59</v>
      </c>
      <c r="F139" s="76" t="str">
        <f>VLOOKUP(B139,[38]全部报警!$B$4:$E$88,2,FALSE)</f>
        <v>2019-07-17 19:49:07</v>
      </c>
      <c r="G139" s="76">
        <f>VLOOKUP(B139,[38]全部报警!$B$4:$E$88,3,FALSE)</f>
        <v>0</v>
      </c>
      <c r="H139" s="76" t="str">
        <f>VLOOKUP(B139,[38]全部报警!$B$4:$E$88,4,FALSE)</f>
        <v>云南省玉溪市通海县河西镇319省道云南斯贝佳南67米</v>
      </c>
      <c r="I139" s="81" t="s">
        <v>3596</v>
      </c>
      <c r="J139" s="85"/>
      <c r="K139" s="85"/>
      <c r="L139" s="84" t="s">
        <v>33</v>
      </c>
      <c r="M139" s="83"/>
      <c r="N139" s="83"/>
      <c r="O139" s="83"/>
      <c r="P139" s="83"/>
      <c r="Q139" s="101" t="s">
        <v>56</v>
      </c>
      <c r="R139" s="102"/>
      <c r="S139" s="83"/>
      <c r="T139" s="104"/>
      <c r="U139" s="105"/>
    </row>
    <row r="140" s="42" customFormat="1" ht="17.65" customHeight="1" spans="1:22">
      <c r="A140" s="71">
        <v>135</v>
      </c>
      <c r="B140" s="73" t="s">
        <v>499</v>
      </c>
      <c r="C140" s="77" t="s">
        <v>500</v>
      </c>
      <c r="D140" s="77">
        <v>15825222243</v>
      </c>
      <c r="E140" s="74" t="s">
        <v>59</v>
      </c>
      <c r="F140" s="76" t="str">
        <f>VLOOKUP(B140,[38]全部报警!$B$4:$E$88,2,FALSE)</f>
        <v>2019-07-17 23:25:02</v>
      </c>
      <c r="G140" s="76">
        <f>VLOOKUP(B140,[38]全部报警!$B$4:$E$88,3,FALSE)</f>
        <v>0</v>
      </c>
      <c r="H140" s="76" t="str">
        <f>VLOOKUP(B140,[38]全部报警!$B$4:$E$88,4,FALSE)</f>
        <v>云南省西双版纳傣族自治州景洪市允景洪街道澜沧江路5号澜沧江路景洪市文化馆东北1149米</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6" t="str">
        <f>VLOOKUP(B141,[38]全部报警!$B$4:$E$88,2,FALSE)</f>
        <v>2019-07-17 14:12:43</v>
      </c>
      <c r="G141" s="76">
        <f>VLOOKUP(B141,[38]全部报警!$B$4:$E$88,3,FALSE)</f>
        <v>0</v>
      </c>
      <c r="H141" s="76" t="str">
        <f>VLOOKUP(B141,[38]全部报警!$B$4:$E$88,4,FALSE)</f>
        <v>云南省红河哈尼族彝族自治州个旧市鸡街镇212省道舘驿清真餐厅西北64米</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VLOOKUP(B142,[38]全部报警!$B$4:$E$88,2,FALSE)</f>
        <v>2019-07-17 23:37:02</v>
      </c>
      <c r="G142" s="76">
        <f>VLOOKUP(B142,[38]全部报警!$B$4:$E$88,3,FALSE)</f>
        <v>0</v>
      </c>
      <c r="H142" s="76" t="str">
        <f>VLOOKUP(B142,[38]全部报警!$B$4:$E$88,4,FALSE)</f>
        <v>云南省红河哈尼族彝族自治州建水县西庄镇323国道麦粮地东南249米</v>
      </c>
      <c r="I142" s="81" t="s">
        <v>3596</v>
      </c>
      <c r="J142" s="128"/>
      <c r="K142" s="128"/>
      <c r="L142" s="84" t="s">
        <v>33</v>
      </c>
      <c r="M142" s="81"/>
      <c r="N142" s="81"/>
      <c r="O142" s="81"/>
      <c r="P142" s="81"/>
      <c r="Q142" s="129" t="s">
        <v>56</v>
      </c>
      <c r="R142" s="130"/>
      <c r="S142" s="81"/>
      <c r="T142" s="107"/>
      <c r="U142" s="131"/>
      <c r="V142" s="132"/>
    </row>
    <row r="143" ht="17.65" customHeight="1" spans="1:21">
      <c r="A143" s="71">
        <v>138</v>
      </c>
      <c r="B143" s="116" t="s">
        <v>506</v>
      </c>
      <c r="C143" s="117" t="s">
        <v>507</v>
      </c>
      <c r="D143" s="117">
        <v>13708631876</v>
      </c>
      <c r="E143" s="74" t="s">
        <v>59</v>
      </c>
      <c r="F143" s="76" t="str">
        <f>VLOOKUP(B143,[38]全部报警!$B$4:$E$88,2,FALSE)</f>
        <v>2019-07-17 22:02:07</v>
      </c>
      <c r="G143" s="76">
        <f>VLOOKUP(B143,[38]全部报警!$B$4:$E$88,3,FALSE)</f>
        <v>31</v>
      </c>
      <c r="H143" s="76" t="str">
        <f>VLOOKUP(B143,[38]全部报警!$B$4:$E$88,4,FALSE)</f>
        <v>云南省玉溪市元江哈尼族彝族傣族自治县曼来镇G8511昆磨高速大型车辆加水站东593米</v>
      </c>
      <c r="I143" s="81" t="s">
        <v>3596</v>
      </c>
      <c r="J143" s="128"/>
      <c r="K143" s="128"/>
      <c r="L143" s="84" t="s">
        <v>28</v>
      </c>
      <c r="M143" s="81"/>
      <c r="N143" s="81" t="s">
        <v>62</v>
      </c>
      <c r="O143" s="81"/>
      <c r="P143" s="81"/>
      <c r="Q143" s="129" t="s">
        <v>34</v>
      </c>
      <c r="R143" s="130"/>
      <c r="S143" s="81" t="s">
        <v>3647</v>
      </c>
      <c r="T143" s="107" t="s">
        <v>170</v>
      </c>
      <c r="U143" s="131"/>
    </row>
    <row r="144" ht="17.65" customHeight="1" spans="1:21">
      <c r="A144" s="71">
        <v>139</v>
      </c>
      <c r="B144" s="116" t="s">
        <v>508</v>
      </c>
      <c r="C144" s="77" t="s">
        <v>509</v>
      </c>
      <c r="D144" s="77">
        <v>13466255899</v>
      </c>
      <c r="E144" s="74" t="s">
        <v>59</v>
      </c>
      <c r="F144" s="76" t="str">
        <f>VLOOKUP(B144,[38]全部报警!$B$4:$E$88,2,FALSE)</f>
        <v>2019-07-17 07:49:17</v>
      </c>
      <c r="G144" s="76">
        <f>VLOOKUP(B144,[38]全部报警!$B$4:$E$88,3,FALSE)</f>
        <v>0</v>
      </c>
      <c r="H144" s="76" t="str">
        <f>VLOOKUP(B144,[38]全部报警!$B$4:$E$88,4,FALSE)</f>
        <v>云南省红河哈尼族彝族自治州建水县临安镇迎晖路350祥琦汽车销售有限公司北31米</v>
      </c>
      <c r="I144" s="81" t="s">
        <v>3596</v>
      </c>
      <c r="J144" s="128"/>
      <c r="K144" s="128"/>
      <c r="L144" s="84" t="s">
        <v>33</v>
      </c>
      <c r="M144" s="81"/>
      <c r="N144" s="81"/>
      <c r="O144" s="81"/>
      <c r="P144" s="81"/>
      <c r="Q144" s="129" t="s">
        <v>56</v>
      </c>
      <c r="R144" s="130"/>
      <c r="S144" s="81"/>
      <c r="T144" s="107"/>
      <c r="U144" s="131"/>
    </row>
    <row r="145" ht="17.65" customHeight="1" spans="1:21">
      <c r="A145" s="71">
        <v>140</v>
      </c>
      <c r="B145" s="118" t="s">
        <v>3327</v>
      </c>
      <c r="C145" s="117" t="s">
        <v>513</v>
      </c>
      <c r="D145" s="117">
        <v>13529682287</v>
      </c>
      <c r="E145" s="74" t="s">
        <v>59</v>
      </c>
      <c r="F145" s="76" t="str">
        <f>VLOOKUP(B145,[38]全部报警!$B$4:$E$88,2,FALSE)</f>
        <v>2019-07-17 23:32:26</v>
      </c>
      <c r="G145" s="76">
        <f>VLOOKUP(B145,[38]全部报警!$B$4:$E$88,3,FALSE)</f>
        <v>0</v>
      </c>
      <c r="H145" s="76" t="str">
        <f>VLOOKUP(B145,[38]全部报警!$B$4:$E$88,4,FALSE)</f>
        <v>云南省红河哈尼族彝族自治州建水县临安镇迎晖路346号阿春饭店西南90米</v>
      </c>
      <c r="I145" s="81" t="s">
        <v>3596</v>
      </c>
      <c r="J145" s="128"/>
      <c r="K145" s="128"/>
      <c r="L145" s="84" t="s">
        <v>33</v>
      </c>
      <c r="M145" s="81"/>
      <c r="N145" s="81"/>
      <c r="O145" s="81"/>
      <c r="P145" s="81"/>
      <c r="Q145" s="129" t="s">
        <v>56</v>
      </c>
      <c r="R145" s="130"/>
      <c r="S145" s="81"/>
      <c r="T145" s="107"/>
      <c r="U145" s="131"/>
    </row>
    <row r="146" ht="17.65" customHeight="1" spans="1:21">
      <c r="A146" s="71">
        <v>141</v>
      </c>
      <c r="B146" s="116" t="s">
        <v>516</v>
      </c>
      <c r="C146" s="78" t="s">
        <v>517</v>
      </c>
      <c r="D146" s="78" t="s">
        <v>518</v>
      </c>
      <c r="E146" s="74" t="s">
        <v>395</v>
      </c>
      <c r="F146" s="76"/>
      <c r="G146" s="76"/>
      <c r="H146" s="76"/>
      <c r="I146" s="83" t="s">
        <v>62</v>
      </c>
      <c r="J146" s="128"/>
      <c r="K146" s="128"/>
      <c r="L146" s="84" t="s">
        <v>33</v>
      </c>
      <c r="M146" s="81"/>
      <c r="N146" s="81"/>
      <c r="O146" s="81"/>
      <c r="P146" s="81"/>
      <c r="Q146" s="129" t="s">
        <v>29</v>
      </c>
      <c r="R146" s="130"/>
      <c r="S146" s="81"/>
      <c r="T146" s="107"/>
      <c r="U146" s="131"/>
    </row>
    <row r="147" ht="17.65" customHeight="1" spans="1:21">
      <c r="A147" s="71">
        <v>142</v>
      </c>
      <c r="B147" s="116" t="s">
        <v>521</v>
      </c>
      <c r="C147" s="78" t="s">
        <v>522</v>
      </c>
      <c r="D147" s="78" t="s">
        <v>523</v>
      </c>
      <c r="E147" s="74" t="s">
        <v>59</v>
      </c>
      <c r="F147" s="76" t="str">
        <f>VLOOKUP(B147,[38]全部报警!$B$4:$E$88,2,FALSE)</f>
        <v>2019-07-17 18:50:14</v>
      </c>
      <c r="G147" s="76">
        <f>VLOOKUP(B147,[38]全部报警!$B$4:$E$88,3,FALSE)</f>
        <v>0</v>
      </c>
      <c r="H147" s="76" t="str">
        <f>VLOOKUP(B147,[38]全部报警!$B$4:$E$88,4,FALSE)</f>
        <v>云南省红河哈尼族彝族自治州元阳县南沙镇102县道元红双飞粉北240米</v>
      </c>
      <c r="I147" s="81" t="s">
        <v>3596</v>
      </c>
      <c r="J147" s="128"/>
      <c r="K147" s="128"/>
      <c r="L147" s="84" t="s">
        <v>33</v>
      </c>
      <c r="M147" s="81"/>
      <c r="N147" s="81"/>
      <c r="O147" s="81"/>
      <c r="P147" s="81"/>
      <c r="Q147" s="129" t="s">
        <v>56</v>
      </c>
      <c r="R147" s="130"/>
      <c r="S147" s="81"/>
      <c r="T147" s="107"/>
      <c r="U147" s="131"/>
    </row>
    <row r="148" ht="17.65" customHeight="1" spans="1:21">
      <c r="A148" s="71">
        <v>143</v>
      </c>
      <c r="B148" s="116" t="s">
        <v>524</v>
      </c>
      <c r="C148" s="117" t="s">
        <v>525</v>
      </c>
      <c r="D148" s="117">
        <v>13887308798</v>
      </c>
      <c r="E148" s="74" t="s">
        <v>59</v>
      </c>
      <c r="F148" s="76" t="str">
        <f>VLOOKUP(B148,[38]全部报警!$B$4:$E$88,2,FALSE)</f>
        <v>2019-07-17 14:09:48</v>
      </c>
      <c r="G148" s="76">
        <f>VLOOKUP(B148,[38]全部报警!$B$4:$E$88,3,FALSE)</f>
        <v>0</v>
      </c>
      <c r="H148" s="76" t="str">
        <f>VLOOKUP(B148,[38]全部报警!$B$4:$E$88,4,FALSE)</f>
        <v>云南省红河哈尼族彝族自治州绿春县大兴镇老庙巷78号214省道中国农业银行(绿春县支行营业室)北1612米</v>
      </c>
      <c r="I148" s="81" t="s">
        <v>3596</v>
      </c>
      <c r="J148" s="128"/>
      <c r="K148" s="128"/>
      <c r="L148" s="84" t="s">
        <v>33</v>
      </c>
      <c r="M148" s="81"/>
      <c r="N148" s="81"/>
      <c r="O148" s="81"/>
      <c r="P148" s="81"/>
      <c r="Q148" s="129" t="s">
        <v>56</v>
      </c>
      <c r="R148" s="130"/>
      <c r="S148" s="106"/>
      <c r="T148" s="107"/>
      <c r="U148" s="131"/>
    </row>
    <row r="149" ht="17.65" customHeight="1" spans="1:21">
      <c r="A149" s="71">
        <v>144</v>
      </c>
      <c r="B149" s="119" t="s">
        <v>526</v>
      </c>
      <c r="C149" s="77" t="s">
        <v>527</v>
      </c>
      <c r="D149" s="77">
        <v>13759499761</v>
      </c>
      <c r="E149" s="74" t="s">
        <v>59</v>
      </c>
      <c r="F149" s="76" t="str">
        <f>VLOOKUP(B149,[38]全部报警!$B$4:$E$88,2,FALSE)</f>
        <v>2019-07-17 14:08:10</v>
      </c>
      <c r="G149" s="76">
        <f>VLOOKUP(B149,[38]全部报警!$B$4:$E$88,3,FALSE)</f>
        <v>0</v>
      </c>
      <c r="H149" s="76" t="str">
        <f>VLOOKUP(B149,[38]全部报警!$B$4:$E$88,4,FALSE)</f>
        <v>云南省昆明市宜良县北古城镇北分段马鞍山北213米</v>
      </c>
      <c r="I149" s="81" t="s">
        <v>3596</v>
      </c>
      <c r="J149" s="128"/>
      <c r="K149" s="128"/>
      <c r="L149" s="84" t="s">
        <v>33</v>
      </c>
      <c r="M149" s="81"/>
      <c r="N149" s="81"/>
      <c r="O149" s="81"/>
      <c r="P149" s="81"/>
      <c r="Q149" s="129" t="s">
        <v>56</v>
      </c>
      <c r="R149" s="130"/>
      <c r="S149" s="81"/>
      <c r="T149" s="107"/>
      <c r="U149" s="131"/>
    </row>
    <row r="150" ht="17.65" customHeight="1" spans="1:21">
      <c r="A150" s="71">
        <v>145</v>
      </c>
      <c r="B150" s="119" t="s">
        <v>528</v>
      </c>
      <c r="C150" s="117" t="s">
        <v>529</v>
      </c>
      <c r="D150" s="117">
        <v>13312660049</v>
      </c>
      <c r="E150" s="74" t="s">
        <v>59</v>
      </c>
      <c r="F150" s="76" t="str">
        <f>VLOOKUP(B150,[38]全部报警!$B$4:$E$88,2,FALSE)</f>
        <v>2019-07-17 20:25:21</v>
      </c>
      <c r="G150" s="76">
        <f>VLOOKUP(B150,[38]全部报警!$B$4:$E$88,3,FALSE)</f>
        <v>0</v>
      </c>
      <c r="H150" s="76" t="str">
        <f>VLOOKUP(B150,[38]全部报警!$B$4:$E$88,4,FALSE)</f>
        <v>云南省红河哈尼族彝族自治州红河县迤萨镇莲花路111号Z007红河公路路政管理大队北112米</v>
      </c>
      <c r="I150" s="81" t="s">
        <v>3596</v>
      </c>
      <c r="J150" s="128"/>
      <c r="K150" s="128"/>
      <c r="L150" s="84" t="s">
        <v>33</v>
      </c>
      <c r="M150" s="81"/>
      <c r="N150" s="81"/>
      <c r="O150" s="81"/>
      <c r="P150" s="81"/>
      <c r="Q150" s="129" t="s">
        <v>56</v>
      </c>
      <c r="R150" s="130"/>
      <c r="S150" s="81"/>
      <c r="T150" s="107"/>
      <c r="U150" s="131"/>
    </row>
    <row r="151" ht="17.65" customHeight="1" spans="1:21">
      <c r="A151" s="71">
        <v>146</v>
      </c>
      <c r="B151" s="119" t="s">
        <v>530</v>
      </c>
      <c r="C151" s="78" t="s">
        <v>531</v>
      </c>
      <c r="D151" s="78" t="s">
        <v>532</v>
      </c>
      <c r="E151" s="74" t="s">
        <v>59</v>
      </c>
      <c r="F151" s="75" t="s">
        <v>3756</v>
      </c>
      <c r="G151" s="75">
        <v>0</v>
      </c>
      <c r="H151" s="75" t="s">
        <v>3757</v>
      </c>
      <c r="I151" s="81" t="s">
        <v>3596</v>
      </c>
      <c r="J151" s="128"/>
      <c r="K151" s="128"/>
      <c r="L151" s="84" t="s">
        <v>33</v>
      </c>
      <c r="M151" s="81"/>
      <c r="N151" s="81"/>
      <c r="O151" s="81"/>
      <c r="P151" s="81"/>
      <c r="Q151" s="129" t="s">
        <v>56</v>
      </c>
      <c r="R151" s="130"/>
      <c r="S151" s="81"/>
      <c r="T151" s="107"/>
      <c r="U151" s="131"/>
    </row>
    <row r="152" ht="17.65" customHeight="1" spans="1:21">
      <c r="A152" s="71">
        <v>147</v>
      </c>
      <c r="B152" s="119" t="s">
        <v>535</v>
      </c>
      <c r="C152" s="117" t="s">
        <v>536</v>
      </c>
      <c r="D152" s="117">
        <v>13987331167</v>
      </c>
      <c r="E152" s="74" t="s">
        <v>59</v>
      </c>
      <c r="F152" s="76" t="str">
        <f>VLOOKUP(B152,[38]全部报警!$B$4:$E$88,2,FALSE)</f>
        <v>2019-07-17 23:10:54</v>
      </c>
      <c r="G152" s="76">
        <f>VLOOKUP(B152,[38]全部报警!$B$4:$E$88,3,FALSE)</f>
        <v>0</v>
      </c>
      <c r="H152" s="76" t="str">
        <f>VLOOKUP(B152,[38]全部报警!$B$4:$E$88,4,FALSE)</f>
        <v>云南省红河哈尼族彝族自治州建水县坡头乡214省道坡头仔猪繁殖场东北364米</v>
      </c>
      <c r="I152" s="81" t="s">
        <v>3596</v>
      </c>
      <c r="J152" s="128"/>
      <c r="K152" s="128"/>
      <c r="L152" s="84" t="s">
        <v>33</v>
      </c>
      <c r="M152" s="81"/>
      <c r="N152" s="81"/>
      <c r="O152" s="81"/>
      <c r="P152" s="81"/>
      <c r="Q152" s="129" t="s">
        <v>56</v>
      </c>
      <c r="R152" s="130"/>
      <c r="S152" s="81"/>
      <c r="T152" s="107"/>
      <c r="U152" s="131"/>
    </row>
    <row r="153" ht="17.65" customHeight="1" spans="1:21">
      <c r="A153" s="71">
        <v>148</v>
      </c>
      <c r="B153" s="119" t="s">
        <v>539</v>
      </c>
      <c r="C153" s="77" t="s">
        <v>540</v>
      </c>
      <c r="D153" s="77">
        <v>15987328067</v>
      </c>
      <c r="E153" s="74" t="s">
        <v>59</v>
      </c>
      <c r="F153" s="76" t="str">
        <f>VLOOKUP(B153,[38]全部报警!$B$4:$E$88,2,FALSE)</f>
        <v>2019-07-17 14:43:56</v>
      </c>
      <c r="G153" s="76">
        <f>VLOOKUP(B153,[38]全部报警!$B$4:$E$88,3,FALSE)</f>
        <v>0</v>
      </c>
      <c r="H153" s="76" t="str">
        <f>VLOOKUP(B153,[38]全部报警!$B$4:$E$88,4,FALSE)</f>
        <v>云南省红河哈尼族彝族自治州开远市乐白道街道馆驿清真饭店东99米</v>
      </c>
      <c r="I153" s="81" t="s">
        <v>3596</v>
      </c>
      <c r="J153" s="128"/>
      <c r="K153" s="128"/>
      <c r="L153" s="84" t="s">
        <v>33</v>
      </c>
      <c r="M153" s="81"/>
      <c r="N153" s="81"/>
      <c r="O153" s="81"/>
      <c r="P153" s="81"/>
      <c r="Q153" s="129" t="s">
        <v>56</v>
      </c>
      <c r="R153" s="130"/>
      <c r="S153" s="81"/>
      <c r="T153" s="107"/>
      <c r="U153" s="131"/>
    </row>
    <row r="154" ht="17.65" customHeight="1" spans="1:21">
      <c r="A154" s="71">
        <v>149</v>
      </c>
      <c r="B154" s="119" t="s">
        <v>541</v>
      </c>
      <c r="C154" s="117" t="s">
        <v>542</v>
      </c>
      <c r="D154" s="117">
        <v>13628733311</v>
      </c>
      <c r="E154" s="74" t="s">
        <v>59</v>
      </c>
      <c r="F154" s="76" t="str">
        <f>VLOOKUP(B154,[38]全部报警!$B$4:$E$88,2,FALSE)</f>
        <v>2019-07-17 23:37:27</v>
      </c>
      <c r="G154" s="76">
        <f>VLOOKUP(B154,[38]全部报警!$B$4:$E$88,3,FALSE)</f>
        <v>0</v>
      </c>
      <c r="H154" s="76" t="str">
        <f>VLOOKUP(B154,[38]全部报警!$B$4:$E$88,4,FALSE)</f>
        <v>云南省玉溪市通海县纳古镇江通公路猪山西北88米</v>
      </c>
      <c r="I154" s="81" t="s">
        <v>3596</v>
      </c>
      <c r="J154" s="128"/>
      <c r="K154" s="128"/>
      <c r="L154" s="84" t="s">
        <v>33</v>
      </c>
      <c r="M154" s="81"/>
      <c r="N154" s="81"/>
      <c r="O154" s="81"/>
      <c r="P154" s="81"/>
      <c r="Q154" s="129" t="s">
        <v>56</v>
      </c>
      <c r="R154" s="130"/>
      <c r="S154" s="81"/>
      <c r="T154" s="107"/>
      <c r="U154" s="131"/>
    </row>
    <row r="155" ht="17.65" customHeight="1" spans="1:21">
      <c r="A155" s="71">
        <v>150</v>
      </c>
      <c r="B155" s="119" t="s">
        <v>543</v>
      </c>
      <c r="C155" s="78" t="s">
        <v>544</v>
      </c>
      <c r="D155" s="78" t="s">
        <v>545</v>
      </c>
      <c r="E155" s="74" t="s">
        <v>59</v>
      </c>
      <c r="F155" s="76" t="str">
        <f>VLOOKUP(B155,[38]全部报警!$B$4:$E$88,2,FALSE)</f>
        <v>2019-07-17 19:05:25</v>
      </c>
      <c r="G155" s="76">
        <f>VLOOKUP(B155,[38]全部报警!$B$4:$E$88,3,FALSE)</f>
        <v>0</v>
      </c>
      <c r="H155" s="76" t="str">
        <f>VLOOKUP(B155,[38]全部报警!$B$4:$E$88,4,FALSE)</f>
        <v>云南省红河哈尼族彝族自治州建水县坡头乡白显段大石洞小学西南283米</v>
      </c>
      <c r="I155" s="81" t="s">
        <v>3596</v>
      </c>
      <c r="J155" s="128"/>
      <c r="K155" s="128"/>
      <c r="L155" s="84" t="s">
        <v>33</v>
      </c>
      <c r="M155" s="81"/>
      <c r="N155" s="81"/>
      <c r="O155" s="81"/>
      <c r="P155" s="81"/>
      <c r="Q155" s="129" t="s">
        <v>56</v>
      </c>
      <c r="R155" s="130"/>
      <c r="S155" s="106"/>
      <c r="T155" s="107"/>
      <c r="U155" s="131"/>
    </row>
    <row r="156" ht="17.65" customHeight="1" spans="1:21">
      <c r="A156" s="71">
        <v>151</v>
      </c>
      <c r="B156" s="119" t="s">
        <v>546</v>
      </c>
      <c r="C156" s="120" t="s">
        <v>547</v>
      </c>
      <c r="D156" s="120">
        <v>13987361051</v>
      </c>
      <c r="E156" s="74" t="s">
        <v>59</v>
      </c>
      <c r="F156" s="76" t="str">
        <f>VLOOKUP(B156,[38]全部报警!$B$4:$E$88,2,FALSE)</f>
        <v>2019-07-17 17:23:25</v>
      </c>
      <c r="G156" s="76">
        <f>VLOOKUP(B156,[38]全部报警!$B$4:$E$88,3,FALSE)</f>
        <v>0</v>
      </c>
      <c r="H156" s="76" t="str">
        <f>VLOOKUP(B156,[38]全部报警!$B$4:$E$88,4,FALSE)</f>
        <v>云南省红河哈尼族彝族自治州元阳县南沙镇慢腊公路102县102县道桃园村卫生所东1264米</v>
      </c>
      <c r="I156" s="81" t="s">
        <v>3596</v>
      </c>
      <c r="J156" s="128"/>
      <c r="K156" s="128"/>
      <c r="L156" s="84" t="s">
        <v>33</v>
      </c>
      <c r="M156" s="81"/>
      <c r="N156" s="81"/>
      <c r="O156" s="81"/>
      <c r="P156" s="81"/>
      <c r="Q156" s="129" t="s">
        <v>56</v>
      </c>
      <c r="R156" s="130"/>
      <c r="S156" s="81"/>
      <c r="T156" s="107"/>
      <c r="U156" s="131"/>
    </row>
    <row r="157" ht="17.65" customHeight="1" spans="1:21">
      <c r="A157" s="71">
        <v>152</v>
      </c>
      <c r="B157" s="119" t="s">
        <v>548</v>
      </c>
      <c r="C157" s="117" t="s">
        <v>549</v>
      </c>
      <c r="D157" s="117">
        <v>13987332052</v>
      </c>
      <c r="E157" s="74" t="s">
        <v>59</v>
      </c>
      <c r="F157" s="75" t="s">
        <v>3758</v>
      </c>
      <c r="G157" s="75">
        <v>0</v>
      </c>
      <c r="H157" s="75" t="s">
        <v>3759</v>
      </c>
      <c r="I157" s="81" t="s">
        <v>3596</v>
      </c>
      <c r="J157" s="128"/>
      <c r="K157" s="128"/>
      <c r="L157" s="84" t="s">
        <v>33</v>
      </c>
      <c r="M157" s="81"/>
      <c r="N157" s="81"/>
      <c r="O157" s="81"/>
      <c r="P157" s="81"/>
      <c r="Q157" s="129" t="s">
        <v>56</v>
      </c>
      <c r="R157" s="130"/>
      <c r="S157" s="81"/>
      <c r="T157" s="107"/>
      <c r="U157" s="131"/>
    </row>
    <row r="158" ht="17.65" customHeight="1" spans="1:21">
      <c r="A158" s="71">
        <v>153</v>
      </c>
      <c r="B158" s="78" t="s">
        <v>550</v>
      </c>
      <c r="C158" s="78" t="s">
        <v>551</v>
      </c>
      <c r="D158" s="78" t="s">
        <v>552</v>
      </c>
      <c r="E158" s="74" t="s">
        <v>59</v>
      </c>
      <c r="F158" s="75" t="s">
        <v>3760</v>
      </c>
      <c r="G158" s="75">
        <v>0</v>
      </c>
      <c r="H158" s="75" t="s">
        <v>3761</v>
      </c>
      <c r="I158" s="81" t="s">
        <v>3596</v>
      </c>
      <c r="J158" s="128"/>
      <c r="K158" s="128"/>
      <c r="L158" s="84" t="s">
        <v>33</v>
      </c>
      <c r="M158" s="81"/>
      <c r="N158" s="81"/>
      <c r="O158" s="81"/>
      <c r="P158" s="81"/>
      <c r="Q158" s="129" t="s">
        <v>56</v>
      </c>
      <c r="R158" s="130"/>
      <c r="S158" s="81"/>
      <c r="T158" s="107"/>
      <c r="U158" s="131"/>
    </row>
    <row r="159" ht="17.65" customHeight="1" spans="1:21">
      <c r="A159" s="71">
        <v>154</v>
      </c>
      <c r="B159" s="78" t="s">
        <v>555</v>
      </c>
      <c r="C159" s="78" t="s">
        <v>556</v>
      </c>
      <c r="D159" s="78" t="s">
        <v>557</v>
      </c>
      <c r="E159" s="74" t="s">
        <v>59</v>
      </c>
      <c r="F159" s="76" t="str">
        <f>VLOOKUP(B159,[38]全部报警!$B$4:$E$88,2,FALSE)</f>
        <v>2019-07-17 16:38:44</v>
      </c>
      <c r="G159" s="76">
        <f>VLOOKUP(B159,[38]全部报警!$B$4:$E$88,3,FALSE)</f>
        <v>0</v>
      </c>
      <c r="H159" s="76" t="str">
        <f>VLOOKUP(B159,[38]全部报警!$B$4:$E$88,4,FALSE)</f>
        <v>云南省红河哈尼族彝族自治州绿春县大兴镇老庙巷78号214省道中国农业银行(绿春县支行营业室)北1633米</v>
      </c>
      <c r="I159" s="81" t="s">
        <v>3596</v>
      </c>
      <c r="J159" s="128"/>
      <c r="K159" s="128"/>
      <c r="L159" s="84" t="s">
        <v>33</v>
      </c>
      <c r="M159" s="81"/>
      <c r="N159" s="81"/>
      <c r="O159" s="81"/>
      <c r="P159" s="81"/>
      <c r="Q159" s="129" t="s">
        <v>56</v>
      </c>
      <c r="R159" s="130"/>
      <c r="S159" s="81"/>
      <c r="T159" s="107"/>
      <c r="U159" s="131"/>
    </row>
    <row r="160" ht="17.65" customHeight="1" spans="1:21">
      <c r="A160" s="71">
        <v>155</v>
      </c>
      <c r="B160" s="121" t="s">
        <v>558</v>
      </c>
      <c r="C160" s="121" t="s">
        <v>559</v>
      </c>
      <c r="D160" s="121" t="s">
        <v>560</v>
      </c>
      <c r="E160" s="74" t="s">
        <v>59</v>
      </c>
      <c r="F160" s="75" t="s">
        <v>3762</v>
      </c>
      <c r="G160" s="75">
        <v>0</v>
      </c>
      <c r="H160" s="75" t="s">
        <v>3763</v>
      </c>
      <c r="I160" s="81" t="s">
        <v>3596</v>
      </c>
      <c r="J160" s="128"/>
      <c r="K160" s="128"/>
      <c r="L160" s="84" t="s">
        <v>33</v>
      </c>
      <c r="M160" s="81"/>
      <c r="N160" s="81"/>
      <c r="O160" s="81"/>
      <c r="P160" s="81"/>
      <c r="Q160" s="129" t="s">
        <v>56</v>
      </c>
      <c r="R160" s="130"/>
      <c r="S160" s="81"/>
      <c r="T160" s="107"/>
      <c r="U160" s="131"/>
    </row>
    <row r="161" ht="17.65" customHeight="1" spans="1:21">
      <c r="A161" s="71">
        <v>156</v>
      </c>
      <c r="B161" s="78" t="s">
        <v>563</v>
      </c>
      <c r="C161" s="78" t="s">
        <v>564</v>
      </c>
      <c r="D161" s="78" t="s">
        <v>565</v>
      </c>
      <c r="E161" s="74" t="s">
        <v>59</v>
      </c>
      <c r="F161" s="75" t="s">
        <v>3764</v>
      </c>
      <c r="G161" s="75">
        <v>0</v>
      </c>
      <c r="H161" s="75" t="s">
        <v>3765</v>
      </c>
      <c r="I161" s="81" t="s">
        <v>3596</v>
      </c>
      <c r="J161" s="128"/>
      <c r="K161" s="128"/>
      <c r="L161" s="84" t="s">
        <v>33</v>
      </c>
      <c r="M161" s="81"/>
      <c r="N161" s="81"/>
      <c r="O161" s="81"/>
      <c r="P161" s="81"/>
      <c r="Q161" s="129" t="s">
        <v>56</v>
      </c>
      <c r="R161" s="130"/>
      <c r="S161" s="81"/>
      <c r="T161" s="107"/>
      <c r="U161" s="131"/>
    </row>
    <row r="162" ht="17.65" customHeight="1" spans="1:21">
      <c r="A162" s="71">
        <v>157</v>
      </c>
      <c r="B162" s="78" t="s">
        <v>568</v>
      </c>
      <c r="C162" s="122" t="s">
        <v>569</v>
      </c>
      <c r="D162" s="122" t="s">
        <v>570</v>
      </c>
      <c r="E162" s="74" t="s">
        <v>59</v>
      </c>
      <c r="F162" s="75" t="s">
        <v>3766</v>
      </c>
      <c r="G162" s="75">
        <v>0</v>
      </c>
      <c r="H162" s="75" t="s">
        <v>3767</v>
      </c>
      <c r="I162" s="81" t="s">
        <v>3596</v>
      </c>
      <c r="J162" s="128"/>
      <c r="K162" s="128"/>
      <c r="L162" s="84" t="s">
        <v>33</v>
      </c>
      <c r="M162" s="81"/>
      <c r="N162" s="81"/>
      <c r="O162" s="81"/>
      <c r="P162" s="81"/>
      <c r="Q162" s="129" t="s">
        <v>56</v>
      </c>
      <c r="R162" s="130"/>
      <c r="S162" s="81"/>
      <c r="T162" s="107"/>
      <c r="U162" s="131"/>
    </row>
    <row r="163" ht="17.65" customHeight="1" spans="1:21">
      <c r="A163" s="71">
        <v>158</v>
      </c>
      <c r="B163" s="78" t="s">
        <v>573</v>
      </c>
      <c r="C163" s="78" t="s">
        <v>99</v>
      </c>
      <c r="D163" s="78" t="s">
        <v>574</v>
      </c>
      <c r="E163" s="74" t="s">
        <v>59</v>
      </c>
      <c r="F163" s="76" t="str">
        <f>VLOOKUP(B163,[38]全部报警!$B$4:$E$88,2,FALSE)</f>
        <v>2019-07-17 14:08:01</v>
      </c>
      <c r="G163" s="76">
        <f>VLOOKUP(B163,[38]全部报警!$B$4:$E$88,3,FALSE)</f>
        <v>0</v>
      </c>
      <c r="H163" s="76" t="str">
        <f>VLOOKUP(B163,[38]全部报警!$B$4:$E$88,4,FALSE)</f>
        <v>云南省玉溪市红塔区研和街道213国道刺桐关老牌绍华饭店南158米</v>
      </c>
      <c r="I163" s="81" t="s">
        <v>3596</v>
      </c>
      <c r="J163" s="128"/>
      <c r="K163" s="128"/>
      <c r="L163" s="84" t="s">
        <v>33</v>
      </c>
      <c r="M163" s="81"/>
      <c r="N163" s="81"/>
      <c r="O163" s="81"/>
      <c r="P163" s="81"/>
      <c r="Q163" s="129" t="s">
        <v>56</v>
      </c>
      <c r="R163" s="130"/>
      <c r="S163" s="81"/>
      <c r="T163" s="107"/>
      <c r="U163" s="131"/>
    </row>
    <row r="164" ht="17.65" customHeight="1" spans="1:21">
      <c r="A164" s="71">
        <v>159</v>
      </c>
      <c r="B164" s="78" t="s">
        <v>577</v>
      </c>
      <c r="C164" s="78" t="s">
        <v>578</v>
      </c>
      <c r="D164" s="78" t="s">
        <v>579</v>
      </c>
      <c r="E164" s="74" t="s">
        <v>59</v>
      </c>
      <c r="F164" s="75" t="s">
        <v>3768</v>
      </c>
      <c r="G164" s="75">
        <v>0</v>
      </c>
      <c r="H164" s="75" t="s">
        <v>3769</v>
      </c>
      <c r="I164" s="81" t="s">
        <v>3596</v>
      </c>
      <c r="J164" s="128"/>
      <c r="K164" s="128"/>
      <c r="L164" s="84" t="s">
        <v>33</v>
      </c>
      <c r="M164" s="81"/>
      <c r="N164" s="81"/>
      <c r="O164" s="81"/>
      <c r="P164" s="81"/>
      <c r="Q164" s="129" t="s">
        <v>56</v>
      </c>
      <c r="R164" s="130"/>
      <c r="S164" s="81"/>
      <c r="T164" s="107"/>
      <c r="U164" s="131"/>
    </row>
    <row r="165" ht="17.65" customHeight="1" spans="1:21">
      <c r="A165" s="71">
        <v>160</v>
      </c>
      <c r="B165" s="78" t="s">
        <v>582</v>
      </c>
      <c r="C165" s="78" t="s">
        <v>583</v>
      </c>
      <c r="D165" s="78" t="s">
        <v>584</v>
      </c>
      <c r="E165" s="74" t="s">
        <v>59</v>
      </c>
      <c r="F165" s="75" t="s">
        <v>3770</v>
      </c>
      <c r="G165" s="75">
        <v>0</v>
      </c>
      <c r="H165" s="75" t="s">
        <v>3771</v>
      </c>
      <c r="I165" s="81" t="s">
        <v>3596</v>
      </c>
      <c r="J165" s="128"/>
      <c r="K165" s="128"/>
      <c r="L165" s="84" t="s">
        <v>33</v>
      </c>
      <c r="M165" s="81"/>
      <c r="N165" s="81"/>
      <c r="O165" s="81"/>
      <c r="P165" s="81"/>
      <c r="Q165" s="129" t="s">
        <v>56</v>
      </c>
      <c r="R165" s="130"/>
      <c r="S165" s="81"/>
      <c r="T165" s="107"/>
      <c r="U165" s="131"/>
    </row>
    <row r="166" ht="17.65" customHeight="1" spans="1:21">
      <c r="A166" s="71">
        <v>161</v>
      </c>
      <c r="B166" s="78" t="s">
        <v>587</v>
      </c>
      <c r="C166" s="78" t="s">
        <v>588</v>
      </c>
      <c r="D166" s="78" t="s">
        <v>589</v>
      </c>
      <c r="E166" s="74" t="s">
        <v>59</v>
      </c>
      <c r="F166" s="75" t="s">
        <v>3772</v>
      </c>
      <c r="G166" s="75">
        <v>0</v>
      </c>
      <c r="H166" s="75" t="s">
        <v>3773</v>
      </c>
      <c r="I166" s="81" t="s">
        <v>3596</v>
      </c>
      <c r="J166" s="128"/>
      <c r="K166" s="128"/>
      <c r="L166" s="84" t="s">
        <v>33</v>
      </c>
      <c r="M166" s="81"/>
      <c r="N166" s="81"/>
      <c r="O166" s="81"/>
      <c r="P166" s="81"/>
      <c r="Q166" s="129" t="s">
        <v>56</v>
      </c>
      <c r="R166" s="130"/>
      <c r="S166" s="81"/>
      <c r="T166" s="107"/>
      <c r="U166" s="131"/>
    </row>
    <row r="167" ht="17.65" customHeight="1" spans="1:21">
      <c r="A167" s="71">
        <v>162</v>
      </c>
      <c r="B167" s="78" t="s">
        <v>592</v>
      </c>
      <c r="C167" s="78" t="s">
        <v>437</v>
      </c>
      <c r="D167" s="78" t="s">
        <v>438</v>
      </c>
      <c r="E167" s="74" t="s">
        <v>59</v>
      </c>
      <c r="F167" s="76" t="str">
        <f>VLOOKUP(B167,[38]全部报警!$B$4:$E$88,2,FALSE)</f>
        <v>2019-07-17 16:14:36</v>
      </c>
      <c r="G167" s="76">
        <f>VLOOKUP(B167,[38]全部报警!$B$4:$E$88,3,FALSE)</f>
        <v>0</v>
      </c>
      <c r="H167" s="76" t="str">
        <f>VLOOKUP(B167,[38]全部报警!$B$4:$E$88,4,FALSE)</f>
        <v>云南省红河哈尼族彝族自治州个旧市沙甸镇323国道穆斯林餐厅西北98米</v>
      </c>
      <c r="I167" s="81" t="s">
        <v>3596</v>
      </c>
      <c r="J167" s="128"/>
      <c r="K167" s="128"/>
      <c r="L167" s="84" t="s">
        <v>33</v>
      </c>
      <c r="M167" s="81"/>
      <c r="N167" s="81"/>
      <c r="O167" s="81"/>
      <c r="P167" s="81"/>
      <c r="Q167" s="129" t="s">
        <v>56</v>
      </c>
      <c r="R167" s="130"/>
      <c r="S167" s="81"/>
      <c r="T167" s="107"/>
      <c r="U167" s="131"/>
    </row>
    <row r="168" ht="17.65" customHeight="1" spans="1:21">
      <c r="A168" s="71">
        <v>163</v>
      </c>
      <c r="B168" s="78" t="s">
        <v>595</v>
      </c>
      <c r="C168" s="78" t="s">
        <v>596</v>
      </c>
      <c r="D168" s="78" t="s">
        <v>597</v>
      </c>
      <c r="E168" s="74" t="s">
        <v>59</v>
      </c>
      <c r="F168" s="75" t="s">
        <v>3774</v>
      </c>
      <c r="G168" s="75">
        <v>0</v>
      </c>
      <c r="H168" s="75" t="s">
        <v>3775</v>
      </c>
      <c r="I168" s="81" t="s">
        <v>3596</v>
      </c>
      <c r="J168" s="128"/>
      <c r="K168" s="128"/>
      <c r="L168" s="84" t="s">
        <v>33</v>
      </c>
      <c r="M168" s="81"/>
      <c r="N168" s="81"/>
      <c r="O168" s="81"/>
      <c r="P168" s="81"/>
      <c r="Q168" s="129" t="s">
        <v>56</v>
      </c>
      <c r="R168" s="130"/>
      <c r="S168" s="81"/>
      <c r="T168" s="107"/>
      <c r="U168" s="131"/>
    </row>
    <row r="169" ht="17.65" customHeight="1" spans="1:21">
      <c r="A169" s="71">
        <v>164</v>
      </c>
      <c r="B169" s="78" t="s">
        <v>600</v>
      </c>
      <c r="C169" s="78" t="s">
        <v>601</v>
      </c>
      <c r="D169" s="78" t="s">
        <v>602</v>
      </c>
      <c r="E169" s="74" t="s">
        <v>59</v>
      </c>
      <c r="F169" s="76" t="str">
        <f>VLOOKUP(B169,[38]全部报警!$B$4:$E$88,2,FALSE)</f>
        <v>2019-07-17 23:20:42</v>
      </c>
      <c r="G169" s="76">
        <f>VLOOKUP(B169,[38]全部报警!$B$4:$E$88,3,FALSE)</f>
        <v>0</v>
      </c>
      <c r="H169" s="76" t="str">
        <f>VLOOKUP(B169,[38]全部报警!$B$4:$E$88,4,FALSE)</f>
        <v>云南省文山壮族苗族自治州广南县莲城镇那忠东490米</v>
      </c>
      <c r="I169" s="81" t="s">
        <v>3596</v>
      </c>
      <c r="J169" s="128"/>
      <c r="K169" s="128"/>
      <c r="L169" s="84" t="s">
        <v>33</v>
      </c>
      <c r="M169" s="81"/>
      <c r="N169" s="81"/>
      <c r="O169" s="81"/>
      <c r="P169" s="81"/>
      <c r="Q169" s="129" t="s">
        <v>56</v>
      </c>
      <c r="R169" s="130"/>
      <c r="S169" s="81"/>
      <c r="T169" s="107"/>
      <c r="U169" s="131"/>
    </row>
    <row r="170" ht="17.65" customHeight="1" spans="1:21">
      <c r="A170" s="71">
        <v>165</v>
      </c>
      <c r="B170" s="73" t="s">
        <v>603</v>
      </c>
      <c r="C170" s="120" t="s">
        <v>604</v>
      </c>
      <c r="D170" s="117">
        <v>13988079515</v>
      </c>
      <c r="E170" s="74" t="s">
        <v>59</v>
      </c>
      <c r="F170" s="75" t="s">
        <v>3776</v>
      </c>
      <c r="G170" s="75">
        <v>0</v>
      </c>
      <c r="H170" s="75" t="s">
        <v>3777</v>
      </c>
      <c r="I170" s="81" t="s">
        <v>3596</v>
      </c>
      <c r="J170" s="128"/>
      <c r="K170" s="128"/>
      <c r="L170" s="84" t="s">
        <v>33</v>
      </c>
      <c r="M170" s="81"/>
      <c r="N170" s="81"/>
      <c r="O170" s="81"/>
      <c r="P170" s="81"/>
      <c r="Q170" s="129" t="s">
        <v>56</v>
      </c>
      <c r="R170" s="130"/>
      <c r="S170" s="81"/>
      <c r="T170" s="107"/>
      <c r="U170" s="131"/>
    </row>
    <row r="171" ht="17.65" customHeight="1" spans="1:21">
      <c r="A171" s="71">
        <v>166</v>
      </c>
      <c r="B171" s="78" t="s">
        <v>605</v>
      </c>
      <c r="C171" s="122" t="s">
        <v>147</v>
      </c>
      <c r="D171" s="122" t="s">
        <v>606</v>
      </c>
      <c r="E171" s="74" t="s">
        <v>59</v>
      </c>
      <c r="F171" s="76" t="str">
        <f>VLOOKUP(B171,[38]全部报警!$B$4:$E$88,2,FALSE)</f>
        <v>2019-07-17 15:47:27</v>
      </c>
      <c r="G171" s="76">
        <f>VLOOKUP(B171,[38]全部报警!$B$4:$E$88,3,FALSE)</f>
        <v>0</v>
      </c>
      <c r="H171" s="76" t="str">
        <f>VLOOKUP(B171,[38]全部报警!$B$4:$E$88,4,FALSE)</f>
        <v>云南省红河哈尼族彝族自治州蒙自市文澜镇北京路128号北京路阳光宾馆东82米</v>
      </c>
      <c r="I171" s="81" t="s">
        <v>3596</v>
      </c>
      <c r="J171" s="128"/>
      <c r="K171" s="128"/>
      <c r="L171" s="84" t="s">
        <v>33</v>
      </c>
      <c r="M171" s="81"/>
      <c r="N171" s="81"/>
      <c r="O171" s="81"/>
      <c r="P171" s="81"/>
      <c r="Q171" s="129" t="s">
        <v>56</v>
      </c>
      <c r="R171" s="130"/>
      <c r="S171" s="81"/>
      <c r="T171" s="107"/>
      <c r="U171" s="131"/>
    </row>
    <row r="172" ht="17.65" customHeight="1" spans="1:21">
      <c r="A172" s="71">
        <v>167</v>
      </c>
      <c r="B172" s="78" t="s">
        <v>607</v>
      </c>
      <c r="C172" s="78" t="s">
        <v>608</v>
      </c>
      <c r="D172" s="78" t="s">
        <v>609</v>
      </c>
      <c r="E172" s="74" t="s">
        <v>59</v>
      </c>
      <c r="F172" s="76" t="str">
        <f>VLOOKUP(B172,[38]全部报警!$B$4:$E$88,2,FALSE)</f>
        <v>2019-07-17 23:29:46</v>
      </c>
      <c r="G172" s="76">
        <f>VLOOKUP(B172,[38]全部报警!$B$4:$E$88,3,FALSE)</f>
        <v>0</v>
      </c>
      <c r="H172" s="76" t="str">
        <f>VLOOKUP(B172,[38]全部报警!$B$4:$E$88,4,FALSE)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row>
    <row r="173" ht="17.65" customHeight="1" spans="1:21">
      <c r="A173" s="71">
        <v>168</v>
      </c>
      <c r="B173" s="121" t="s">
        <v>610</v>
      </c>
      <c r="C173" s="77" t="s">
        <v>611</v>
      </c>
      <c r="D173" s="77">
        <v>13578098394</v>
      </c>
      <c r="E173" s="74" t="s">
        <v>59</v>
      </c>
      <c r="F173" s="76" t="str">
        <f>VLOOKUP(B173,[38]全部报警!$B$4:$E$88,2,FALSE)</f>
        <v>2019-07-17 21:53:07</v>
      </c>
      <c r="G173" s="76">
        <f>VLOOKUP(B173,[38]全部报警!$B$4:$E$88,3,FALSE)</f>
        <v>0</v>
      </c>
      <c r="H173" s="76" t="str">
        <f>VLOOKUP(B173,[38]全部报警!$B$4:$E$88,4,FALSE)</f>
        <v>云南省昭通市彝良县洛泽河镇201省道彝良县洛泽河镇虎丘村民委员会南84米</v>
      </c>
      <c r="I173" s="81" t="s">
        <v>3596</v>
      </c>
      <c r="J173" s="128"/>
      <c r="K173" s="128"/>
      <c r="L173" s="84" t="s">
        <v>33</v>
      </c>
      <c r="M173" s="81"/>
      <c r="N173" s="81"/>
      <c r="O173" s="81"/>
      <c r="P173" s="81"/>
      <c r="Q173" s="129" t="s">
        <v>56</v>
      </c>
      <c r="R173" s="130"/>
      <c r="S173" s="81"/>
      <c r="T173" s="107"/>
      <c r="U173" s="131"/>
    </row>
    <row r="174" ht="17.65" customHeight="1" spans="1:21">
      <c r="A174" s="71">
        <v>169</v>
      </c>
      <c r="B174" s="121" t="s">
        <v>612</v>
      </c>
      <c r="C174" s="78" t="s">
        <v>613</v>
      </c>
      <c r="D174" s="78" t="s">
        <v>614</v>
      </c>
      <c r="E174" s="74" t="s">
        <v>59</v>
      </c>
      <c r="F174" s="75" t="s">
        <v>3778</v>
      </c>
      <c r="G174" s="75">
        <v>0</v>
      </c>
      <c r="H174" s="75" t="s">
        <v>3779</v>
      </c>
      <c r="I174" s="81" t="s">
        <v>3596</v>
      </c>
      <c r="J174" s="128"/>
      <c r="K174" s="128"/>
      <c r="L174" s="84" t="s">
        <v>33</v>
      </c>
      <c r="M174" s="81"/>
      <c r="N174" s="81"/>
      <c r="O174" s="81"/>
      <c r="P174" s="81"/>
      <c r="Q174" s="129" t="s">
        <v>56</v>
      </c>
      <c r="R174" s="130"/>
      <c r="S174" s="81"/>
      <c r="T174" s="107"/>
      <c r="U174" s="131"/>
    </row>
    <row r="175" ht="17.65" customHeight="1" spans="1:21">
      <c r="A175" s="71">
        <v>170</v>
      </c>
      <c r="B175" s="78" t="s">
        <v>617</v>
      </c>
      <c r="C175" s="123" t="s">
        <v>618</v>
      </c>
      <c r="D175" s="123">
        <v>13769411888</v>
      </c>
      <c r="E175" s="74" t="s">
        <v>59</v>
      </c>
      <c r="F175" s="76" t="str">
        <f>VLOOKUP(B175,[38]全部报警!$B$4:$E$88,2,FALSE)</f>
        <v>2019-07-17 19:50:10</v>
      </c>
      <c r="G175" s="76">
        <f>VLOOKUP(B175,[38]全部报警!$B$4:$E$88,3,FALSE)</f>
        <v>0</v>
      </c>
      <c r="H175" s="76" t="str">
        <f>VLOOKUP(B175,[38]全部报警!$B$4:$E$88,4,FALSE)</f>
        <v>云南省红河哈尼族彝族自治州建水县临安镇青他线建水文笔塔西南898米</v>
      </c>
      <c r="I175" s="81" t="s">
        <v>3596</v>
      </c>
      <c r="J175" s="128"/>
      <c r="K175" s="128"/>
      <c r="L175" s="84" t="s">
        <v>33</v>
      </c>
      <c r="M175" s="81"/>
      <c r="N175" s="81"/>
      <c r="O175" s="81"/>
      <c r="P175" s="81"/>
      <c r="Q175" s="129" t="s">
        <v>56</v>
      </c>
      <c r="R175" s="130"/>
      <c r="S175" s="106"/>
      <c r="T175" s="107"/>
      <c r="U175" s="131"/>
    </row>
    <row r="176" ht="17.65" customHeight="1" spans="1:21">
      <c r="A176" s="71">
        <v>171</v>
      </c>
      <c r="B176" s="78" t="s">
        <v>621</v>
      </c>
      <c r="C176" s="78" t="s">
        <v>622</v>
      </c>
      <c r="D176" s="78" t="s">
        <v>623</v>
      </c>
      <c r="E176" s="74" t="s">
        <v>59</v>
      </c>
      <c r="F176" s="76" t="str">
        <f>VLOOKUP(B176,[38]全部报警!$B$4:$E$88,2,FALSE)</f>
        <v>2019-07-17 14:08:17</v>
      </c>
      <c r="G176" s="76">
        <f>VLOOKUP(B176,[38]全部报警!$B$4:$E$88,3,FALSE)</f>
        <v>0</v>
      </c>
      <c r="H176" s="76" t="str">
        <f>VLOOKUP(B176,[38]全部报警!$B$4:$E$88,4,FALSE)</f>
        <v>云南省红河哈尼族彝族自治州个旧市鸡街镇212省道绿洲大型停车住宿南79米</v>
      </c>
      <c r="I176" s="81" t="s">
        <v>3596</v>
      </c>
      <c r="J176" s="128"/>
      <c r="K176" s="128"/>
      <c r="L176" s="84" t="s">
        <v>33</v>
      </c>
      <c r="M176" s="81"/>
      <c r="N176" s="81"/>
      <c r="O176" s="81"/>
      <c r="P176" s="81"/>
      <c r="Q176" s="129" t="s">
        <v>56</v>
      </c>
      <c r="R176" s="130"/>
      <c r="S176" s="81"/>
      <c r="T176" s="107"/>
      <c r="U176" s="131"/>
    </row>
    <row r="177" ht="17.65" customHeight="1" spans="1:21">
      <c r="A177" s="71">
        <v>172</v>
      </c>
      <c r="B177" s="78" t="s">
        <v>624</v>
      </c>
      <c r="C177" s="78" t="s">
        <v>625</v>
      </c>
      <c r="D177" s="78" t="s">
        <v>626</v>
      </c>
      <c r="E177" s="74" t="s">
        <v>59</v>
      </c>
      <c r="F177" s="75" t="s">
        <v>3780</v>
      </c>
      <c r="G177" s="75">
        <v>0</v>
      </c>
      <c r="H177" s="75" t="s">
        <v>3781</v>
      </c>
      <c r="I177" s="81" t="s">
        <v>3596</v>
      </c>
      <c r="J177" s="128"/>
      <c r="K177" s="128"/>
      <c r="L177" s="84" t="s">
        <v>33</v>
      </c>
      <c r="M177" s="81"/>
      <c r="N177" s="81"/>
      <c r="O177" s="81"/>
      <c r="P177" s="81"/>
      <c r="Q177" s="129" t="s">
        <v>56</v>
      </c>
      <c r="R177" s="130"/>
      <c r="S177" s="81"/>
      <c r="T177" s="107"/>
      <c r="U177" s="131"/>
    </row>
    <row r="178" ht="17.65" customHeight="1" spans="1:21">
      <c r="A178" s="71">
        <v>173</v>
      </c>
      <c r="B178" s="78" t="s">
        <v>629</v>
      </c>
      <c r="C178" s="78" t="s">
        <v>630</v>
      </c>
      <c r="D178" s="78" t="s">
        <v>631</v>
      </c>
      <c r="E178" s="74" t="s">
        <v>59</v>
      </c>
      <c r="F178" s="76" t="str">
        <f>VLOOKUP(B178,[38]全部报警!$B$4:$E$88,2,FALSE)</f>
        <v>2019-07-17 13:02:33</v>
      </c>
      <c r="G178" s="76">
        <f>VLOOKUP(B178,[38]全部报警!$B$4:$E$88,3,FALSE)</f>
        <v>0</v>
      </c>
      <c r="H178" s="76" t="str">
        <f>VLOOKUP(B178,[38]全部报警!$B$4:$E$88,4,FALSE)</f>
        <v>云南省红河哈尼族彝族自治州弥勒市弥阳镇双桥路120号双桥路万豪园小区东南94米</v>
      </c>
      <c r="I178" s="81" t="s">
        <v>3596</v>
      </c>
      <c r="J178" s="128"/>
      <c r="K178" s="128"/>
      <c r="L178" s="84" t="s">
        <v>33</v>
      </c>
      <c r="M178" s="81"/>
      <c r="N178" s="81"/>
      <c r="O178" s="81"/>
      <c r="P178" s="81"/>
      <c r="Q178" s="129" t="s">
        <v>56</v>
      </c>
      <c r="R178" s="130"/>
      <c r="S178" s="81"/>
      <c r="T178" s="107"/>
      <c r="U178" s="131"/>
    </row>
    <row r="179" ht="17.65" customHeight="1" spans="1:21">
      <c r="A179" s="71">
        <v>174</v>
      </c>
      <c r="B179" s="78" t="s">
        <v>632</v>
      </c>
      <c r="C179" s="78" t="s">
        <v>633</v>
      </c>
      <c r="D179" s="78" t="s">
        <v>634</v>
      </c>
      <c r="E179" s="74" t="s">
        <v>59</v>
      </c>
      <c r="F179" s="75" t="s">
        <v>3782</v>
      </c>
      <c r="G179" s="75">
        <v>0</v>
      </c>
      <c r="H179" s="75" t="s">
        <v>3783</v>
      </c>
      <c r="I179" s="81" t="s">
        <v>3596</v>
      </c>
      <c r="J179" s="128"/>
      <c r="K179" s="128"/>
      <c r="L179" s="84" t="s">
        <v>33</v>
      </c>
      <c r="M179" s="81"/>
      <c r="N179" s="81"/>
      <c r="O179" s="81"/>
      <c r="P179" s="81"/>
      <c r="Q179" s="129" t="s">
        <v>56</v>
      </c>
      <c r="R179" s="130"/>
      <c r="S179" s="81"/>
      <c r="T179" s="107"/>
      <c r="U179" s="131"/>
    </row>
    <row r="180" ht="17.65" customHeight="1" spans="1:21">
      <c r="A180" s="71">
        <v>175</v>
      </c>
      <c r="B180" s="78" t="s">
        <v>637</v>
      </c>
      <c r="C180" s="78" t="s">
        <v>638</v>
      </c>
      <c r="D180" s="78" t="s">
        <v>639</v>
      </c>
      <c r="E180" s="74" t="s">
        <v>59</v>
      </c>
      <c r="F180" s="76" t="str">
        <f>VLOOKUP(B180,[38]全部报警!$B$4:$E$88,2,FALSE)</f>
        <v>2019-07-17 23:46:00</v>
      </c>
      <c r="G180" s="76">
        <f>VLOOKUP(B180,[38]全部报警!$B$4:$E$88,3,FALSE)</f>
        <v>0</v>
      </c>
      <c r="H180" s="76" t="str">
        <f>VLOOKUP(B180,[38]全部报警!$B$4:$E$88,4,FALSE)</f>
        <v>云南省昆明市呈贡区斗南街道昆洛路中共呈贡区斗南镇委员会东北60米</v>
      </c>
      <c r="I180" s="81" t="s">
        <v>3596</v>
      </c>
      <c r="J180" s="128"/>
      <c r="K180" s="128"/>
      <c r="L180" s="84" t="s">
        <v>33</v>
      </c>
      <c r="M180" s="81"/>
      <c r="N180" s="81"/>
      <c r="O180" s="81"/>
      <c r="P180" s="81"/>
      <c r="Q180" s="129" t="s">
        <v>56</v>
      </c>
      <c r="R180" s="130"/>
      <c r="S180" s="81"/>
      <c r="T180" s="107"/>
      <c r="U180" s="131"/>
    </row>
    <row r="181" ht="17.65" customHeight="1" spans="1:21">
      <c r="A181" s="71">
        <v>176</v>
      </c>
      <c r="B181" s="78" t="s">
        <v>640</v>
      </c>
      <c r="C181" s="78" t="s">
        <v>641</v>
      </c>
      <c r="D181" s="78" t="s">
        <v>642</v>
      </c>
      <c r="E181" s="74" t="s">
        <v>59</v>
      </c>
      <c r="F181" s="75" t="s">
        <v>3784</v>
      </c>
      <c r="G181" s="75">
        <v>0</v>
      </c>
      <c r="H181" s="75" t="s">
        <v>3785</v>
      </c>
      <c r="I181" s="81" t="s">
        <v>3596</v>
      </c>
      <c r="J181" s="128"/>
      <c r="K181" s="128"/>
      <c r="L181" s="84" t="s">
        <v>33</v>
      </c>
      <c r="M181" s="81"/>
      <c r="N181" s="81"/>
      <c r="O181" s="81"/>
      <c r="P181" s="81"/>
      <c r="Q181" s="129" t="s">
        <v>56</v>
      </c>
      <c r="R181" s="130"/>
      <c r="S181" s="81"/>
      <c r="T181" s="107"/>
      <c r="U181" s="131"/>
    </row>
    <row r="182" ht="17.65" customHeight="1" spans="1:21">
      <c r="A182" s="71">
        <v>177</v>
      </c>
      <c r="B182" s="78" t="s">
        <v>643</v>
      </c>
      <c r="C182" s="78" t="s">
        <v>644</v>
      </c>
      <c r="D182" s="78" t="s">
        <v>645</v>
      </c>
      <c r="E182" s="74" t="s">
        <v>59</v>
      </c>
      <c r="F182" s="75" t="s">
        <v>3786</v>
      </c>
      <c r="G182" s="75">
        <v>0</v>
      </c>
      <c r="H182" s="75" t="s">
        <v>3787</v>
      </c>
      <c r="I182" s="81" t="s">
        <v>3596</v>
      </c>
      <c r="J182" s="128"/>
      <c r="K182" s="128"/>
      <c r="L182" s="84" t="s">
        <v>33</v>
      </c>
      <c r="M182" s="81"/>
      <c r="N182" s="81"/>
      <c r="O182" s="81"/>
      <c r="P182" s="81"/>
      <c r="Q182" s="129" t="s">
        <v>56</v>
      </c>
      <c r="R182" s="130"/>
      <c r="S182" s="81"/>
      <c r="T182" s="107"/>
      <c r="U182" s="131"/>
    </row>
    <row r="183" ht="17.65" customHeight="1" spans="1:21">
      <c r="A183" s="71">
        <v>178</v>
      </c>
      <c r="B183" s="78" t="s">
        <v>648</v>
      </c>
      <c r="C183" s="78" t="s">
        <v>649</v>
      </c>
      <c r="D183" s="78" t="s">
        <v>650</v>
      </c>
      <c r="E183" s="74" t="s">
        <v>59</v>
      </c>
      <c r="F183" s="76" t="str">
        <f>VLOOKUP(B183,[38]全部报警!$B$4:$E$88,2,FALSE)</f>
        <v>2019-07-17 18:26:31</v>
      </c>
      <c r="G183" s="76">
        <f>VLOOKUP(B183,[38]全部报警!$B$4:$E$88,3,FALSE)</f>
        <v>0</v>
      </c>
      <c r="H183" s="76" t="str">
        <f>VLOOKUP(B183,[38]全部报警!$B$4:$E$88,4,FALSE)</f>
        <v>云南省红河哈尼族彝族自治州金平苗族瑶族傣族自治县金河镇金平汽车客运北站东137米</v>
      </c>
      <c r="I183" s="81" t="s">
        <v>3596</v>
      </c>
      <c r="J183" s="128"/>
      <c r="K183" s="128"/>
      <c r="L183" s="84" t="s">
        <v>33</v>
      </c>
      <c r="M183" s="81"/>
      <c r="N183" s="81"/>
      <c r="O183" s="81"/>
      <c r="P183" s="81"/>
      <c r="Q183" s="129" t="s">
        <v>56</v>
      </c>
      <c r="R183" s="130"/>
      <c r="S183" s="81"/>
      <c r="T183" s="107"/>
      <c r="U183" s="131"/>
    </row>
    <row r="184" ht="17.65" customHeight="1" spans="1:21">
      <c r="A184" s="71">
        <v>179</v>
      </c>
      <c r="B184" s="78" t="s">
        <v>653</v>
      </c>
      <c r="C184" s="122" t="s">
        <v>654</v>
      </c>
      <c r="D184" s="122" t="s">
        <v>655</v>
      </c>
      <c r="E184" s="74" t="s">
        <v>59</v>
      </c>
      <c r="F184" s="76" t="str">
        <f>VLOOKUP(B184,[38]全部报警!$B$4:$E$88,2,FALSE)</f>
        <v>2019-07-17 23:38:37</v>
      </c>
      <c r="G184" s="76">
        <f>VLOOKUP(B184,[38]全部报警!$B$4:$E$88,3,FALSE)</f>
        <v>0</v>
      </c>
      <c r="H184" s="76" t="str">
        <f>VLOOKUP(B184,[38]全部报警!$B$4:$E$88,4,FALSE)</f>
        <v>云南省红河哈尼族彝族自治州元阳县上新城乡元蔓高速芒铁西南380米</v>
      </c>
      <c r="I184" s="81" t="s">
        <v>3596</v>
      </c>
      <c r="J184" s="128"/>
      <c r="K184" s="128"/>
      <c r="L184" s="84" t="s">
        <v>33</v>
      </c>
      <c r="M184" s="81"/>
      <c r="N184" s="81"/>
      <c r="O184" s="81"/>
      <c r="P184" s="81"/>
      <c r="Q184" s="129" t="s">
        <v>56</v>
      </c>
      <c r="R184" s="130"/>
      <c r="S184" s="81"/>
      <c r="T184" s="107"/>
      <c r="U184" s="131"/>
    </row>
    <row r="185" ht="17.65" customHeight="1" spans="1:21">
      <c r="A185" s="71">
        <v>180</v>
      </c>
      <c r="B185" s="78" t="s">
        <v>656</v>
      </c>
      <c r="C185" s="78" t="s">
        <v>657</v>
      </c>
      <c r="D185" s="78" t="s">
        <v>658</v>
      </c>
      <c r="E185" s="74" t="s">
        <v>59</v>
      </c>
      <c r="F185" s="75" t="s">
        <v>3788</v>
      </c>
      <c r="G185" s="75">
        <v>0</v>
      </c>
      <c r="H185" s="75" t="s">
        <v>3789</v>
      </c>
      <c r="I185" s="81" t="s">
        <v>3596</v>
      </c>
      <c r="J185" s="128"/>
      <c r="K185" s="128"/>
      <c r="L185" s="84" t="s">
        <v>33</v>
      </c>
      <c r="M185" s="81"/>
      <c r="N185" s="81"/>
      <c r="O185" s="81"/>
      <c r="P185" s="81"/>
      <c r="Q185" s="129" t="s">
        <v>56</v>
      </c>
      <c r="R185" s="130"/>
      <c r="S185" s="81"/>
      <c r="T185" s="107"/>
      <c r="U185" s="131"/>
    </row>
    <row r="186" ht="17.65" customHeight="1" spans="1:21">
      <c r="A186" s="71">
        <v>181</v>
      </c>
      <c r="B186" s="78" t="s">
        <v>661</v>
      </c>
      <c r="C186" s="78" t="s">
        <v>662</v>
      </c>
      <c r="D186" s="78" t="s">
        <v>663</v>
      </c>
      <c r="E186" s="74" t="s">
        <v>59</v>
      </c>
      <c r="F186" s="76" t="str">
        <f>VLOOKUP(B186,[38]全部报警!$B$4:$E$88,2,FALSE)</f>
        <v>2019-07-17 23:08:42</v>
      </c>
      <c r="G186" s="76">
        <f>VLOOKUP(B186,[38]全部报警!$B$4:$E$88,3,FALSE)</f>
        <v>0</v>
      </c>
      <c r="H186" s="76" t="str">
        <f>VLOOKUP(B186,[38]全部报警!$B$4:$E$88,4,FALSE)</f>
        <v>云南省红河哈尼族彝族自治州河口瑶族自治县河口镇G8011开河高速出口北山国际货场西203米</v>
      </c>
      <c r="I186" s="81" t="s">
        <v>3596</v>
      </c>
      <c r="J186" s="128"/>
      <c r="K186" s="128"/>
      <c r="L186" s="84" t="s">
        <v>33</v>
      </c>
      <c r="M186" s="81"/>
      <c r="N186" s="81"/>
      <c r="O186" s="81"/>
      <c r="P186" s="81"/>
      <c r="Q186" s="129" t="s">
        <v>56</v>
      </c>
      <c r="R186" s="130"/>
      <c r="S186" s="81"/>
      <c r="T186" s="107"/>
      <c r="U186" s="131"/>
    </row>
    <row r="187" ht="17.65" customHeight="1" spans="1:21">
      <c r="A187" s="71">
        <v>182</v>
      </c>
      <c r="B187" s="78" t="s">
        <v>664</v>
      </c>
      <c r="C187" s="78" t="s">
        <v>665</v>
      </c>
      <c r="D187" s="78" t="s">
        <v>666</v>
      </c>
      <c r="E187" s="74" t="s">
        <v>59</v>
      </c>
      <c r="F187" s="76" t="str">
        <f>VLOOKUP(B187,[38]全部报警!$B$4:$E$88,2,FALSE)</f>
        <v>2019-07-17 23:55:08</v>
      </c>
      <c r="G187" s="76">
        <f>VLOOKUP(B187,[38]全部报警!$B$4:$E$88,3,FALSE)</f>
        <v>0</v>
      </c>
      <c r="H187" s="76" t="str">
        <f>VLOOKUP(B187,[38]全部报警!$B$4:$E$88,4,FALSE)</f>
        <v>云南省红河哈尼族彝族自治州建水县临安镇普雄公路新寨小学东北517米</v>
      </c>
      <c r="I187" s="81" t="s">
        <v>3596</v>
      </c>
      <c r="J187" s="128"/>
      <c r="K187" s="128"/>
      <c r="L187" s="84" t="s">
        <v>33</v>
      </c>
      <c r="M187" s="81"/>
      <c r="N187" s="81"/>
      <c r="O187" s="81"/>
      <c r="P187" s="81"/>
      <c r="Q187" s="129" t="s">
        <v>56</v>
      </c>
      <c r="R187" s="130"/>
      <c r="S187" s="81"/>
      <c r="T187" s="107"/>
      <c r="U187" s="131"/>
    </row>
    <row r="188" ht="17.65" customHeight="1" spans="1:21">
      <c r="A188" s="71">
        <v>183</v>
      </c>
      <c r="B188" s="124" t="s">
        <v>669</v>
      </c>
      <c r="C188" s="125" t="s">
        <v>670</v>
      </c>
      <c r="D188" s="125">
        <v>15987348242</v>
      </c>
      <c r="E188" s="74" t="s">
        <v>59</v>
      </c>
      <c r="F188" s="76" t="str">
        <f>VLOOKUP(B188,[38]全部报警!$B$4:$E$88,2,FALSE)</f>
        <v>2019-07-17 14:10:39</v>
      </c>
      <c r="G188" s="76">
        <f>VLOOKUP(B188,[38]全部报警!$B$4:$E$88,3,FALSE)</f>
        <v>0</v>
      </c>
      <c r="H188" s="76" t="str">
        <f>VLOOKUP(B188,[38]全部报警!$B$4:$E$88,4,FALSE)</f>
        <v>云南省大理白族自治州祥云县祥城镇清红路1号清红路黑山羊酒店东南60米</v>
      </c>
      <c r="I188" s="81" t="s">
        <v>3596</v>
      </c>
      <c r="J188" s="128"/>
      <c r="K188" s="128"/>
      <c r="L188" s="84" t="s">
        <v>33</v>
      </c>
      <c r="M188" s="81"/>
      <c r="N188" s="81"/>
      <c r="O188" s="81"/>
      <c r="P188" s="81"/>
      <c r="Q188" s="129" t="s">
        <v>56</v>
      </c>
      <c r="R188" s="130"/>
      <c r="S188" s="81"/>
      <c r="T188" s="107"/>
      <c r="U188" s="131"/>
    </row>
    <row r="189" ht="17.65" customHeight="1" spans="1:21">
      <c r="A189" s="71">
        <v>184</v>
      </c>
      <c r="B189" s="124" t="s">
        <v>671</v>
      </c>
      <c r="C189" s="125" t="s">
        <v>672</v>
      </c>
      <c r="D189" s="125">
        <v>15154987321</v>
      </c>
      <c r="E189" s="74" t="s">
        <v>59</v>
      </c>
      <c r="F189" s="75" t="s">
        <v>3790</v>
      </c>
      <c r="G189" s="75">
        <v>0</v>
      </c>
      <c r="H189" s="75" t="s">
        <v>3791</v>
      </c>
      <c r="I189" s="81" t="s">
        <v>3596</v>
      </c>
      <c r="J189" s="128"/>
      <c r="K189" s="128"/>
      <c r="L189" s="84" t="s">
        <v>33</v>
      </c>
      <c r="M189" s="81"/>
      <c r="N189" s="81"/>
      <c r="O189" s="81"/>
      <c r="P189" s="81"/>
      <c r="Q189" s="129" t="s">
        <v>56</v>
      </c>
      <c r="R189" s="130"/>
      <c r="S189" s="81"/>
      <c r="T189" s="107"/>
      <c r="U189" s="131"/>
    </row>
    <row r="190" ht="17.65" customHeight="1" spans="1:21">
      <c r="A190" s="71">
        <v>185</v>
      </c>
      <c r="B190" s="124" t="s">
        <v>675</v>
      </c>
      <c r="C190" s="125" t="s">
        <v>676</v>
      </c>
      <c r="D190" s="125">
        <v>13769425218</v>
      </c>
      <c r="E190" s="74" t="s">
        <v>59</v>
      </c>
      <c r="F190" s="76" t="str">
        <f>VLOOKUP(B190,[38]全部报警!$B$4:$E$88,2,FALSE)</f>
        <v>2019-07-17 23:51:14</v>
      </c>
      <c r="G190" s="76">
        <f>VLOOKUP(B190,[38]全部报警!$B$4:$E$88,3,FALSE)</f>
        <v>0</v>
      </c>
      <c r="H190" s="76" t="str">
        <f>VLOOKUP(B190,[38]全部报警!$B$4:$E$88,4,FALSE)</f>
        <v>云南省红河哈尼族彝族自治州河口瑶族自治县河口镇G8011开河高速出口北山国际货场西218米</v>
      </c>
      <c r="I190" s="81" t="s">
        <v>3596</v>
      </c>
      <c r="J190" s="128"/>
      <c r="K190" s="128"/>
      <c r="L190" s="84" t="s">
        <v>33</v>
      </c>
      <c r="M190" s="81"/>
      <c r="N190" s="81"/>
      <c r="O190" s="81"/>
      <c r="P190" s="81"/>
      <c r="Q190" s="129" t="s">
        <v>56</v>
      </c>
      <c r="R190" s="130"/>
      <c r="S190" s="81"/>
      <c r="T190" s="107"/>
      <c r="U190" s="131"/>
    </row>
    <row r="191" ht="17.65" customHeight="1" spans="1:21">
      <c r="A191" s="71">
        <v>186</v>
      </c>
      <c r="B191" s="124" t="s">
        <v>677</v>
      </c>
      <c r="C191" s="125" t="s">
        <v>678</v>
      </c>
      <c r="D191" s="125">
        <v>13769414321</v>
      </c>
      <c r="E191" s="74" t="s">
        <v>59</v>
      </c>
      <c r="F191" s="76" t="str">
        <f>VLOOKUP(B191,[38]全部报警!$B$4:$E$88,2,FALSE)</f>
        <v>2019-07-17 22:33:53</v>
      </c>
      <c r="G191" s="76">
        <f>VLOOKUP(B191,[38]全部报警!$B$4:$E$88,3,FALSE)</f>
        <v>0</v>
      </c>
      <c r="H191" s="76" t="str">
        <f>VLOOKUP(B191,[38]全部报警!$B$4:$E$88,4,FALSE)</f>
        <v>云南省红河哈尼族彝族自治州建水县临安镇迎晖路333建水樱花轮胎经营部南99米</v>
      </c>
      <c r="I191" s="81" t="s">
        <v>3596</v>
      </c>
      <c r="J191" s="128"/>
      <c r="K191" s="128"/>
      <c r="L191" s="84" t="s">
        <v>33</v>
      </c>
      <c r="M191" s="81"/>
      <c r="N191" s="81"/>
      <c r="O191" s="81"/>
      <c r="P191" s="81"/>
      <c r="Q191" s="129" t="s">
        <v>56</v>
      </c>
      <c r="R191" s="130"/>
      <c r="S191" s="81"/>
      <c r="T191" s="107"/>
      <c r="U191" s="131"/>
    </row>
    <row r="192" ht="17.65" customHeight="1" spans="1:21">
      <c r="A192" s="71">
        <v>187</v>
      </c>
      <c r="B192" s="126" t="s">
        <v>2189</v>
      </c>
      <c r="C192" s="115" t="s">
        <v>2190</v>
      </c>
      <c r="D192" s="127">
        <v>18287335847</v>
      </c>
      <c r="E192" s="74" t="s">
        <v>59</v>
      </c>
      <c r="F192" s="76" t="str">
        <f>VLOOKUP(B192,[38]全部报警!$B$4:$E$88,2,FALSE)</f>
        <v>2019-07-17 17:16:11</v>
      </c>
      <c r="G192" s="76">
        <f>VLOOKUP(B192,[38]全部报警!$B$4:$E$88,3,FALSE)</f>
        <v>0</v>
      </c>
      <c r="H192" s="76" t="str">
        <f>VLOOKUP(B192,[38]全部报警!$B$4:$E$88,4,FALSE)</f>
        <v>云南省红河哈尼族彝族自治州弥勒市竹园镇101县道红沙沟公路管理所北1555米</v>
      </c>
      <c r="I192" s="81" t="s">
        <v>3596</v>
      </c>
      <c r="J192" s="128"/>
      <c r="K192" s="128"/>
      <c r="L192" s="84" t="s">
        <v>33</v>
      </c>
      <c r="M192" s="81"/>
      <c r="N192" s="81"/>
      <c r="O192" s="81"/>
      <c r="P192" s="81"/>
      <c r="Q192" s="129" t="s">
        <v>56</v>
      </c>
      <c r="R192" s="130"/>
      <c r="S192" s="81"/>
      <c r="T192" s="107"/>
      <c r="U192" s="131"/>
    </row>
    <row r="193" ht="17.65" customHeight="1" spans="1:21">
      <c r="A193" s="71">
        <v>188</v>
      </c>
      <c r="B193" s="133" t="s">
        <v>2191</v>
      </c>
      <c r="C193" s="125" t="s">
        <v>2192</v>
      </c>
      <c r="D193" s="134">
        <v>15987324605</v>
      </c>
      <c r="E193" s="74" t="s">
        <v>59</v>
      </c>
      <c r="F193" s="76" t="str">
        <f>VLOOKUP(B193,[38]全部报警!$B$4:$E$88,2,FALSE)</f>
        <v>2019-07-17 23:00:40</v>
      </c>
      <c r="G193" s="76">
        <f>VLOOKUP(B193,[38]全部报警!$B$4:$E$88,3,FALSE)</f>
        <v>0</v>
      </c>
      <c r="H193" s="76" t="str">
        <f>VLOOKUP(B193,[38]全部报警!$B$4:$E$88,4,FALSE)</f>
        <v>云南省红河哈尼族彝族自治州建水县临安镇214省道王桥头南273米</v>
      </c>
      <c r="I193" s="81" t="s">
        <v>3596</v>
      </c>
      <c r="J193" s="128"/>
      <c r="K193" s="128"/>
      <c r="L193" s="84" t="s">
        <v>33</v>
      </c>
      <c r="M193" s="81"/>
      <c r="N193" s="81"/>
      <c r="O193" s="81"/>
      <c r="P193" s="81"/>
      <c r="Q193" s="129" t="s">
        <v>56</v>
      </c>
      <c r="R193" s="130"/>
      <c r="S193" s="81"/>
      <c r="T193" s="107"/>
      <c r="U193" s="131"/>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M74 O74:P74 M75 O75:P75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I110 M110 N110 O110 P110 I111 M111 N111 O111 P111 M112 N112 O112 P112 M113 N113 O113 P113 M114 N114 O114 P114 M115 N115 O115 P11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6 M146 N146 O146 P146 M147 N147 O147 P147 M148 N148 O148 P148 M149 N149 O149 P149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D1" workbookViewId="0">
      <selection activeCell="A2" sqref="A2:F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3792</v>
      </c>
      <c r="B2" s="49"/>
      <c r="C2" s="49"/>
      <c r="D2" s="49"/>
      <c r="E2" s="49"/>
      <c r="F2" s="50"/>
      <c r="G2" s="51" t="s">
        <v>26</v>
      </c>
      <c r="H2" s="52"/>
      <c r="I2" s="52"/>
      <c r="J2" s="52"/>
      <c r="K2" s="52"/>
      <c r="L2" s="52"/>
      <c r="M2" s="52"/>
      <c r="N2" s="52"/>
      <c r="O2" s="52"/>
      <c r="P2" s="52"/>
      <c r="Q2" s="87" t="s">
        <v>2967</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3793</v>
      </c>
      <c r="G6" s="75">
        <v>0</v>
      </c>
      <c r="H6" s="75" t="s">
        <v>3794</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3795</v>
      </c>
      <c r="G7" s="75">
        <v>0</v>
      </c>
      <c r="H7" s="75" t="s">
        <v>3796</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3797</v>
      </c>
      <c r="G8" s="75">
        <v>0</v>
      </c>
      <c r="H8" s="75" t="s">
        <v>3798</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5" t="s">
        <v>3799</v>
      </c>
      <c r="G9" s="75">
        <v>0</v>
      </c>
      <c r="H9" s="75" t="s">
        <v>3800</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3801</v>
      </c>
      <c r="G10" s="75">
        <v>0</v>
      </c>
      <c r="H10" s="75" t="s">
        <v>3802</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3803</v>
      </c>
      <c r="G11" s="75">
        <v>0</v>
      </c>
      <c r="H11" s="75" t="s">
        <v>3804</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3805</v>
      </c>
      <c r="G12" s="75">
        <v>0</v>
      </c>
      <c r="H12" s="75" t="s">
        <v>3806</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5" t="s">
        <v>3807</v>
      </c>
      <c r="G13" s="75">
        <v>0</v>
      </c>
      <c r="H13" s="75" t="s">
        <v>3808</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3809</v>
      </c>
      <c r="G14" s="75">
        <v>0</v>
      </c>
      <c r="H14" s="75" t="s">
        <v>3810</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VLOOKUP(B15,[39]全部报警!$B$4:$E$75,2,FALSE)</f>
        <v>2019-07-18 23:05:57</v>
      </c>
      <c r="G15" s="76">
        <f>VLOOKUP(B15,[39]全部报警!$B$4:$E$75,3,FALSE)</f>
        <v>0</v>
      </c>
      <c r="H15" s="76" t="str">
        <f>VLOOKUP(B15,[39]全部报警!$B$4:$E$75,4,FALSE)</f>
        <v>云南省玉溪市新平彝族傣族自治县扬武镇213国道仙福钢铁有限公司东南91米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3811</v>
      </c>
      <c r="G16" s="75">
        <v>0</v>
      </c>
      <c r="H16" s="75" t="s">
        <v>3812</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3813</v>
      </c>
      <c r="G17" s="75">
        <v>0</v>
      </c>
      <c r="H17" s="75" t="s">
        <v>3814</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3815</v>
      </c>
      <c r="G18" s="75">
        <v>0</v>
      </c>
      <c r="H18" s="75" t="s">
        <v>3816</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3817</v>
      </c>
      <c r="G19" s="75">
        <v>0</v>
      </c>
      <c r="H19" s="75" t="s">
        <v>576</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3818</v>
      </c>
      <c r="G20" s="75">
        <v>0</v>
      </c>
      <c r="H20" s="75" t="s">
        <v>3605</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3819</v>
      </c>
      <c r="G21" s="75">
        <v>0</v>
      </c>
      <c r="H21" s="75" t="s">
        <v>3820</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3821</v>
      </c>
      <c r="G22" s="75">
        <v>0</v>
      </c>
      <c r="H22" s="75" t="s">
        <v>3822</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3823</v>
      </c>
      <c r="G23" s="75">
        <v>0</v>
      </c>
      <c r="H23" s="75" t="s">
        <v>3824</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3825</v>
      </c>
      <c r="G24" s="75">
        <v>0</v>
      </c>
      <c r="H24" s="75" t="s">
        <v>3826</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5" t="s">
        <v>3827</v>
      </c>
      <c r="G25" s="75">
        <v>0</v>
      </c>
      <c r="H25" s="75" t="s">
        <v>3828</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3829</v>
      </c>
      <c r="G26" s="75">
        <v>0</v>
      </c>
      <c r="H26" s="75" t="s">
        <v>3830</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6" t="str">
        <f>VLOOKUP(B27,[39]全部报警!$B$4:$E$75,2,FALSE)</f>
        <v>2019-07-18 12:38:12</v>
      </c>
      <c r="G27" s="76">
        <f>VLOOKUP(B27,[39]全部报警!$B$4:$E$75,3,FALSE)</f>
        <v>0</v>
      </c>
      <c r="H27" s="76" t="str">
        <f>VLOOKUP(B27,[39]全部报警!$B$4:$E$75,4,FALSE)</f>
        <v>云南省红河哈尼族彝族自治州建水县西庄镇白团公路双龙桥西北199米</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5" t="s">
        <v>3831</v>
      </c>
      <c r="G28" s="75">
        <v>0</v>
      </c>
      <c r="H28" s="75" t="s">
        <v>3832</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5" t="s">
        <v>3833</v>
      </c>
      <c r="G29" s="75">
        <v>0</v>
      </c>
      <c r="H29" s="75" t="s">
        <v>3834</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3835</v>
      </c>
      <c r="G30" s="75">
        <v>0</v>
      </c>
      <c r="H30" s="75" t="s">
        <v>3836</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3837</v>
      </c>
      <c r="G31" s="75">
        <v>0</v>
      </c>
      <c r="H31" s="75" t="s">
        <v>3838</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3839</v>
      </c>
      <c r="G32" s="75">
        <v>0</v>
      </c>
      <c r="H32" s="75" t="s">
        <v>3840</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3841</v>
      </c>
      <c r="G33" s="75">
        <v>0</v>
      </c>
      <c r="H33" s="75" t="s">
        <v>3842</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3843</v>
      </c>
      <c r="G34" s="75">
        <v>0</v>
      </c>
      <c r="H34" s="75" t="s">
        <v>3844</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3845</v>
      </c>
      <c r="G35" s="75">
        <v>0</v>
      </c>
      <c r="H35" s="75" t="s">
        <v>3846</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VLOOKUP(B36,[39]全部报警!$B$4:$E$75,2,FALSE)</f>
        <v>2019-07-18 17:59:18</v>
      </c>
      <c r="G36" s="76">
        <f>VLOOKUP(B36,[39]全部报警!$B$4:$E$75,3,FALSE)</f>
        <v>0</v>
      </c>
      <c r="H36" s="76" t="str">
        <f>VLOOKUP(B36,[39]全部报警!$B$4:$E$75,4,FALSE)</f>
        <v>云南省西双版纳傣族自治州勐腊县关累镇关累港西北81米</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3847</v>
      </c>
      <c r="G37" s="75">
        <v>0</v>
      </c>
      <c r="H37" s="75" t="s">
        <v>3848</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VLOOKUP(B38,[39]全部报警!$B$4:$E$75,2,FALSE)</f>
        <v>2019-07-18 13:11:13</v>
      </c>
      <c r="G38" s="76">
        <f>VLOOKUP(B38,[39]全部报警!$B$4:$E$75,3,FALSE)</f>
        <v>0</v>
      </c>
      <c r="H38" s="76" t="str">
        <f>VLOOKUP(B38,[39]全部报警!$B$4:$E$75,4,FALSE)</f>
        <v>云南省红河哈尼族彝族自治州元阳县上新城乡南芒公路风口山卫生院西南141米</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3849</v>
      </c>
      <c r="G39" s="75">
        <v>0</v>
      </c>
      <c r="H39" s="75" t="s">
        <v>3850</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VLOOKUP(B40,[39]全部报警!$B$4:$E$75,2,FALSE)</f>
        <v>2019-07-18 23:56:53</v>
      </c>
      <c r="G40" s="76">
        <f>VLOOKUP(B40,[39]全部报警!$B$4:$E$75,3,FALSE)</f>
        <v>0</v>
      </c>
      <c r="H40" s="76" t="str">
        <f>VLOOKUP(B40,[39]全部报警!$B$4:$E$75,4,FALSE)</f>
        <v>云南省红河哈尼族彝族自治州建水县南庄镇通建高速罗家坡小学东北1621米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3851</v>
      </c>
      <c r="G41" s="75">
        <v>0</v>
      </c>
      <c r="H41" s="75" t="s">
        <v>3852</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6" t="str">
        <f>VLOOKUP(B42,[39]全部报警!$B$4:$E$75,2,FALSE)</f>
        <v>2019-07-18 17:28:05</v>
      </c>
      <c r="G42" s="76">
        <f>VLOOKUP(B42,[39]全部报警!$B$4:$E$75,3,FALSE)</f>
        <v>0</v>
      </c>
      <c r="H42" s="76" t="str">
        <f>VLOOKUP(B42,[39]全部报警!$B$4:$E$75,4,FALSE)</f>
        <v>云南省红河哈尼族彝族自治州金平苗族瑶族傣族自治县金水河镇滨河路金水河口岸南73米</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3853</v>
      </c>
      <c r="G43" s="75">
        <v>0</v>
      </c>
      <c r="H43" s="75" t="s">
        <v>3854</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VLOOKUP(B44,[39]全部报警!$B$4:$E$75,2,FALSE)</f>
        <v>2019-07-18 20:31:08</v>
      </c>
      <c r="G44" s="76">
        <f>VLOOKUP(B44,[39]全部报警!$B$4:$E$75,3,FALSE)</f>
        <v>0</v>
      </c>
      <c r="H44" s="76" t="str">
        <f>VLOOKUP(B44,[39]全部报警!$B$4:$E$75,4,FALSE)</f>
        <v>云南省红河哈尼族彝族自治州泸西县金马镇华西段大华西西北958米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3855</v>
      </c>
      <c r="G45" s="75">
        <v>0</v>
      </c>
      <c r="H45" s="75" t="s">
        <v>3856</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3857</v>
      </c>
      <c r="G46" s="75">
        <v>0</v>
      </c>
      <c r="H46" s="75" t="s">
        <v>3858</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5" t="s">
        <v>3859</v>
      </c>
      <c r="G47" s="75">
        <v>0</v>
      </c>
      <c r="H47" s="75" t="s">
        <v>3860</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3861</v>
      </c>
      <c r="G48" s="75">
        <v>0</v>
      </c>
      <c r="H48" s="75" t="s">
        <v>3862</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3863</v>
      </c>
      <c r="G49" s="75">
        <v>0</v>
      </c>
      <c r="H49" s="75" t="s">
        <v>3864</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VLOOKUP(B50,[39]全部报警!$B$4:$E$75,2,FALSE)</f>
        <v>2019-07-18 16:17:23</v>
      </c>
      <c r="G50" s="76">
        <f>VLOOKUP(B50,[39]全部报警!$B$4:$E$75,3,FALSE)</f>
        <v>0</v>
      </c>
      <c r="H50" s="76" t="str">
        <f>VLOOKUP(B50,[39]全部报警!$B$4:$E$75,4,FALSE)</f>
        <v>云南省红河哈尼族彝族自治州开远市小龙潭镇城子东北86米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3865</v>
      </c>
      <c r="G51" s="75">
        <v>0</v>
      </c>
      <c r="H51" s="75" t="s">
        <v>3866</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3867</v>
      </c>
      <c r="G52" s="75">
        <v>0</v>
      </c>
      <c r="H52" s="75" t="s">
        <v>3868</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5" t="s">
        <v>3869</v>
      </c>
      <c r="G53" s="75">
        <v>0</v>
      </c>
      <c r="H53" s="75" t="s">
        <v>3870</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5" t="s">
        <v>3871</v>
      </c>
      <c r="G54" s="75">
        <v>0</v>
      </c>
      <c r="H54" s="75" t="s">
        <v>3872</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3873</v>
      </c>
      <c r="G55" s="75">
        <v>0</v>
      </c>
      <c r="H55" s="75" t="s">
        <v>3874</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3875</v>
      </c>
      <c r="G56" s="75">
        <v>0</v>
      </c>
      <c r="H56" s="75" t="s">
        <v>3876</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3877</v>
      </c>
      <c r="G57" s="75">
        <v>0</v>
      </c>
      <c r="H57" s="75" t="s">
        <v>3878</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3879</v>
      </c>
      <c r="G58" s="75">
        <v>0</v>
      </c>
      <c r="H58" s="75" t="s">
        <v>3880</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3881</v>
      </c>
      <c r="G59" s="75">
        <v>0</v>
      </c>
      <c r="H59" s="75" t="s">
        <v>3882</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3883</v>
      </c>
      <c r="G60" s="75">
        <v>0</v>
      </c>
      <c r="H60" s="75" t="s">
        <v>3884</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5" t="s">
        <v>3885</v>
      </c>
      <c r="G61" s="75">
        <v>0</v>
      </c>
      <c r="H61" s="75" t="s">
        <v>3886</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3887</v>
      </c>
      <c r="G62" s="75">
        <v>0</v>
      </c>
      <c r="H62" s="75" t="s">
        <v>3888</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3889</v>
      </c>
      <c r="G63" s="75">
        <v>0</v>
      </c>
      <c r="H63" s="75" t="s">
        <v>3890</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3891</v>
      </c>
      <c r="G64" s="75">
        <v>0</v>
      </c>
      <c r="H64" s="75" t="s">
        <v>3892</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3893</v>
      </c>
      <c r="G65" s="75">
        <v>0</v>
      </c>
      <c r="H65" s="75" t="s">
        <v>3894</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3895</v>
      </c>
      <c r="G66" s="75">
        <v>0</v>
      </c>
      <c r="H66" s="75" t="s">
        <v>3896</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VLOOKUP(B67,[39]全部报警!$B$4:$E$75,2,FALSE)</f>
        <v>2019-07-18 23:03:52</v>
      </c>
      <c r="G67" s="76">
        <f>VLOOKUP(B67,[39]全部报警!$B$4:$E$75,3,FALSE)</f>
        <v>0</v>
      </c>
      <c r="H67" s="76" t="str">
        <f>VLOOKUP(B67,[39]全部报警!$B$4:$E$75,4,FALSE)</f>
        <v>云南省怒江傈僳族自治州泸水市称杆乡228省道腊门嘎东南226米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3897</v>
      </c>
      <c r="G68" s="75">
        <v>0</v>
      </c>
      <c r="H68" s="75" t="s">
        <v>3898</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3899</v>
      </c>
      <c r="G69" s="75">
        <v>0</v>
      </c>
      <c r="H69" s="75" t="s">
        <v>3900</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3901</v>
      </c>
      <c r="G70" s="75">
        <v>0</v>
      </c>
      <c r="H70" s="75" t="s">
        <v>3902</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3903</v>
      </c>
      <c r="G71" s="75">
        <v>0</v>
      </c>
      <c r="H71" s="75" t="s">
        <v>3904</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5" t="s">
        <v>3905</v>
      </c>
      <c r="G72" s="75">
        <v>0</v>
      </c>
      <c r="H72" s="75" t="s">
        <v>3906</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3907</v>
      </c>
      <c r="G73" s="75">
        <v>0</v>
      </c>
      <c r="H73" s="75" t="s">
        <v>3908</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VLOOKUP(B74,[39]全部报警!$B$4:$E$75,2,FALSE)</f>
        <v>2019-07-18 20:01:42</v>
      </c>
      <c r="G74" s="76">
        <f>VLOOKUP(B74,[39]全部报警!$B$4:$E$75,3,FALSE)</f>
        <v>0</v>
      </c>
      <c r="H74" s="76" t="str">
        <f>VLOOKUP(B74,[39]全部报警!$B$4:$E$75,4,FALSE)</f>
        <v>云南省红河哈尼族彝族自治州弥勒市新哨镇326国道中国石油加油站(发宝村)西北43米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5" t="s">
        <v>3909</v>
      </c>
      <c r="G75" s="75">
        <v>0</v>
      </c>
      <c r="H75" s="75" t="s">
        <v>3910</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VLOOKUP(B76,[39]全部报警!$B$4:$E$75,2,FALSE)</f>
        <v>2019-07-18 23:36:12</v>
      </c>
      <c r="G76" s="76">
        <f>VLOOKUP(B76,[39]全部报警!$B$4:$E$75,3,FALSE)</f>
        <v>0</v>
      </c>
      <c r="H76" s="76" t="str">
        <f>VLOOKUP(B76,[39]全部报警!$B$4:$E$75,4,FALSE)</f>
        <v>云南省红河哈尼族彝族自治州个旧市贾沙乡芦柴冲西北428米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3911</v>
      </c>
      <c r="G77" s="75">
        <v>0</v>
      </c>
      <c r="H77" s="75" t="s">
        <v>3912</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6" t="str">
        <f>VLOOKUP(B78,[39]全部报警!$B$4:$E$75,2,FALSE)</f>
        <v>2019-07-18 09:52:52</v>
      </c>
      <c r="G78" s="76">
        <f>VLOOKUP(B78,[39]全部报警!$B$4:$E$75,3,FALSE)</f>
        <v>0</v>
      </c>
      <c r="H78" s="76" t="str">
        <f>VLOOKUP(B78,[39]全部报警!$B$4:$E$75,4,FALSE)</f>
        <v>云南省红河哈尼族彝族自治州河口瑶族自治县南溪镇124县道南溪汽车客运站东北1517米</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3913</v>
      </c>
      <c r="G79" s="75">
        <v>0</v>
      </c>
      <c r="H79" s="75" t="s">
        <v>3914</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3915</v>
      </c>
      <c r="G80" s="75">
        <v>0</v>
      </c>
      <c r="H80" s="75" t="s">
        <v>3916</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VLOOKUP(B81,[39]全部报警!$B$4:$E$75,2,FALSE)</f>
        <v>2019-07-18 23:26:01</v>
      </c>
      <c r="G81" s="76">
        <f>VLOOKUP(B81,[39]全部报警!$B$4:$E$75,3,FALSE)</f>
        <v>0</v>
      </c>
      <c r="H81" s="75" t="s">
        <v>3917</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VLOOKUP(B82,[39]全部报警!$B$4:$E$75,2,FALSE)</f>
        <v>2019-07-18 18:17:10</v>
      </c>
      <c r="G82" s="76">
        <f>VLOOKUP(B82,[39]全部报警!$B$4:$E$75,3,FALSE)</f>
        <v>0</v>
      </c>
      <c r="H82" s="76" t="str">
        <f>VLOOKUP(B82,[39]全部报警!$B$4:$E$75,4,FALSE)</f>
        <v>云南省红河哈尼族彝族自治州泸西县午街铺镇服务区南174米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VLOOKUP(B83,[39]全部报警!$B$4:$E$75,2,FALSE)</f>
        <v>2019-07-18 17:10:19</v>
      </c>
      <c r="G83" s="76">
        <f>VLOOKUP(B83,[39]全部报警!$B$4:$E$75,3,FALSE)</f>
        <v>0</v>
      </c>
      <c r="H83" s="76" t="str">
        <f>VLOOKUP(B83,[39]全部报警!$B$4:$E$75,4,FALSE)</f>
        <v>云南省昭通市绥江县中城镇三大坝南160米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5" t="s">
        <v>3918</v>
      </c>
      <c r="G84" s="75">
        <v>0</v>
      </c>
      <c r="H84" s="75" t="s">
        <v>3919</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VLOOKUP(B85,[39]全部报警!$B$4:$E$75,2,FALSE)</f>
        <v>2019-07-18 19:36:29</v>
      </c>
      <c r="G85" s="76">
        <f>VLOOKUP(B85,[39]全部报警!$B$4:$E$75,3,FALSE)</f>
        <v>0</v>
      </c>
      <c r="H85" s="76" t="str">
        <f>VLOOKUP(B85,[39]全部报警!$B$4:$E$75,4,FALSE)</f>
        <v>云南省昭通市镇雄县坪上镇背牛段湾子东南218米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VLOOKUP(B86,[39]全部报警!$B$4:$E$75,2,FALSE)</f>
        <v>2019-07-18 08:37:40</v>
      </c>
      <c r="G86" s="76">
        <f>VLOOKUP(B86,[39]全部报警!$B$4:$E$75,3,FALSE)</f>
        <v>0</v>
      </c>
      <c r="H86" s="76" t="str">
        <f>VLOOKUP(B86,[39]全部报警!$B$4:$E$75,4,FALSE)</f>
        <v>云南省红河哈尼族彝族自治州建水县利民乡幕阳段小暮阳东374米</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VLOOKUP(B87,[39]全部报警!$B$4:$E$75,2,FALSE)</f>
        <v>2019-07-18 19:31:57</v>
      </c>
      <c r="G87" s="76">
        <f>VLOOKUP(B87,[39]全部报警!$B$4:$E$75,3,FALSE)</f>
        <v>0</v>
      </c>
      <c r="H87" s="76" t="str">
        <f>VLOOKUP(B87,[39]全部报警!$B$4:$E$75,4,FALSE)</f>
        <v>云南省红河哈尼族彝族自治州元阳县南沙镇慢腊公路102县102县道桃园村卫生所东1259米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5" t="s">
        <v>3920</v>
      </c>
      <c r="G88" s="75">
        <v>0</v>
      </c>
      <c r="H88" s="75" t="s">
        <v>3921</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5" t="s">
        <v>3922</v>
      </c>
      <c r="G89" s="75">
        <v>0</v>
      </c>
      <c r="H89" s="75" t="s">
        <v>3923</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VLOOKUP(B90,[39]全部报警!$B$4:$E$75,2,FALSE)</f>
        <v>2019-07-18 08:54:50</v>
      </c>
      <c r="G90" s="76">
        <f>VLOOKUP(B90,[39]全部报警!$B$4:$E$75,3,FALSE)</f>
        <v>0</v>
      </c>
      <c r="H90" s="76" t="str">
        <f>VLOOKUP(B90,[39]全部报警!$B$4:$E$75,4,FALSE)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6" t="str">
        <f>VLOOKUP(B91,[39]全部报警!$B$4:$E$75,2,FALSE)</f>
        <v>2019-07-18 23:25:18</v>
      </c>
      <c r="G91" s="76">
        <f>VLOOKUP(B91,[39]全部报警!$B$4:$E$75,3,FALSE)</f>
        <v>0</v>
      </c>
      <c r="H91" s="76" t="str">
        <f>VLOOKUP(B91,[39]全部报警!$B$4:$E$75,4,FALSE)</f>
        <v>云南省红河哈尼族彝族自治州建水县坡头乡白显段大石洞小学西南190米</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5" t="s">
        <v>3924</v>
      </c>
      <c r="G92" s="75">
        <v>0</v>
      </c>
      <c r="H92" s="75" t="s">
        <v>3925</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3926</v>
      </c>
      <c r="G93" s="75">
        <v>0</v>
      </c>
      <c r="H93" s="75" t="s">
        <v>3927</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3928</v>
      </c>
      <c r="G94" s="75">
        <v>0</v>
      </c>
      <c r="H94" s="75" t="s">
        <v>3929</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3930</v>
      </c>
      <c r="G95" s="75">
        <v>0</v>
      </c>
      <c r="H95" s="75" t="s">
        <v>3931</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5" t="s">
        <v>3932</v>
      </c>
      <c r="G96" s="75">
        <v>0</v>
      </c>
      <c r="H96" s="75" t="s">
        <v>3933</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6" t="str">
        <f>VLOOKUP(B97,[39]全部报警!$B$4:$E$75,2,FALSE)</f>
        <v>2019-07-18 23:37:36</v>
      </c>
      <c r="G97" s="76">
        <f>VLOOKUP(B97,[39]全部报警!$B$4:$E$75,3,FALSE)</f>
        <v>72</v>
      </c>
      <c r="H97" s="76" t="str">
        <f>VLOOKUP(B97,[39]全部报警!$B$4:$E$75,4,FALSE)</f>
        <v>云南省红河哈尼族彝族自治州个旧市鸡街镇倘石段116县G5615天猴高速中国信合(倘甸信用社)北141米</v>
      </c>
      <c r="I97" s="81" t="s">
        <v>3596</v>
      </c>
      <c r="J97" s="85"/>
      <c r="K97" s="85"/>
      <c r="L97" s="84" t="s">
        <v>28</v>
      </c>
      <c r="M97" s="83"/>
      <c r="N97" s="83" t="s">
        <v>62</v>
      </c>
      <c r="O97" s="83"/>
      <c r="P97" s="83"/>
      <c r="Q97" s="101" t="s">
        <v>34</v>
      </c>
      <c r="R97" s="102"/>
      <c r="S97" s="83" t="s">
        <v>3934</v>
      </c>
      <c r="T97" s="104" t="s">
        <v>170</v>
      </c>
      <c r="U97" s="105"/>
    </row>
    <row r="98" s="41" customFormat="1" ht="17.65" customHeight="1" spans="1:21">
      <c r="A98" s="71">
        <v>93</v>
      </c>
      <c r="B98" s="72" t="s">
        <v>348</v>
      </c>
      <c r="C98" s="73" t="s">
        <v>349</v>
      </c>
      <c r="D98" s="73">
        <v>13577315608</v>
      </c>
      <c r="E98" s="74" t="s">
        <v>59</v>
      </c>
      <c r="F98" s="75" t="s">
        <v>3935</v>
      </c>
      <c r="G98" s="75">
        <v>0</v>
      </c>
      <c r="H98" s="75" t="s">
        <v>3936</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VLOOKUP(B99,[39]全部报警!$B$4:$E$75,2,FALSE)</f>
        <v>2019-07-18 21:52:37</v>
      </c>
      <c r="G99" s="76">
        <f>VLOOKUP(B99,[39]全部报警!$B$4:$E$75,3,FALSE)</f>
        <v>0</v>
      </c>
      <c r="H99" s="76" t="str">
        <f>VLOOKUP(B99,[39]全部报警!$B$4:$E$75,4,FALSE)</f>
        <v>云南省红河哈尼族彝族自治州建水县临安镇214省道鸿达驾校西南275米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5" t="s">
        <v>3937</v>
      </c>
      <c r="G100" s="75">
        <v>0</v>
      </c>
      <c r="H100" s="75" t="s">
        <v>3938</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VLOOKUP(B101,[39]全部报警!$B$4:$E$75,2,FALSE)</f>
        <v>2019-07-18 08:01:00</v>
      </c>
      <c r="G101" s="76">
        <f>VLOOKUP(B101,[39]全部报警!$B$4:$E$75,3,FALSE)</f>
        <v>0</v>
      </c>
      <c r="H101" s="76" t="str">
        <f>VLOOKUP(B101,[39]全部报警!$B$4:$E$75,4,FALSE)</f>
        <v>云南省文山壮族苗族自治州砚山县平远镇商贸大街153商贸大街阳光钢铝门窗东22米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3939</v>
      </c>
      <c r="G102" s="75">
        <v>0</v>
      </c>
      <c r="H102" s="75" t="s">
        <v>3940</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VLOOKUP(B103,[39]全部报警!$B$4:$E$75,2,FALSE)</f>
        <v>2019-07-18 23:46:24</v>
      </c>
      <c r="G103" s="76">
        <f>VLOOKUP(B103,[39]全部报警!$B$4:$E$75,3,FALSE)</f>
        <v>0</v>
      </c>
      <c r="H103" s="76" t="str">
        <f>VLOOKUP(B103,[39]全部报警!$B$4:$E$75,4,FALSE)</f>
        <v>云南省红河哈尼族彝族自治州河口瑶族自治县河口镇326国道曼漆西北236米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135" t="s">
        <v>3941</v>
      </c>
      <c r="G104" s="135">
        <v>0</v>
      </c>
      <c r="H104" s="135" t="s">
        <v>3942</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142" t="s">
        <v>59</v>
      </c>
      <c r="F105" s="140"/>
      <c r="G105" s="140"/>
      <c r="H105" s="140"/>
      <c r="I105" s="83" t="s">
        <v>62</v>
      </c>
      <c r="J105" s="85"/>
      <c r="K105" s="85"/>
      <c r="L105" s="84" t="s">
        <v>33</v>
      </c>
      <c r="M105" s="83"/>
      <c r="N105" s="83"/>
      <c r="O105" s="83"/>
      <c r="P105" s="83"/>
      <c r="Q105" s="101" t="s">
        <v>29</v>
      </c>
      <c r="R105" s="102"/>
      <c r="S105" s="83"/>
      <c r="T105" s="104"/>
      <c r="U105" s="105"/>
    </row>
    <row r="106" s="41" customFormat="1" ht="17.65" customHeight="1" spans="1:21">
      <c r="A106" s="71">
        <v>101</v>
      </c>
      <c r="B106" s="72" t="s">
        <v>374</v>
      </c>
      <c r="C106" s="110" t="s">
        <v>375</v>
      </c>
      <c r="D106" s="111" t="s">
        <v>376</v>
      </c>
      <c r="E106" s="74" t="s">
        <v>59</v>
      </c>
      <c r="F106" s="143" t="str">
        <f>VLOOKUP(B106,[39]全部报警!$B$4:$E$75,2,FALSE)</f>
        <v>2019-07-18 14:44:50</v>
      </c>
      <c r="G106" s="143">
        <f>VLOOKUP(B106,[39]全部报警!$B$4:$E$75,3,FALSE)</f>
        <v>0</v>
      </c>
      <c r="H106" s="143" t="str">
        <f>VLOOKUP(B106,[39]全部报警!$B$4:$E$75,4,FALSE)</f>
        <v>云南省红河哈尼族彝族自治州蒙自市新安所镇326国道沙坝东南237米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3943</v>
      </c>
      <c r="G107" s="75">
        <v>0</v>
      </c>
      <c r="H107" s="75" t="s">
        <v>3944</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5" t="s">
        <v>3945</v>
      </c>
      <c r="G108" s="75">
        <v>0</v>
      </c>
      <c r="H108" s="75" t="s">
        <v>3946</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5" t="s">
        <v>3947</v>
      </c>
      <c r="G109" s="75">
        <v>0</v>
      </c>
      <c r="H109" s="75" t="s">
        <v>3948</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6" t="str">
        <f>VLOOKUP(B105,[39]全部报警!$B$4:$E$75,2,FALSE)</f>
        <v>2019-07-18 13:40:21</v>
      </c>
      <c r="G110" s="76">
        <f>VLOOKUP(B105,[39]全部报警!$B$4:$E$75,3,FALSE)</f>
        <v>0</v>
      </c>
      <c r="H110" s="76" t="str">
        <f>VLOOKUP(B105,[39]全部报警!$B$4:$E$75,4,FALSE)</f>
        <v>云南省红河哈尼族彝族自治州建水县临安镇迎晖路346号阿春饭店西南97米</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3949</v>
      </c>
      <c r="G111" s="75">
        <v>0</v>
      </c>
      <c r="H111" s="75" t="s">
        <v>3950</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6" t="str">
        <f>VLOOKUP(B112,[39]全部报警!$B$4:$E$75,2,FALSE)</f>
        <v>2019-07-18 19:37:06</v>
      </c>
      <c r="G112" s="76">
        <f>VLOOKUP(B112,[39]全部报警!$B$4:$E$75,3,FALSE)</f>
        <v>0</v>
      </c>
      <c r="H112" s="76" t="str">
        <f>VLOOKUP(B112,[39]全部报警!$B$4:$E$75,4,FALSE)</f>
        <v>云南省迪庆藏族自治州维西傈僳族自治县永春乡维通线草坝南316米</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3951</v>
      </c>
      <c r="G113" s="75">
        <v>0</v>
      </c>
      <c r="H113" s="75" t="s">
        <v>3952</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3953</v>
      </c>
      <c r="G114" s="75">
        <v>0</v>
      </c>
      <c r="H114" s="75" t="s">
        <v>3954</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VLOOKUP(B115,[39]全部报警!$B$4:$E$75,2,FALSE)</f>
        <v>2019-07-18 18:44:15</v>
      </c>
      <c r="G115" s="76">
        <f>VLOOKUP(B115,[39]全部报警!$B$4:$E$75,3,FALSE)</f>
        <v>0</v>
      </c>
      <c r="H115" s="76" t="str">
        <f>VLOOKUP(B115,[39]全部报警!$B$4:$E$75,4,FALSE)</f>
        <v>云南省昆明市寻甸回族彝族自治县倘甸镇马大段山杂西300米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3955</v>
      </c>
      <c r="G116" s="75">
        <v>0</v>
      </c>
      <c r="H116" s="75" t="s">
        <v>3673</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I117" s="83" t="s">
        <v>62</v>
      </c>
      <c r="J117" s="85"/>
      <c r="K117" s="85"/>
      <c r="L117" s="84" t="s">
        <v>33</v>
      </c>
      <c r="M117" s="83"/>
      <c r="N117" s="83"/>
      <c r="O117" s="83"/>
      <c r="P117" s="83"/>
      <c r="Q117" s="101" t="s">
        <v>29</v>
      </c>
      <c r="R117" s="102"/>
      <c r="S117" s="83"/>
      <c r="T117" s="104"/>
      <c r="U117" s="105"/>
      <c r="V117" s="46"/>
    </row>
    <row r="118" s="41" customFormat="1" ht="17.65" customHeight="1" spans="1:22">
      <c r="A118" s="71">
        <v>113</v>
      </c>
      <c r="B118" s="72" t="s">
        <v>428</v>
      </c>
      <c r="C118" s="110" t="s">
        <v>429</v>
      </c>
      <c r="D118" s="110" t="s">
        <v>430</v>
      </c>
      <c r="E118" s="74" t="s">
        <v>59</v>
      </c>
      <c r="F118" s="75" t="s">
        <v>3956</v>
      </c>
      <c r="G118" s="75">
        <v>0</v>
      </c>
      <c r="H118" s="75" t="s">
        <v>3957</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3958</v>
      </c>
      <c r="G119" s="75">
        <v>0</v>
      </c>
      <c r="H119" s="75" t="s">
        <v>3959</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3960</v>
      </c>
      <c r="G120" s="75">
        <v>0</v>
      </c>
      <c r="H120" s="75" t="s">
        <v>3961</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5" t="s">
        <v>3962</v>
      </c>
      <c r="G121" s="75">
        <v>0</v>
      </c>
      <c r="H121" s="75" t="s">
        <v>3963</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VLOOKUP(B122,[39]全部报警!$B$4:$E$75,2,FALSE)</f>
        <v>2019-07-18 15:58:31</v>
      </c>
      <c r="G122" s="76">
        <f>VLOOKUP(B122,[39]全部报警!$B$4:$E$75,3,FALSE)</f>
        <v>0</v>
      </c>
      <c r="H122" s="76" t="str">
        <f>VLOOKUP(B122,[39]全部报警!$B$4:$E$75,4,FALSE)</f>
        <v>云南省玉溪市通海县四街镇光明路周继口腔南65米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VLOOKUP(B123,[39]全部报警!$B$4:$E$75,2,FALSE)</f>
        <v>2019-07-18 23:27:48</v>
      </c>
      <c r="G123" s="76">
        <f>VLOOKUP(B123,[39]全部报警!$B$4:$E$75,3,FALSE)</f>
        <v>0</v>
      </c>
      <c r="H123" s="76" t="str">
        <f>VLOOKUP(B123,[39]全部报警!$B$4:$E$75,4,FALSE)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3964</v>
      </c>
      <c r="G124" s="75">
        <v>0</v>
      </c>
      <c r="H124" s="75" t="s">
        <v>3965</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3966</v>
      </c>
      <c r="G125" s="75">
        <v>0</v>
      </c>
      <c r="H125" s="75" t="s">
        <v>3967</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3968</v>
      </c>
      <c r="G126" s="75">
        <v>0</v>
      </c>
      <c r="H126" s="75" t="s">
        <v>2121</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VLOOKUP(B127,[39]全部报警!$B$4:$E$75,2,FALSE)</f>
        <v>2019-07-18 15:37:55</v>
      </c>
      <c r="G127" s="76">
        <f>VLOOKUP(B127,[39]全部报警!$B$4:$E$75,3,FALSE)</f>
        <v>0</v>
      </c>
      <c r="H127" s="76" t="str">
        <f>VLOOKUP(B127,[39]全部报警!$B$4:$E$75,4,FALSE)</f>
        <v>云南省红河哈尼族彝族自治州个旧市老厂镇羊补段小羊坝底北898米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VLOOKUP(B128,[39]全部报警!$B$4:$E$75,2,FALSE)</f>
        <v>2019-07-18 23:43:04</v>
      </c>
      <c r="G128" s="76">
        <f>VLOOKUP(B128,[39]全部报警!$B$4:$E$75,3,FALSE)</f>
        <v>0</v>
      </c>
      <c r="H128" s="76" t="str">
        <f>VLOOKUP(B128,[39]全部报警!$B$4:$E$75,4,FALSE)</f>
        <v>云南省红河哈尼族彝族自治州个旧市大屯镇个大段小屯西123米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3969</v>
      </c>
      <c r="G129" s="75">
        <v>0</v>
      </c>
      <c r="H129" s="75" t="s">
        <v>3970</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VLOOKUP(B130,[39]全部报警!$B$4:$E$75,2,FALSE)</f>
        <v>2019-07-18 23:06:53</v>
      </c>
      <c r="G130" s="76">
        <f>VLOOKUP(B130,[39]全部报警!$B$4:$E$75,3,FALSE)</f>
        <v>0</v>
      </c>
      <c r="H130" s="76" t="str">
        <f>VLOOKUP(B130,[39]全部报警!$B$4:$E$75,4,FALSE)</f>
        <v>云南省红河哈尼族彝族自治州个旧市蔓耗镇102县道蛮板大桥东北347米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VLOOKUP(B131,[39]全部报警!$B$4:$E$75,2,FALSE)</f>
        <v>2019-07-18 17:07:54</v>
      </c>
      <c r="G131" s="76">
        <f>VLOOKUP(B131,[39]全部报警!$B$4:$E$75,3,FALSE)</f>
        <v>0</v>
      </c>
      <c r="H131" s="76" t="str">
        <f>VLOOKUP(B131,[39]全部报警!$B$4:$E$75,4,FALSE)</f>
        <v>云南省红河哈尼族彝族自治州开远市小龙潭镇二城段安桶寨西266米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6" t="str">
        <f>VLOOKUP(B132,[39]全部报警!$B$4:$E$75,2,FALSE)</f>
        <v>2019-07-18 20:04:05</v>
      </c>
      <c r="G132" s="76">
        <f>VLOOKUP(B132,[39]全部报警!$B$4:$E$75,3,FALSE)</f>
        <v>0</v>
      </c>
      <c r="H132" s="76" t="str">
        <f>VLOOKUP(B132,[39]全部报警!$B$4:$E$75,4,FALSE)</f>
        <v>云南省红河哈尼族彝族自治州石屏县异龙镇216省道石屏县汽车驾驶员培训学校东南85米</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3971</v>
      </c>
      <c r="G133" s="75">
        <v>0</v>
      </c>
      <c r="H133" s="75" t="s">
        <v>3972</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VLOOKUP(B134,[39]全部报警!$B$4:$E$75,2,FALSE)</f>
        <v>2019-07-18 19:42:57</v>
      </c>
      <c r="G134" s="76">
        <f>VLOOKUP(B134,[39]全部报警!$B$4:$E$75,3,FALSE)</f>
        <v>0</v>
      </c>
      <c r="H134" s="76" t="str">
        <f>VLOOKUP(B134,[39]全部报警!$B$4:$E$75,4,FALSE)</f>
        <v>云南省红河哈尼族彝族自治州金平苗族瑶族傣族自治县金水河镇Z011金水河口岸东北2843米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3973</v>
      </c>
      <c r="G135" s="75">
        <v>0</v>
      </c>
      <c r="H135" s="75" t="s">
        <v>3974</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5" t="s">
        <v>3975</v>
      </c>
      <c r="G136" s="75">
        <v>0</v>
      </c>
      <c r="H136" s="75" t="s">
        <v>3976</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6" t="str">
        <f>VLOOKUP(B137,[39]全部报警!$B$4:$E$75,2,FALSE)</f>
        <v>2019-07-18 23:52:05</v>
      </c>
      <c r="G137" s="76">
        <f>VLOOKUP(B137,[39]全部报警!$B$4:$E$75,3,FALSE)</f>
        <v>0</v>
      </c>
      <c r="H137" s="76" t="str">
        <f>VLOOKUP(B137,[39]全部报警!$B$4:$E$75,4,FALSE)</f>
        <v>云南省红河哈尼族彝族自治州建水县坡头乡130县道贾沙乡科技希望小学北110米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6" t="str">
        <f>VLOOKUP(B138,[39]全部报警!$B$4:$E$75,2,FALSE)</f>
        <v>2019-07-18 20:23:28</v>
      </c>
      <c r="G138" s="76">
        <f>VLOOKUP(B138,[39]全部报警!$B$4:$E$75,3,FALSE)</f>
        <v>0</v>
      </c>
      <c r="H138" s="76" t="str">
        <f>VLOOKUP(B138,[39]全部报警!$B$4:$E$75,4,FALSE)</f>
        <v>云南省大理白族自治州洱源县右所镇214国道洱源公路管理段下山口站东北34米</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VLOOKUP(B139,[39]全部报警!$B$4:$E$75,2,FALSE)</f>
        <v>2019-07-18 16:40:44</v>
      </c>
      <c r="G139" s="76">
        <f>VLOOKUP(B139,[39]全部报警!$B$4:$E$75,3,FALSE)</f>
        <v>0</v>
      </c>
      <c r="H139" s="76" t="str">
        <f>VLOOKUP(B139,[39]全部报警!$B$4:$E$75,4,FALSE)</f>
        <v>云南省红河哈尼族彝族自治州个旧市鸡街镇105县道穆斯林餐厅南55米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6" t="str">
        <f>VLOOKUP(B140,[39]全部报警!$B$4:$E$75,2,FALSE)</f>
        <v>2019-07-18 23:40:04</v>
      </c>
      <c r="G140" s="76">
        <f>VLOOKUP(B140,[39]全部报警!$B$4:$E$75,3,FALSE)</f>
        <v>0</v>
      </c>
      <c r="H140" s="76" t="str">
        <f>VLOOKUP(B140,[39]全部报警!$B$4:$E$75,4,FALSE)</f>
        <v>云南省西双版纳傣族自治州景洪市允景洪街道澜沧江路5号澜沧江路景洪市文化馆东北1247米</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6" t="str">
        <f>VLOOKUP(B141,[39]全部报警!$B$4:$E$75,2,FALSE)</f>
        <v>2019-07-18 08:03:16</v>
      </c>
      <c r="G141" s="76">
        <f>VLOOKUP(B141,[39]全部报警!$B$4:$E$75,3,FALSE)</f>
        <v>0</v>
      </c>
      <c r="H141" s="76" t="str">
        <f>VLOOKUP(B141,[39]全部报警!$B$4:$E$75,4,FALSE)</f>
        <v>云南省红河哈尼族彝族自治州个旧市鸡街镇212省道舘驿清真餐厅西北64米</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VLOOKUP(B142,[39]全部报警!$B$4:$E$75,2,FALSE)</f>
        <v>2019-07-18 22:37:09</v>
      </c>
      <c r="G142" s="76">
        <f>VLOOKUP(B142,[39]全部报警!$B$4:$E$75,3,FALSE)</f>
        <v>0</v>
      </c>
      <c r="H142" s="76" t="str">
        <f>VLOOKUP(B142,[39]全部报警!$B$4:$E$75,4,FALSE)</f>
        <v>云南省红河哈尼族彝族自治州建水县西庄镇芦子沟段麦粮地东212米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VLOOKUP(B143,[39]全部报警!$B$4:$E$75,2,FALSE)</f>
        <v>2019-07-18 21:54:10</v>
      </c>
      <c r="G143" s="76">
        <f>VLOOKUP(B143,[39]全部报警!$B$4:$E$75,3,FALSE)</f>
        <v>78</v>
      </c>
      <c r="H143" s="76" t="str">
        <f>VLOOKUP(B143,[39]全部报警!$B$4:$E$75,4,FALSE)</f>
        <v>云南省普洱市墨江哈尼族自治县联珠镇G8511昆磨高速大须立西347米</v>
      </c>
      <c r="I143" s="81" t="s">
        <v>3596</v>
      </c>
      <c r="J143" s="128"/>
      <c r="K143" s="128"/>
      <c r="L143" s="84" t="s">
        <v>28</v>
      </c>
      <c r="M143" s="81"/>
      <c r="N143" s="81" t="s">
        <v>62</v>
      </c>
      <c r="O143" s="81"/>
      <c r="P143" s="81"/>
      <c r="Q143" s="129" t="s">
        <v>34</v>
      </c>
      <c r="R143" s="130"/>
      <c r="S143" s="83" t="s">
        <v>3934</v>
      </c>
      <c r="T143" s="104" t="s">
        <v>170</v>
      </c>
      <c r="U143" s="131"/>
      <c r="V143" s="46"/>
    </row>
    <row r="144" s="41" customFormat="1" ht="17.65" customHeight="1" spans="1:22">
      <c r="A144" s="71">
        <v>139</v>
      </c>
      <c r="B144" s="116" t="s">
        <v>508</v>
      </c>
      <c r="C144" s="77" t="s">
        <v>509</v>
      </c>
      <c r="D144" s="77">
        <v>13466255899</v>
      </c>
      <c r="E144" s="74" t="s">
        <v>59</v>
      </c>
      <c r="F144" s="76" t="str">
        <f>VLOOKUP(B144,[39]全部报警!$B$4:$E$75,2,FALSE)</f>
        <v>2019-07-18 19:17:05</v>
      </c>
      <c r="G144" s="76">
        <f>VLOOKUP(B144,[39]全部报警!$B$4:$E$75,3,FALSE)</f>
        <v>0</v>
      </c>
      <c r="H144" s="76" t="str">
        <f>VLOOKUP(B144,[39]全部报警!$B$4:$E$75,4,FALSE)</f>
        <v>云南省红河哈尼族彝族自治州建水县临安镇迎晖路350祥琦汽车销售有限公司北42米</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VLOOKUP(B145,[39]全部报警!$B$4:$E$75,2,FALSE)</f>
        <v>2019-07-18 15:32:34</v>
      </c>
      <c r="G145" s="76">
        <f>VLOOKUP(B145,[39]全部报警!$B$4:$E$75,3,FALSE)</f>
        <v>0</v>
      </c>
      <c r="H145" s="76" t="str">
        <f>VLOOKUP(B145,[39]全部报警!$B$4:$E$75,4,FALSE)</f>
        <v>云南省红河哈尼族彝族自治州建水县临安镇迎晖路346号阿春饭店西南90米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6" t="str">
        <f>VLOOKUP(B153,[39]全部报警!$B$4:$E$75,2,FALSE)</f>
        <v>2019-07-18 20:18:54</v>
      </c>
      <c r="G146" s="76">
        <f>VLOOKUP(B153,[39]全部报警!$B$4:$E$75,3,FALSE)</f>
        <v>0</v>
      </c>
      <c r="H146" s="76" t="str">
        <f>VLOOKUP(B153,[39]全部报警!$B$4:$E$75,4,FALSE)</f>
        <v>云南省红河哈尼族彝族自治州开远市乐白道街道市西北路馆驿清真饭店南45米</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5" t="s">
        <v>3977</v>
      </c>
      <c r="G147" s="75">
        <v>0</v>
      </c>
      <c r="H147" s="75" t="s">
        <v>3978</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VLOOKUP(B148,[39]全部报警!$B$4:$E$75,2,FALSE)</f>
        <v>2019-07-18 21:57:48</v>
      </c>
      <c r="G148" s="76">
        <f>VLOOKUP(B148,[39]全部报警!$B$4:$E$75,3,FALSE)</f>
        <v>0</v>
      </c>
      <c r="H148" s="76" t="str">
        <f>VLOOKUP(B148,[39]全部报警!$B$4:$E$75,4,FALSE)</f>
        <v>云南省红河哈尼族彝族自治州绿春县大兴镇绿春县建筑房地产商会南40米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VLOOKUP(B149,[39]全部报警!$B$4:$E$75,2,FALSE)</f>
        <v>2019-07-18 06:29:17</v>
      </c>
      <c r="G149" s="76">
        <f>VLOOKUP(B149,[39]全部报警!$B$4:$E$75,3,FALSE)</f>
        <v>0</v>
      </c>
      <c r="H149" s="76" t="str">
        <f>VLOOKUP(B149,[39]全部报警!$B$4:$E$75,4,FALSE)</f>
        <v>云南省昆明市宜良县北古城镇北分段马鞍山西北123米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6" t="str">
        <f>VLOOKUP(B150,[39]全部报警!$B$4:$E$75,2,FALSE)</f>
        <v>2019-07-18 22:33:14</v>
      </c>
      <c r="G150" s="76">
        <f>VLOOKUP(B150,[39]全部报警!$B$4:$E$75,3,FALSE)</f>
        <v>0</v>
      </c>
      <c r="H150" s="76" t="str">
        <f>VLOOKUP(B150,[39]全部报警!$B$4:$E$75,4,FALSE)</f>
        <v>云南省红河哈尼族彝族自治州个旧市锡城镇个元公路核桃湾小学东821米</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3979</v>
      </c>
      <c r="G151" s="75">
        <v>0</v>
      </c>
      <c r="H151" s="75" t="s">
        <v>3980</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t="str">
        <f>VLOOKUP(B152,[39]全部报警!$B$4:$E$75,2,FALSE)</f>
        <v>2019-07-18 18:57:34</v>
      </c>
      <c r="G152" s="76">
        <f>VLOOKUP(B152,[39]全部报警!$B$4:$E$75,3,FALSE)</f>
        <v>0</v>
      </c>
      <c r="H152" s="76" t="str">
        <f>VLOOKUP(B152,[39]全部报警!$B$4:$E$75,4,FALSE)</f>
        <v>云南省红河哈尼族彝族自治州建水县坡头乡大石洞段大石洞小学南534米</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I153" s="83" t="s">
        <v>62</v>
      </c>
      <c r="J153" s="128"/>
      <c r="K153" s="128"/>
      <c r="L153" s="84" t="s">
        <v>33</v>
      </c>
      <c r="M153" s="81"/>
      <c r="N153" s="81"/>
      <c r="O153" s="81"/>
      <c r="P153" s="81"/>
      <c r="Q153" s="129" t="s">
        <v>29</v>
      </c>
      <c r="R153" s="130"/>
      <c r="S153" s="81"/>
      <c r="T153" s="107"/>
      <c r="U153" s="131"/>
      <c r="V153" s="46"/>
    </row>
    <row r="154" s="41" customFormat="1" ht="17.65" customHeight="1" spans="1:22">
      <c r="A154" s="71">
        <v>149</v>
      </c>
      <c r="B154" s="119" t="s">
        <v>541</v>
      </c>
      <c r="C154" s="117" t="s">
        <v>542</v>
      </c>
      <c r="D154" s="117">
        <v>13628733311</v>
      </c>
      <c r="E154" s="74" t="s">
        <v>59</v>
      </c>
      <c r="F154" s="76" t="str">
        <f>VLOOKUP(B154,[39]全部报警!$B$4:$E$75,2,FALSE)</f>
        <v>2019-07-18 23:07:40</v>
      </c>
      <c r="G154" s="76">
        <f>VLOOKUP(B154,[39]全部报警!$B$4:$E$75,3,FALSE)</f>
        <v>0</v>
      </c>
      <c r="H154" s="76" t="str">
        <f>VLOOKUP(B154,[39]全部报警!$B$4:$E$75,4,FALSE)</f>
        <v>云南省红河哈尼族彝族自治州建水县临安镇G5615天猴高速中共建水公路分局建水所支部委员会西北142米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6" t="str">
        <f>VLOOKUP(B155,[39]全部报警!$B$4:$E$75,2,FALSE)</f>
        <v>2019-07-18 19:15:45</v>
      </c>
      <c r="G155" s="76">
        <f>VLOOKUP(B155,[39]全部报警!$B$4:$E$75,3,FALSE)</f>
        <v>0</v>
      </c>
      <c r="H155" s="76" t="str">
        <f>VLOOKUP(B155,[39]全部报警!$B$4:$E$75,4,FALSE)</f>
        <v>云南省红河哈尼族彝族自治州建水县坡头乡白显段大石洞小学西南197米</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VLOOKUP(B156,[39]全部报警!$B$4:$E$75,2,FALSE)</f>
        <v>2019-07-18 19:16:17</v>
      </c>
      <c r="G156" s="76">
        <f>VLOOKUP(B156,[39]全部报警!$B$4:$E$75,3,FALSE)</f>
        <v>0</v>
      </c>
      <c r="H156" s="76" t="str">
        <f>VLOOKUP(B156,[39]全部报警!$B$4:$E$75,4,FALSE)</f>
        <v>云南省红河哈尼族彝族自治州元阳县南沙镇慢腊公路102县102县道桃园村卫生所东1229米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5" t="s">
        <v>3981</v>
      </c>
      <c r="G157" s="75">
        <v>0</v>
      </c>
      <c r="H157" s="75" t="s">
        <v>3982</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3983</v>
      </c>
      <c r="G158" s="75">
        <v>0</v>
      </c>
      <c r="H158" s="75" t="s">
        <v>3984</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6" t="str">
        <f>VLOOKUP(B159,[39]全部报警!$B$4:$E$75,2,FALSE)</f>
        <v>2019-07-18 08:35:43</v>
      </c>
      <c r="G159" s="76">
        <f>VLOOKUP(B159,[39]全部报警!$B$4:$E$75,3,FALSE)</f>
        <v>0</v>
      </c>
      <c r="H159" s="76" t="str">
        <f>VLOOKUP(B159,[39]全部报警!$B$4:$E$75,4,FALSE)</f>
        <v>云南省红河哈尼族彝族自治州绿春县大兴镇老庙巷78号214省道中国农业银行(绿春县支行营业室)北1633米</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3985</v>
      </c>
      <c r="G160" s="75">
        <v>0</v>
      </c>
      <c r="H160" s="75" t="s">
        <v>3986</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3987</v>
      </c>
      <c r="G161" s="75">
        <v>0</v>
      </c>
      <c r="H161" s="75" t="s">
        <v>3988</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3989</v>
      </c>
      <c r="G162" s="75">
        <v>0</v>
      </c>
      <c r="H162" s="75" t="s">
        <v>3990</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VLOOKUP(B163,[39]全部报警!$B$4:$E$75,2,FALSE)</f>
        <v>2019-07-18 22:54:17</v>
      </c>
      <c r="G163" s="76">
        <f>VLOOKUP(B163,[39]全部报警!$B$4:$E$75,3,FALSE)</f>
        <v>0</v>
      </c>
      <c r="H163" s="76" t="str">
        <f>VLOOKUP(B163,[39]全部报警!$B$4:$E$75,4,FALSE)</f>
        <v>云南省玉溪市澄江县龙街街道202省道澄江县龙街街道高西村民委员会北213米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3991</v>
      </c>
      <c r="G164" s="75">
        <v>0</v>
      </c>
      <c r="H164" s="75" t="s">
        <v>3992</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3993</v>
      </c>
      <c r="G165" s="75">
        <v>0</v>
      </c>
      <c r="H165" s="75" t="s">
        <v>3994</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3995</v>
      </c>
      <c r="G166" s="75">
        <v>0</v>
      </c>
      <c r="H166" s="75" t="s">
        <v>3996</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6" t="str">
        <f>VLOOKUP(B167,[39]全部报警!$B$4:$E$75,2,FALSE)</f>
        <v>2019-07-18 18:21:26</v>
      </c>
      <c r="G167" s="76">
        <f>VLOOKUP(B167,[39]全部报警!$B$4:$E$75,3,FALSE)</f>
        <v>0</v>
      </c>
      <c r="H167" s="76" t="str">
        <f>VLOOKUP(B167,[39]全部报警!$B$4:$E$75,4,FALSE)</f>
        <v>云南省红河哈尼族彝族自治州个旧市沙甸镇323国道穆斯林餐厅西北98米</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3997</v>
      </c>
      <c r="G168" s="75">
        <v>0</v>
      </c>
      <c r="H168" s="75" t="s">
        <v>3998</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VLOOKUP(B169,[39]全部报警!$B$4:$E$75,2,FALSE)</f>
        <v>2019-07-18 23:20:57</v>
      </c>
      <c r="G169" s="76">
        <f>VLOOKUP(B169,[39]全部报警!$B$4:$E$75,3,FALSE)</f>
        <v>0</v>
      </c>
      <c r="H169" s="76" t="str">
        <f>VLOOKUP(B169,[39]全部报警!$B$4:$E$75,4,FALSE)</f>
        <v>云南省文山壮族苗族自治州广南县莲城镇那忠东415米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3999</v>
      </c>
      <c r="G170" s="75">
        <v>0</v>
      </c>
      <c r="H170" s="75" t="s">
        <v>4000</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VLOOKUP(B171,[39]全部报警!$B$4:$E$75,2,FALSE)</f>
        <v>2019-07-18 23:49:43</v>
      </c>
      <c r="G171" s="76">
        <f>VLOOKUP(B171,[39]全部报警!$B$4:$E$75,3,FALSE)</f>
        <v>44</v>
      </c>
      <c r="H171" s="76" t="str">
        <f>VLOOKUP(B171,[39]全部报警!$B$4:$E$75,4,FALSE)</f>
        <v>云南省红河哈尼族彝族自治州蒙自市冷泉镇G8011开河高速加水检修站东201米</v>
      </c>
      <c r="I171" s="81" t="s">
        <v>3596</v>
      </c>
      <c r="J171" s="128"/>
      <c r="K171" s="128"/>
      <c r="L171" s="84" t="s">
        <v>28</v>
      </c>
      <c r="M171" s="81"/>
      <c r="N171" s="81" t="s">
        <v>62</v>
      </c>
      <c r="O171" s="81"/>
      <c r="P171" s="81"/>
      <c r="Q171" s="129" t="s">
        <v>34</v>
      </c>
      <c r="R171" s="130"/>
      <c r="S171" s="83" t="s">
        <v>3934</v>
      </c>
      <c r="T171" s="104" t="s">
        <v>170</v>
      </c>
      <c r="U171" s="131"/>
      <c r="V171" s="46"/>
    </row>
    <row r="172" s="41" customFormat="1" ht="17.65" customHeight="1" spans="1:22">
      <c r="A172" s="71">
        <v>167</v>
      </c>
      <c r="B172" s="78" t="s">
        <v>607</v>
      </c>
      <c r="C172" s="78" t="s">
        <v>608</v>
      </c>
      <c r="D172" s="78" t="s">
        <v>609</v>
      </c>
      <c r="E172" s="74" t="s">
        <v>59</v>
      </c>
      <c r="F172" s="76" t="str">
        <f>VLOOKUP(B172,[39]全部报警!$B$4:$E$75,2,FALSE)</f>
        <v>2019-07-18 23:29:47</v>
      </c>
      <c r="G172" s="76">
        <f>VLOOKUP(B172,[39]全部报警!$B$4:$E$75,3,FALSE)</f>
        <v>0</v>
      </c>
      <c r="H172" s="76" t="str">
        <f>VLOOKUP(B172,[39]全部报警!$B$4:$E$75,4,FALSE)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6" t="str">
        <f>VLOOKUP(B173,[39]全部报警!$B$4:$E$75,2,FALSE)</f>
        <v>2019-07-18 21:00:46</v>
      </c>
      <c r="G173" s="76">
        <f>VLOOKUP(B173,[39]全部报警!$B$4:$E$75,3,FALSE)</f>
        <v>0</v>
      </c>
      <c r="H173" s="76" t="str">
        <f>VLOOKUP(B173,[39]全部报警!$B$4:$E$75,4,FALSE)</f>
        <v>云南省昭通市彝良县洛泽河镇侯毛段蚂蝗沟小学东1229米</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4001</v>
      </c>
      <c r="G174" s="75">
        <v>0</v>
      </c>
      <c r="H174" s="75" t="s">
        <v>4002</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VLOOKUP(B175,[39]全部报警!$B$4:$E$75,2,FALSE)</f>
        <v>2019-07-18 18:35:30</v>
      </c>
      <c r="G175" s="76">
        <f>VLOOKUP(B175,[39]全部报警!$B$4:$E$75,3,FALSE)</f>
        <v>0</v>
      </c>
      <c r="H175" s="76" t="str">
        <f>VLOOKUP(B175,[39]全部报警!$B$4:$E$75,4,FALSE)</f>
        <v>云南省红河哈尼族彝族自治州建水县临安镇青他线建水文笔塔西南875米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4003</v>
      </c>
      <c r="G176" s="75">
        <v>0</v>
      </c>
      <c r="H176" s="75" t="s">
        <v>4004</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4005</v>
      </c>
      <c r="G177" s="75">
        <v>0</v>
      </c>
      <c r="H177" s="75" t="s">
        <v>4006</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VLOOKUP(B178,[39]全部报警!$B$4:$E$75,2,FALSE)</f>
        <v>2019-07-18 19:15:21</v>
      </c>
      <c r="G178" s="76">
        <f>VLOOKUP(B178,[39]全部报警!$B$4:$E$75,3,FALSE)</f>
        <v>0</v>
      </c>
      <c r="H178" s="76" t="str">
        <f>VLOOKUP(B178,[39]全部报警!$B$4:$E$75,4,FALSE)</f>
        <v>云南省红河哈尼族彝族自治州弥勒市弥阳镇双桥路82双桥路万豪园小区东南96米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4007</v>
      </c>
      <c r="G179" s="75">
        <v>0</v>
      </c>
      <c r="H179" s="75" t="s">
        <v>4008</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VLOOKUP(B180,[39]全部报警!$B$4:$E$75,2,FALSE)</f>
        <v>2019-07-18 22:43:56</v>
      </c>
      <c r="G180" s="76">
        <f>VLOOKUP(B180,[39]全部报警!$B$4:$E$75,3,FALSE)</f>
        <v>40</v>
      </c>
      <c r="H180" s="76" t="str">
        <f>VLOOKUP(B180,[39]全部报警!$B$4:$E$75,4,FALSE)</f>
        <v>云南省大理白族自治州大理市喜洲镇永兴公路035乡214国道下兴庄东北312米</v>
      </c>
      <c r="I180" s="81" t="s">
        <v>3596</v>
      </c>
      <c r="J180" s="128"/>
      <c r="K180" s="128"/>
      <c r="L180" s="84" t="s">
        <v>28</v>
      </c>
      <c r="M180" s="81"/>
      <c r="N180" s="81" t="s">
        <v>62</v>
      </c>
      <c r="O180" s="81"/>
      <c r="P180" s="81"/>
      <c r="Q180" s="129" t="s">
        <v>34</v>
      </c>
      <c r="R180" s="130"/>
      <c r="S180" s="83" t="s">
        <v>3934</v>
      </c>
      <c r="T180" s="104" t="s">
        <v>170</v>
      </c>
      <c r="U180" s="131"/>
      <c r="V180" s="46"/>
    </row>
    <row r="181" s="41" customFormat="1" ht="17.65" customHeight="1" spans="1:22">
      <c r="A181" s="71">
        <v>176</v>
      </c>
      <c r="B181" s="78" t="s">
        <v>640</v>
      </c>
      <c r="C181" s="78" t="s">
        <v>641</v>
      </c>
      <c r="D181" s="78" t="s">
        <v>642</v>
      </c>
      <c r="E181" s="74" t="s">
        <v>59</v>
      </c>
      <c r="F181" s="76" t="str">
        <f>VLOOKUP(B181,[39]全部报警!$B$4:$E$75,2,FALSE)</f>
        <v>2019-07-18 19:43:37</v>
      </c>
      <c r="G181" s="76">
        <f>VLOOKUP(B181,[39]全部报警!$B$4:$E$75,3,FALSE)</f>
        <v>0</v>
      </c>
      <c r="H181" s="76" t="str">
        <f>VLOOKUP(B181,[39]全部报警!$B$4:$E$75,4,FALSE)</f>
        <v>云南省红河哈尼族彝族自治州个旧市城区街道鄢棚南路云兴驾驶员城东北87米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4009</v>
      </c>
      <c r="G182" s="75">
        <v>0</v>
      </c>
      <c r="H182" s="75" t="s">
        <v>4010</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6" t="str">
        <f>VLOOKUP(B183,[39]全部报警!$B$4:$E$75,2,FALSE)</f>
        <v>2019-07-18 18:09:16</v>
      </c>
      <c r="G183" s="76">
        <f>VLOOKUP(B183,[39]全部报警!$B$4:$E$75,3,FALSE)</f>
        <v>0</v>
      </c>
      <c r="H183" s="76" t="str">
        <f>VLOOKUP(B183,[39]全部报警!$B$4:$E$75,4,FALSE)</f>
        <v>云南省红河哈尼族彝族自治州金平苗族瑶族傣族自治县金河镇蒙自众友羊肉米线(金平总店)东南18米</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VLOOKUP(B184,[39]全部报警!$B$4:$E$75,2,FALSE)</f>
        <v>2019-07-18 23:41:03</v>
      </c>
      <c r="G184" s="76">
        <f>VLOOKUP(B184,[39]全部报警!$B$4:$E$75,3,FALSE)</f>
        <v>0</v>
      </c>
      <c r="H184" s="76" t="str">
        <f>VLOOKUP(B184,[39]全部报警!$B$4:$E$75,4,FALSE)</f>
        <v>云南省红河哈尼族彝族自治州元阳县上新城乡元蔓高速芒铁西421米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4011</v>
      </c>
      <c r="G185" s="75">
        <v>0</v>
      </c>
      <c r="H185" s="75" t="s">
        <v>4012</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VLOOKUP(B186,[39]全部报警!$B$4:$E$75,2,FALSE)</f>
        <v>2019-07-18 17:02:48</v>
      </c>
      <c r="G186" s="76">
        <f>VLOOKUP(B186,[39]全部报警!$B$4:$E$75,3,FALSE)</f>
        <v>0</v>
      </c>
      <c r="H186" s="76" t="str">
        <f>VLOOKUP(B186,[39]全部报警!$B$4:$E$75,4,FALSE)</f>
        <v>云南省红河哈尼族彝族自治州河口瑶族自治县南溪镇209省道中国邮政储蓄银行(南溪镇营业所)西北75米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6" t="str">
        <f>VLOOKUP(B187,[39]全部报警!$B$4:$E$75,2,FALSE)</f>
        <v>2019-07-18 23:24:27</v>
      </c>
      <c r="G187" s="76">
        <f>VLOOKUP(B187,[39]全部报警!$B$4:$E$75,3,FALSE)</f>
        <v>0</v>
      </c>
      <c r="H187" s="76" t="str">
        <f>VLOOKUP(B187,[39]全部报警!$B$4:$E$75,4,FALSE)</f>
        <v>云南省红河哈尼族彝族自治州建水县南庄镇新房北148米</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4013</v>
      </c>
      <c r="G188" s="75">
        <v>0</v>
      </c>
      <c r="H188" s="75" t="s">
        <v>4014</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4015</v>
      </c>
      <c r="G189" s="75">
        <v>0</v>
      </c>
      <c r="H189" s="75" t="s">
        <v>4016</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6" t="str">
        <f>VLOOKUP(B190,[39]全部报警!$B$4:$E$75,2,FALSE)</f>
        <v>2019-07-18 23:42:44</v>
      </c>
      <c r="G190" s="76">
        <f>VLOOKUP(B190,[39]全部报警!$B$4:$E$75,3,FALSE)</f>
        <v>0</v>
      </c>
      <c r="H190" s="76" t="str">
        <f>VLOOKUP(B190,[39]全部报警!$B$4:$E$75,4,FALSE)</f>
        <v>云南省红河哈尼族彝族自治州河口瑶族自治县南溪镇124县道南溪镇中心卫生院北232米</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VLOOKUP(B191,[39]全部报警!$B$4:$E$75,2,FALSE)</f>
        <v>2019-07-18 23:16:12</v>
      </c>
      <c r="G191" s="76">
        <f>VLOOKUP(B191,[39]全部报警!$B$4:$E$75,3,FALSE)</f>
        <v>0</v>
      </c>
      <c r="H191" s="76" t="str">
        <f>VLOOKUP(B191,[39]全部报警!$B$4:$E$75,4,FALSE)</f>
        <v>云南省红河哈尼族彝族自治州建水县临安镇迎晖路331214省道建水樱花轮胎经营部西南118米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VLOOKUP(B192,[39]全部报警!$B$4:$E$75,2,FALSE)</f>
        <v>2019-07-18 23:08:46</v>
      </c>
      <c r="G192" s="76">
        <f>VLOOKUP(B192,[39]全部报警!$B$4:$E$75,3,FALSE)</f>
        <v>0</v>
      </c>
      <c r="H192" s="76" t="str">
        <f>VLOOKUP(B192,[39]全部报警!$B$4:$E$75,4,FALSE)</f>
        <v>云南省红河哈尼族彝族自治州元阳县俄扎乡元绿二级公路青冈隧道西1335米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VLOOKUP(B193,[39]全部报警!$B$4:$E$75,2,FALSE)</f>
        <v>2019-07-18 17:24:03</v>
      </c>
      <c r="G193" s="76">
        <f>VLOOKUP(B193,[39]全部报警!$B$4:$E$75,3,FALSE)</f>
        <v>0</v>
      </c>
      <c r="H193" s="76" t="str">
        <f>VLOOKUP(B193,[39]全部报警!$B$4:$E$75,4,FALSE)</f>
        <v>云南省红河哈尼族彝族自治州建水县岔科镇阿初段建水县岔科镇小河边小学西南223米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M74 O74:P74 M75 O75:P75 M91 N91 O91 P91 M92 N92 O92 P92 M93 N93 O93 P93 M94 N94 O94 P94 M95 N95 O95 P95 M96 N96 O96 P96 M97 N97 O97 P97 M98 N98 O98 P98 M99 N99 O99 P99 M100 N100 O100 P100 M101 N101 O101 P101 M102 N102 O102 P102 M103 N103 O103 P103 M104 N104 O104 P104 I105 M105 N105 O105 P105 M106 N106 O106 P106 M107 N107 O107 P107 M108 N108 O108 P108 M109 N109 O109 P109 M110 N110 O110 P110 M111 N111 O111 P111 M112 N112 O112 P112 M113 N113 O113 P113 M114 N114 O114 P114 M115 N115 O115 P115 I117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53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4017</v>
      </c>
      <c r="B2" s="49"/>
      <c r="C2" s="49"/>
      <c r="D2" s="49"/>
      <c r="E2" s="49"/>
      <c r="F2" s="50"/>
      <c r="G2" s="51" t="s">
        <v>26</v>
      </c>
      <c r="H2" s="52"/>
      <c r="I2" s="52"/>
      <c r="J2" s="52"/>
      <c r="K2" s="52"/>
      <c r="L2" s="52"/>
      <c r="M2" s="52"/>
      <c r="N2" s="52"/>
      <c r="O2" s="52"/>
      <c r="P2" s="52"/>
      <c r="Q2" s="87" t="s">
        <v>4018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4019</v>
      </c>
      <c r="G6" s="75">
        <v>0</v>
      </c>
      <c r="H6" s="75" t="s">
        <v>4020</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4021</v>
      </c>
      <c r="G7" s="75">
        <v>0</v>
      </c>
      <c r="H7" s="75" t="s">
        <v>4022</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4023</v>
      </c>
      <c r="G8" s="75">
        <v>0</v>
      </c>
      <c r="H8" s="75" t="s">
        <v>4024</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5" t="s">
        <v>4025</v>
      </c>
      <c r="G9" s="75">
        <v>0</v>
      </c>
      <c r="H9" s="75" t="s">
        <v>4026</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4027</v>
      </c>
      <c r="G10" s="75">
        <v>0</v>
      </c>
      <c r="H10" s="75" t="s">
        <v>4028</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4029</v>
      </c>
      <c r="G11" s="75">
        <v>0</v>
      </c>
      <c r="H11" s="75" t="s">
        <v>4030</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4031</v>
      </c>
      <c r="G12" s="75">
        <v>0</v>
      </c>
      <c r="H12" s="75" t="s">
        <v>4032</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VLOOKUP(B13,[40]全部报警!$B$4:$E$74,2,FALSE)</f>
        <v>2019-07-19 20:48:25</v>
      </c>
      <c r="G13" s="76">
        <f>VLOOKUP(B13,[40]全部报警!$B$4:$E$74,3,FALSE)</f>
        <v>0</v>
      </c>
      <c r="H13" s="76" t="str">
        <f>VLOOKUP(B13,[40]全部报警!$B$4:$E$74,4,FALSE)</f>
        <v>云南省昆明市石林彝族自治县长湖镇石新汽专豆黑客运站西北1547米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4033</v>
      </c>
      <c r="G14" s="75">
        <v>0</v>
      </c>
      <c r="H14" s="75" t="s">
        <v>4034</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VLOOKUP(B15,[40]全部报警!$B$4:$E$74,2,FALSE)</f>
        <v>2019-07-19 20:57:45</v>
      </c>
      <c r="G15" s="76">
        <f>VLOOKUP(B15,[40]全部报警!$B$4:$E$74,3,FALSE)</f>
        <v>0</v>
      </c>
      <c r="H15" s="76" t="str">
        <f>VLOOKUP(B15,[40]全部报警!$B$4:$E$74,4,FALSE)</f>
        <v>云南省玉溪市峨山彝族自治县岔河乡213省道怀珠桥南251米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4035</v>
      </c>
      <c r="G16" s="75">
        <v>0</v>
      </c>
      <c r="H16" s="75" t="s">
        <v>4036</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4037</v>
      </c>
      <c r="G17" s="75">
        <v>0</v>
      </c>
      <c r="H17" s="75" t="s">
        <v>4038</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4039</v>
      </c>
      <c r="G18" s="75">
        <v>0</v>
      </c>
      <c r="H18" s="75" t="s">
        <v>4040</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4041</v>
      </c>
      <c r="G19" s="75">
        <v>0</v>
      </c>
      <c r="H19" s="75" t="s">
        <v>4042</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4043</v>
      </c>
      <c r="G20" s="75">
        <v>0</v>
      </c>
      <c r="H20" s="75" t="s">
        <v>4044</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4045</v>
      </c>
      <c r="G21" s="75">
        <v>0</v>
      </c>
      <c r="H21" s="75" t="s">
        <v>576</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4046</v>
      </c>
      <c r="G22" s="75">
        <v>0</v>
      </c>
      <c r="H22" s="75" t="s">
        <v>4047</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4048</v>
      </c>
      <c r="G23" s="75">
        <v>0</v>
      </c>
      <c r="H23" s="75" t="s">
        <v>4049</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4050</v>
      </c>
      <c r="G24" s="75">
        <v>0</v>
      </c>
      <c r="H24" s="75" t="s">
        <v>3605</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5" t="s">
        <v>4051</v>
      </c>
      <c r="G25" s="75">
        <v>0</v>
      </c>
      <c r="H25" s="75" t="s">
        <v>4052</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4053</v>
      </c>
      <c r="G26" s="75">
        <v>0</v>
      </c>
      <c r="H26" s="75" t="s">
        <v>4054</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4055</v>
      </c>
      <c r="G27" s="75">
        <v>0</v>
      </c>
      <c r="H27" s="75" t="s">
        <v>4056</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5" t="s">
        <v>4057</v>
      </c>
      <c r="G28" s="75">
        <v>0</v>
      </c>
      <c r="H28" s="75" t="s">
        <v>4058</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5" t="s">
        <v>4059</v>
      </c>
      <c r="G29" s="75">
        <v>0</v>
      </c>
      <c r="H29" s="75" t="s">
        <v>4060</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4061</v>
      </c>
      <c r="G30" s="75">
        <v>0</v>
      </c>
      <c r="H30" s="75" t="s">
        <v>4062</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4063</v>
      </c>
      <c r="G31" s="75">
        <v>0</v>
      </c>
      <c r="H31" s="75" t="s">
        <v>4064</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4065</v>
      </c>
      <c r="G32" s="75">
        <v>0</v>
      </c>
      <c r="H32" s="75" t="s">
        <v>4066</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4067</v>
      </c>
      <c r="G33" s="75">
        <v>0</v>
      </c>
      <c r="H33" s="75" t="s">
        <v>4068</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4069</v>
      </c>
      <c r="G34" s="75">
        <v>0</v>
      </c>
      <c r="H34" s="75" t="s">
        <v>4070</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6" t="str">
        <f>VLOOKUP(B35,[40]全部报警!$B$4:$E$74,2,FALSE)</f>
        <v>2019-07-19 23:13:59</v>
      </c>
      <c r="G35" s="76">
        <f>VLOOKUP(B35,[40]全部报警!$B$4:$E$74,3,FALSE)</f>
        <v>0</v>
      </c>
      <c r="H35" s="76" t="str">
        <f>VLOOKUP(B35,[40]全部报警!$B$4:$E$74,4,FALSE)</f>
        <v>云南省红河哈尼族彝族自治州建水县临安镇214省道王桥头西325米</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VLOOKUP(B36,[40]全部报警!$B$4:$E$74,2,FALSE)</f>
        <v>2019-07-19 17:50:10</v>
      </c>
      <c r="G36" s="76">
        <f>VLOOKUP(B36,[40]全部报警!$B$4:$E$74,3,FALSE)</f>
        <v>0</v>
      </c>
      <c r="H36" s="76" t="str">
        <f>VLOOKUP(B36,[40]全部报警!$B$4:$E$74,4,FALSE)</f>
        <v>云南省西双版纳傣族自治州勐腊县关累镇关累港西159米</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4071</v>
      </c>
      <c r="G37" s="75">
        <v>0</v>
      </c>
      <c r="H37" s="75" t="s">
        <v>4072</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VLOOKUP(B38,[40]全部报警!$B$4:$E$74,2,FALSE)</f>
        <v>2019-07-19 09:04:57</v>
      </c>
      <c r="G38" s="76">
        <f>VLOOKUP(B38,[40]全部报警!$B$4:$E$74,3,FALSE)</f>
        <v>0</v>
      </c>
      <c r="H38" s="76" t="str">
        <f>VLOOKUP(B38,[40]全部报警!$B$4:$E$74,4,FALSE)</f>
        <v>云南省红河哈尼族彝族自治州元阳县上新城乡南芒公路风口山卫生院西南141米</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4073</v>
      </c>
      <c r="G39" s="75">
        <v>0</v>
      </c>
      <c r="H39" s="75" t="s">
        <v>4074</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VLOOKUP(B40,[40]全部报警!$B$4:$E$74,2,FALSE)</f>
        <v>2019-07-19 23:40:45</v>
      </c>
      <c r="G40" s="76">
        <f>VLOOKUP(B40,[40]全部报警!$B$4:$E$74,3,FALSE)</f>
        <v>0</v>
      </c>
      <c r="H40" s="76" t="str">
        <f>VLOOKUP(B40,[40]全部报警!$B$4:$E$74,4,FALSE)</f>
        <v>云南省玉溪市红塔区研和街道319省道古城村南120米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4075</v>
      </c>
      <c r="G41" s="75">
        <v>0</v>
      </c>
      <c r="H41" s="75" t="s">
        <v>4076</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6" t="str">
        <f>VLOOKUP(B42,[40]全部报警!$B$4:$E$74,2,FALSE)</f>
        <v>2019-07-19 09:16:48</v>
      </c>
      <c r="G42" s="76">
        <f>VLOOKUP(B42,[40]全部报警!$B$4:$E$74,3,FALSE)</f>
        <v>0</v>
      </c>
      <c r="H42" s="76" t="str">
        <f>VLOOKUP(B42,[40]全部报警!$B$4:$E$74,4,FALSE)</f>
        <v>云南省红河哈尼族彝族自治州金平苗族瑶族傣族自治县金水河镇滨河路金水河乡劳动保障局东南98米</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4077</v>
      </c>
      <c r="G43" s="75">
        <v>0</v>
      </c>
      <c r="H43" s="75" t="s">
        <v>4078</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VLOOKUP(B44,[40]全部报警!$B$4:$E$74,2,FALSE)</f>
        <v>2019-07-19 17:17:43</v>
      </c>
      <c r="G44" s="76">
        <f>VLOOKUP(B44,[40]全部报警!$B$4:$E$74,3,FALSE)</f>
        <v>0</v>
      </c>
      <c r="H44" s="76" t="str">
        <f>VLOOKUP(B44,[40]全部报警!$B$4:$E$74,4,FALSE)</f>
        <v>云南省红河哈尼族彝族自治州泸西县金马镇华西段大华西西北963米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4079</v>
      </c>
      <c r="G45" s="75">
        <v>0</v>
      </c>
      <c r="H45" s="75" t="s">
        <v>4080</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4081</v>
      </c>
      <c r="G46" s="75">
        <v>0</v>
      </c>
      <c r="H46" s="75" t="s">
        <v>4082</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5" t="s">
        <v>4083</v>
      </c>
      <c r="G47" s="75">
        <v>0</v>
      </c>
      <c r="H47" s="75" t="s">
        <v>4084</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4085</v>
      </c>
      <c r="G48" s="75">
        <v>0</v>
      </c>
      <c r="H48" s="75" t="s">
        <v>4086</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4087</v>
      </c>
      <c r="G49" s="75">
        <v>0</v>
      </c>
      <c r="H49" s="75" t="s">
        <v>4088</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5" t="s">
        <v>4089</v>
      </c>
      <c r="G50" s="75">
        <v>0</v>
      </c>
      <c r="H50" s="75" t="s">
        <v>4090</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4091</v>
      </c>
      <c r="G51" s="75">
        <v>0</v>
      </c>
      <c r="H51" s="75" t="s">
        <v>4092</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4093</v>
      </c>
      <c r="G52" s="75">
        <v>0</v>
      </c>
      <c r="H52" s="75" t="s">
        <v>4094</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5" t="s">
        <v>4095</v>
      </c>
      <c r="G53" s="75">
        <v>0</v>
      </c>
      <c r="H53" s="75" t="s">
        <v>4096</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5" t="s">
        <v>4097</v>
      </c>
      <c r="G54" s="75">
        <v>0</v>
      </c>
      <c r="H54" s="75" t="s">
        <v>4098</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4099</v>
      </c>
      <c r="G55" s="75">
        <v>0</v>
      </c>
      <c r="H55" s="75" t="s">
        <v>4100</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4101</v>
      </c>
      <c r="G56" s="75">
        <v>0</v>
      </c>
      <c r="H56" s="75" t="s">
        <v>4102</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4103</v>
      </c>
      <c r="G57" s="75">
        <v>0</v>
      </c>
      <c r="H57" s="75" t="s">
        <v>1617</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4104</v>
      </c>
      <c r="G58" s="75">
        <v>0</v>
      </c>
      <c r="H58" s="75" t="s">
        <v>4105</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4106</v>
      </c>
      <c r="G59" s="75">
        <v>0</v>
      </c>
      <c r="H59" s="75" t="s">
        <v>4107</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4108</v>
      </c>
      <c r="G60" s="75">
        <v>0</v>
      </c>
      <c r="H60" s="75" t="s">
        <v>3868</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5" t="s">
        <v>4109</v>
      </c>
      <c r="G61" s="75">
        <v>0</v>
      </c>
      <c r="H61" s="75" t="s">
        <v>4110</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4111</v>
      </c>
      <c r="G62" s="75">
        <v>0</v>
      </c>
      <c r="H62" s="75" t="s">
        <v>4112</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4113</v>
      </c>
      <c r="G63" s="75">
        <v>0</v>
      </c>
      <c r="H63" s="75" t="s">
        <v>4114</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4115</v>
      </c>
      <c r="G64" s="75">
        <v>0</v>
      </c>
      <c r="H64" s="75" t="s">
        <v>4116</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4117</v>
      </c>
      <c r="G65" s="75">
        <v>0</v>
      </c>
      <c r="H65" s="75" t="s">
        <v>4118</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4119</v>
      </c>
      <c r="G66" s="75">
        <v>0</v>
      </c>
      <c r="H66" s="75" t="s">
        <v>4002</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VLOOKUP(B67,[40]全部报警!$B$4:$E$74,2,FALSE)</f>
        <v>2019-07-19 16:56:48</v>
      </c>
      <c r="G67" s="76">
        <f>VLOOKUP(B67,[40]全部报警!$B$4:$E$74,3,FALSE)</f>
        <v>0</v>
      </c>
      <c r="H67" s="76" t="str">
        <f>VLOOKUP(B67,[40]全部报警!$B$4:$E$74,4,FALSE)</f>
        <v>云南省怒江傈僳族自治州泸水市称杆乡228省道腊门嘎北114米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4120</v>
      </c>
      <c r="G68" s="75">
        <v>0</v>
      </c>
      <c r="H68" s="75" t="s">
        <v>4121</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4122</v>
      </c>
      <c r="G69" s="75">
        <v>0</v>
      </c>
      <c r="H69" s="75" t="s">
        <v>4123</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4124</v>
      </c>
      <c r="G70" s="75">
        <v>0</v>
      </c>
      <c r="H70" s="75" t="s">
        <v>4125</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4126</v>
      </c>
      <c r="G71" s="75">
        <v>0</v>
      </c>
      <c r="H71" s="75" t="s">
        <v>4127</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5" t="s">
        <v>4128</v>
      </c>
      <c r="G72" s="75">
        <v>0</v>
      </c>
      <c r="H72" s="75" t="s">
        <v>4129</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4130</v>
      </c>
      <c r="G73" s="75">
        <v>0</v>
      </c>
      <c r="H73" s="75" t="s">
        <v>4131</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VLOOKUP(B74,[40]全部报警!$B$4:$E$74,2,FALSE)</f>
        <v>2019-07-19 20:58:48</v>
      </c>
      <c r="G74" s="76">
        <f>VLOOKUP(B74,[40]全部报警!$B$4:$E$74,3,FALSE)</f>
        <v>0</v>
      </c>
      <c r="H74" s="76" t="str">
        <f>VLOOKUP(B74,[40]全部报警!$B$4:$E$74,4,FALSE)</f>
        <v>云南省红河哈尼族彝族自治州弥勒市弥阳镇王炽路45号友信教育培训学校东96米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5" t="s">
        <v>4132</v>
      </c>
      <c r="G75" s="75">
        <v>0</v>
      </c>
      <c r="H75" s="75" t="s">
        <v>4133</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VLOOKUP(B76,[40]全部报警!$B$4:$E$74,2,FALSE)</f>
        <v>2019-07-19 10:13:52</v>
      </c>
      <c r="G76" s="76">
        <f>VLOOKUP(B76,[40]全部报警!$B$4:$E$74,3,FALSE)</f>
        <v>0</v>
      </c>
      <c r="H76" s="76" t="str">
        <f>VLOOKUP(B76,[40]全部报警!$B$4:$E$74,4,FALSE)</f>
        <v>云南省红河哈尼族彝族自治州建水县坡头乡130县道贾沙乡科技希望小学南1494米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4134</v>
      </c>
      <c r="G77" s="75">
        <v>0</v>
      </c>
      <c r="H77" s="75" t="s">
        <v>3657</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4135</v>
      </c>
      <c r="G78" s="75">
        <v>0</v>
      </c>
      <c r="H78" s="75" t="s">
        <v>4136</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4137</v>
      </c>
      <c r="G79" s="75">
        <v>0</v>
      </c>
      <c r="H79" s="75" t="s">
        <v>4138</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4139</v>
      </c>
      <c r="G80" s="75">
        <v>0</v>
      </c>
      <c r="H80" s="75" t="s">
        <v>4140</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VLOOKUP(B81,[40]全部报警!$B$4:$E$74,2,FALSE)</f>
        <v>2019-07-19 22:31:43</v>
      </c>
      <c r="G81" s="76">
        <f>VLOOKUP(B81,[40]全部报警!$B$4:$E$74,3,FALSE)</f>
        <v>0</v>
      </c>
      <c r="H81" s="75" t="s">
        <v>4141</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VLOOKUP(B82,[40]全部报警!$B$4:$E$74,2,FALSE)</f>
        <v>2019-07-19 13:02:09</v>
      </c>
      <c r="G82" s="76">
        <f>VLOOKUP(B82,[40]全部报警!$B$4:$E$74,3,FALSE)</f>
        <v>0</v>
      </c>
      <c r="H82" s="76" t="str">
        <f>VLOOKUP(B82,[40]全部报警!$B$4:$E$74,4,FALSE)</f>
        <v>云南省红河哈尼族彝族自治州泸西县午街铺镇服务区南160米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VLOOKUP(B83,[40]全部报警!$B$4:$E$74,2,FALSE)</f>
        <v>2019-07-19 12:13:54</v>
      </c>
      <c r="G83" s="76">
        <f>VLOOKUP(B83,[40]全部报警!$B$4:$E$74,3,FALSE)</f>
        <v>0</v>
      </c>
      <c r="H83" s="76" t="str">
        <f>VLOOKUP(B83,[40]全部报警!$B$4:$E$74,4,FALSE)</f>
        <v>云南省昭通市绥江县中城镇三大坝南170米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5" t="s">
        <v>4142</v>
      </c>
      <c r="G84" s="75">
        <v>0</v>
      </c>
      <c r="H84" s="75" t="s">
        <v>4143</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VLOOKUP(B85,[40]全部报警!$B$4:$E$74,2,FALSE)</f>
        <v>2019-07-19 19:54:31</v>
      </c>
      <c r="G85" s="76">
        <f>VLOOKUP(B85,[40]全部报警!$B$4:$E$74,3,FALSE)</f>
        <v>0</v>
      </c>
      <c r="H85" s="76" t="str">
        <f>VLOOKUP(B85,[40]全部报警!$B$4:$E$74,4,FALSE)</f>
        <v>云南省昭通市镇雄县坪上镇背牛段湾子东南159米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VLOOKUP(B86,[40]全部报警!$B$4:$E$74,2,FALSE)</f>
        <v>2019-07-19 21:59:11</v>
      </c>
      <c r="G86" s="76">
        <f>VLOOKUP(B86,[40]全部报警!$B$4:$E$74,3,FALSE)</f>
        <v>0</v>
      </c>
      <c r="H86" s="76" t="str">
        <f>VLOOKUP(B86,[40]全部报警!$B$4:$E$74,4,FALSE)</f>
        <v>云南省红河哈尼族彝族自治州建水县临安镇214省道建水县临安镇东村村民委员会西南593米</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VLOOKUP(B87,[40]全部报警!$B$4:$E$74,2,FALSE)</f>
        <v>2019-07-19 21:31:16</v>
      </c>
      <c r="G87" s="76">
        <f>VLOOKUP(B87,[40]全部报警!$B$4:$E$74,3,FALSE)</f>
        <v>0</v>
      </c>
      <c r="H87" s="76" t="str">
        <f>VLOOKUP(B87,[40]全部报警!$B$4:$E$74,4,FALSE)</f>
        <v>云南省红河哈尼族彝族自治州元阳县南沙镇102县道元红双飞粉东北222米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5" t="s">
        <v>4144</v>
      </c>
      <c r="G88" s="75">
        <v>0</v>
      </c>
      <c r="H88" s="75" t="s">
        <v>3908</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5" t="s">
        <v>4145</v>
      </c>
      <c r="G89" s="75">
        <v>0</v>
      </c>
      <c r="H89" s="75" t="s">
        <v>4146</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VLOOKUP(B90,[40]全部报警!$B$4:$E$74,2,FALSE)</f>
        <v>2019-07-19 23:56:25</v>
      </c>
      <c r="G90" s="76">
        <f>VLOOKUP(B90,[40]全部报警!$B$4:$E$74,3,FALSE)</f>
        <v>0</v>
      </c>
      <c r="H90" s="76" t="str">
        <f>VLOOKUP(B90,[40]全部报警!$B$4:$E$74,4,FALSE)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6" t="str">
        <f>VLOOKUP(B91,[40]全部报警!$B$4:$E$74,2,FALSE)</f>
        <v>2019-07-19 23:45:08</v>
      </c>
      <c r="G91" s="76">
        <f>VLOOKUP(B91,[40]全部报警!$B$4:$E$74,3,FALSE)</f>
        <v>0</v>
      </c>
      <c r="H91" s="76" t="str">
        <f>VLOOKUP(B91,[40]全部报警!$B$4:$E$74,4,FALSE)</f>
        <v>云南省红河哈尼族彝族自治州建水县坡头乡白显段大石洞小学东北156米</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I92" s="83" t="s">
        <v>62</v>
      </c>
      <c r="J92" s="85"/>
      <c r="K92" s="85"/>
      <c r="L92" s="84" t="s">
        <v>33</v>
      </c>
      <c r="M92" s="83"/>
      <c r="N92" s="83"/>
      <c r="O92" s="83"/>
      <c r="P92" s="83"/>
      <c r="Q92" s="101" t="s">
        <v>29</v>
      </c>
      <c r="R92" s="102"/>
      <c r="S92" s="83"/>
      <c r="T92" s="104"/>
      <c r="U92" s="105"/>
    </row>
    <row r="93" s="41" customFormat="1" ht="17.65" customHeight="1" spans="1:21">
      <c r="A93" s="71">
        <v>88</v>
      </c>
      <c r="B93" s="72" t="s">
        <v>330</v>
      </c>
      <c r="C93" s="73" t="s">
        <v>331</v>
      </c>
      <c r="D93" s="73">
        <v>15912809069</v>
      </c>
      <c r="E93" s="74" t="s">
        <v>59</v>
      </c>
      <c r="F93" s="75" t="s">
        <v>4147</v>
      </c>
      <c r="G93" s="75">
        <v>0</v>
      </c>
      <c r="H93" s="75" t="s">
        <v>4148</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4149</v>
      </c>
      <c r="G94" s="75">
        <v>0</v>
      </c>
      <c r="H94" s="75" t="s">
        <v>3794</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4150</v>
      </c>
      <c r="G95" s="75">
        <v>0</v>
      </c>
      <c r="H95" s="75" t="s">
        <v>4151</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5" t="s">
        <v>4152</v>
      </c>
      <c r="G96" s="75">
        <v>0</v>
      </c>
      <c r="H96" s="75" t="s">
        <v>4153</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6" t="str">
        <f>VLOOKUP(B97,[40]全部报警!$B$4:$E$74,2,FALSE)</f>
        <v>2019-07-19 15:44:25</v>
      </c>
      <c r="G97" s="76">
        <f>VLOOKUP(B97,[40]全部报警!$B$4:$E$74,3,FALSE)</f>
        <v>0</v>
      </c>
      <c r="H97" s="76" t="str">
        <f>VLOOKUP(B97,[40]全部报警!$B$4:$E$74,4,FALSE)</f>
        <v>云南省昆明市石林彝族自治县鹿阜街道工业大道二亚通西北180米</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4154</v>
      </c>
      <c r="G98" s="75">
        <v>0</v>
      </c>
      <c r="H98" s="75" t="s">
        <v>4155</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VLOOKUP(B99,[40]全部报警!$B$4:$E$74,2,FALSE)</f>
        <v>2019-07-19 22:56:35</v>
      </c>
      <c r="G99" s="76">
        <f>VLOOKUP(B99,[40]全部报警!$B$4:$E$74,3,FALSE)</f>
        <v>0</v>
      </c>
      <c r="H99" s="76" t="str">
        <f>VLOOKUP(B99,[40]全部报警!$B$4:$E$74,4,FALSE)</f>
        <v>云南省红河哈尼族彝族自治州建水县临安镇214省道鸿达驾校西南278米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I100" s="83" t="s">
        <v>62</v>
      </c>
      <c r="J100" s="85"/>
      <c r="K100" s="85"/>
      <c r="L100" s="84" t="s">
        <v>33</v>
      </c>
      <c r="M100" s="83"/>
      <c r="N100" s="83"/>
      <c r="O100" s="83"/>
      <c r="P100" s="83"/>
      <c r="Q100" s="101" t="s">
        <v>29</v>
      </c>
      <c r="R100" s="102"/>
      <c r="S100" s="83"/>
      <c r="T100" s="104"/>
      <c r="U100" s="105"/>
    </row>
    <row r="101" s="41" customFormat="1" ht="17.65" customHeight="1" spans="1:21">
      <c r="A101" s="71">
        <v>96</v>
      </c>
      <c r="B101" s="72" t="s">
        <v>355</v>
      </c>
      <c r="C101" s="110" t="s">
        <v>356</v>
      </c>
      <c r="D101" s="110" t="s">
        <v>357</v>
      </c>
      <c r="E101" s="74" t="s">
        <v>59</v>
      </c>
      <c r="F101" s="76" t="str">
        <f>VLOOKUP(B101,[40]全部报警!$B$4:$E$74,2,FALSE)</f>
        <v>2019-07-19 12:44:44</v>
      </c>
      <c r="G101" s="76">
        <f>VLOOKUP(B101,[40]全部报警!$B$4:$E$74,3,FALSE)</f>
        <v>0</v>
      </c>
      <c r="H101" s="76" t="str">
        <f>VLOOKUP(B101,[40]全部报警!$B$4:$E$74,4,FALSE)</f>
        <v>云南省文山壮族苗族自治州砚山县平远镇H14县道五联农资商贸开发有限责任公司西北56米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4156</v>
      </c>
      <c r="G102" s="75">
        <v>0</v>
      </c>
      <c r="H102" s="75" t="s">
        <v>3923</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VLOOKUP(B103,[40]全部报警!$B$4:$E$74,2,FALSE)</f>
        <v>2019-07-19 23:51:53</v>
      </c>
      <c r="G103" s="76">
        <f>VLOOKUP(B103,[40]全部报警!$B$4:$E$74,3,FALSE)</f>
        <v>0</v>
      </c>
      <c r="H103" s="76" t="str">
        <f>VLOOKUP(B103,[40]全部报警!$B$4:$E$74,4,FALSE)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VLOOKUP(B104,[40]全部报警!$B$4:$E$74,2,FALSE)</f>
        <v>2019-07-19 23:36:50</v>
      </c>
      <c r="G104" s="76">
        <f>VLOOKUP(B104,[40]全部报警!$B$4:$E$74,3,FALSE)</f>
        <v>0</v>
      </c>
      <c r="H104" s="76" t="str">
        <f>VLOOKUP(B104,[40]全部报警!$B$4:$E$74,4,FALSE)</f>
        <v>云南省昆明市嵩明县牛栏江镇207省道石板沟西521米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VLOOKUP(B105,[40]全部报警!$B$4:$E$74,2,FALSE)</f>
        <v>2019-07-19 23:56:40</v>
      </c>
      <c r="G105" s="76">
        <f>VLOOKUP(B105,[40]全部报警!$B$4:$E$74,3,FALSE)</f>
        <v>0</v>
      </c>
      <c r="H105" s="76" t="str">
        <f>VLOOKUP(B105,[40]全部报警!$B$4:$E$74,4,FALSE)</f>
        <v>云南省红河哈尼族彝族自治州建水县临安镇214省道草本养生馆南62米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5" t="s">
        <v>4157</v>
      </c>
      <c r="G106" s="75">
        <v>0</v>
      </c>
      <c r="H106" s="75" t="s">
        <v>3777</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4158</v>
      </c>
      <c r="G107" s="75">
        <v>0</v>
      </c>
      <c r="H107" s="75" t="s">
        <v>4159</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5" t="s">
        <v>4160</v>
      </c>
      <c r="G108" s="75">
        <v>0</v>
      </c>
      <c r="H108" s="75" t="s">
        <v>4161</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5" t="s">
        <v>4162</v>
      </c>
      <c r="G109" s="75">
        <v>0</v>
      </c>
      <c r="H109" s="75" t="s">
        <v>4163</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4164</v>
      </c>
      <c r="G110" s="75">
        <v>0</v>
      </c>
      <c r="H110" s="75" t="s">
        <v>4165</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6" t="str">
        <f>VLOOKUP(B100,[40]全部报警!$B$4:$E$74,2,FALSE)</f>
        <v>2019-07-19 21:43:05</v>
      </c>
      <c r="G111" s="76">
        <f>VLOOKUP(B100,[40]全部报警!$B$4:$E$74,3,FALSE)</f>
        <v>0</v>
      </c>
      <c r="H111" s="76" t="str">
        <f>VLOOKUP(B100,[40]全部报警!$B$4:$E$74,4,FALSE)</f>
        <v>云南省红河哈尼族彝族自治州个旧市蔓耗镇蛮板大桥蛮板大桥北202米</v>
      </c>
      <c r="I111" s="83"/>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6" t="str">
        <f>VLOOKUP(B112,[40]全部报警!$B$4:$E$74,2,FALSE)</f>
        <v>2019-07-19 22:30:59</v>
      </c>
      <c r="G112" s="76">
        <f>VLOOKUP(B112,[40]全部报警!$B$4:$E$74,3,FALSE)</f>
        <v>0</v>
      </c>
      <c r="H112" s="76" t="str">
        <f>VLOOKUP(B112,[40]全部报警!$B$4:$E$74,4,FALSE)</f>
        <v>云南省迪庆藏族自治州维西傈僳族自治县保和镇225省道豪睿桌球室西南20米</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4166</v>
      </c>
      <c r="G113" s="75">
        <v>0</v>
      </c>
      <c r="H113" s="75" t="s">
        <v>4167</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4168</v>
      </c>
      <c r="G114" s="75">
        <v>0</v>
      </c>
      <c r="H114" s="75" t="s">
        <v>4169</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VLOOKUP(B115,[40]全部报警!$B$4:$E$74,2,FALSE)</f>
        <v>2019-07-19 17:22:08</v>
      </c>
      <c r="G115" s="76">
        <f>VLOOKUP(B115,[40]全部报警!$B$4:$E$74,3,FALSE)</f>
        <v>0</v>
      </c>
      <c r="H115" s="76" t="str">
        <f>VLOOKUP(B115,[40]全部报警!$B$4:$E$74,4,FALSE)</f>
        <v>云南省昆明市寻甸回族彝族自治县倘甸镇马大段山杂西386米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4170</v>
      </c>
      <c r="G116" s="75">
        <v>0</v>
      </c>
      <c r="H116" s="75" t="s">
        <v>4171</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4172</v>
      </c>
      <c r="G117" s="75">
        <v>0</v>
      </c>
      <c r="H117" s="75" t="s">
        <v>4173</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5" t="s">
        <v>4174</v>
      </c>
      <c r="G118" s="75">
        <v>0</v>
      </c>
      <c r="H118" s="75" t="s">
        <v>4175</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4176</v>
      </c>
      <c r="G119" s="75">
        <v>0</v>
      </c>
      <c r="H119" s="75" t="s">
        <v>4177</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4178</v>
      </c>
      <c r="G120" s="75">
        <v>0</v>
      </c>
      <c r="H120" s="75" t="s">
        <v>4179</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5" t="s">
        <v>4180</v>
      </c>
      <c r="G121" s="75">
        <v>0</v>
      </c>
      <c r="H121" s="75" t="s">
        <v>4181</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VLOOKUP(B122,[40]全部报警!$B$4:$E$74,2,FALSE)</f>
        <v>2019-07-19 14:30:36</v>
      </c>
      <c r="G122" s="76">
        <f>VLOOKUP(B122,[40]全部报警!$B$4:$E$74,3,FALSE)</f>
        <v>0</v>
      </c>
      <c r="H122" s="76" t="str">
        <f>VLOOKUP(B122,[40]全部报警!$B$4:$E$74,4,FALSE)</f>
        <v>云南省玉溪市通海县秀山街道秀山西路237号214省道时代花园东98米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VLOOKUP(B123,[40]全部报警!$B$4:$E$74,2,FALSE)</f>
        <v>2019-07-19 23:18:46</v>
      </c>
      <c r="G123" s="76">
        <f>VLOOKUP(B123,[40]全部报警!$B$4:$E$74,3,FALSE)</f>
        <v>0</v>
      </c>
      <c r="H123" s="76" t="str">
        <f>VLOOKUP(B123,[40]全部报警!$B$4:$E$74,4,FALSE)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4182</v>
      </c>
      <c r="G124" s="75">
        <v>0</v>
      </c>
      <c r="H124" s="75" t="s">
        <v>4183</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4184</v>
      </c>
      <c r="G125" s="75">
        <v>0</v>
      </c>
      <c r="H125" s="75" t="s">
        <v>4185</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4186</v>
      </c>
      <c r="G126" s="75">
        <v>0</v>
      </c>
      <c r="H126" s="75" t="s">
        <v>4187</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I127" s="83" t="s">
        <v>62</v>
      </c>
      <c r="J127" s="85"/>
      <c r="K127" s="85"/>
      <c r="L127" s="84" t="s">
        <v>33</v>
      </c>
      <c r="M127" s="83"/>
      <c r="N127" s="83"/>
      <c r="O127" s="83"/>
      <c r="P127" s="83"/>
      <c r="Q127" s="101" t="s">
        <v>29</v>
      </c>
      <c r="R127" s="102"/>
      <c r="S127" s="83"/>
      <c r="T127" s="104"/>
      <c r="U127" s="105"/>
      <c r="V127" s="46"/>
    </row>
    <row r="128" s="41" customFormat="1" ht="17.65" customHeight="1" spans="1:22">
      <c r="A128" s="71">
        <v>123</v>
      </c>
      <c r="B128" s="72" t="s">
        <v>465</v>
      </c>
      <c r="C128" s="73" t="s">
        <v>466</v>
      </c>
      <c r="D128" s="73">
        <v>13529497697</v>
      </c>
      <c r="E128" s="74" t="s">
        <v>59</v>
      </c>
      <c r="F128" s="76" t="str">
        <f>VLOOKUP(B128,[40]全部报警!$B$4:$E$74,2,FALSE)</f>
        <v>2019-07-19 23:05:22</v>
      </c>
      <c r="G128" s="76">
        <f>VLOOKUP(B128,[40]全部报警!$B$4:$E$74,3,FALSE)</f>
        <v>0</v>
      </c>
      <c r="H128" s="76" t="str">
        <f>VLOOKUP(B128,[40]全部报警!$B$4:$E$74,4,FALSE)</f>
        <v>云南省红河哈尼族彝族自治州个旧市大屯镇个大段小屯西北161米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4188</v>
      </c>
      <c r="G129" s="75">
        <v>0</v>
      </c>
      <c r="H129" s="75" t="s">
        <v>4189</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VLOOKUP(B130,[40]全部报警!$B$4:$E$74,2,FALSE)</f>
        <v>2019-07-19 23:47:24</v>
      </c>
      <c r="G130" s="76">
        <f>VLOOKUP(B130,[40]全部报警!$B$4:$E$74,3,FALSE)</f>
        <v>0</v>
      </c>
      <c r="H130" s="76" t="str">
        <f>VLOOKUP(B130,[40]全部报警!$B$4:$E$74,4,FALSE)</f>
        <v>云南省红河哈尼族彝族自治州个旧市蔓耗镇102县道蛮板大桥东北334米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VLOOKUP(B131,[40]全部报警!$B$4:$E$74,2,FALSE)</f>
        <v>2019-07-19 15:53:56</v>
      </c>
      <c r="G131" s="76">
        <f>VLOOKUP(B131,[40]全部报警!$B$4:$E$74,3,FALSE)</f>
        <v>0</v>
      </c>
      <c r="H131" s="76" t="str">
        <f>VLOOKUP(B131,[40]全部报警!$B$4:$E$74,4,FALSE)</f>
        <v>云南省红河哈尼族彝族自治州开远市小龙潭镇开培线小龙潭中心幼儿园北497米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6" t="str">
        <f>VLOOKUP(B132,[40]全部报警!$B$4:$E$74,2,FALSE)</f>
        <v>2019-07-19 18:36:33</v>
      </c>
      <c r="G132" s="76">
        <f>VLOOKUP(B132,[40]全部报警!$B$4:$E$74,3,FALSE)</f>
        <v>0</v>
      </c>
      <c r="H132" s="76" t="str">
        <f>VLOOKUP(B132,[40]全部报警!$B$4:$E$74,4,FALSE)</f>
        <v>云南省红河哈尼族彝族自治州石屏县异龙镇216省道石屏县汽车驾驶员培训学校东96米</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4190</v>
      </c>
      <c r="G133" s="75">
        <v>0</v>
      </c>
      <c r="H133" s="75" t="s">
        <v>4191</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VLOOKUP(B134,[40]全部报警!$B$4:$E$74,2,FALSE)</f>
        <v>2019-07-19 22:03:39</v>
      </c>
      <c r="G134" s="76">
        <f>VLOOKUP(B134,[40]全部报警!$B$4:$E$74,3,FALSE)</f>
        <v>0</v>
      </c>
      <c r="H134" s="76" t="str">
        <f>VLOOKUP(B134,[40]全部报警!$B$4:$E$74,4,FALSE)</f>
        <v>云南省红河哈尼族彝族自治州金平苗族瑶族傣族自治县金水河镇Z011金水河口岸东北2836米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4192</v>
      </c>
      <c r="G135" s="75">
        <v>0</v>
      </c>
      <c r="H135" s="75" t="s">
        <v>1177</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VLOOKUP(B136,[40]全部报警!$B$4:$E$74,2,FALSE)</f>
        <v>2019-07-19 19:06:23</v>
      </c>
      <c r="G136" s="76">
        <f>VLOOKUP(B136,[40]全部报警!$B$4:$E$74,3,FALSE)</f>
        <v>0</v>
      </c>
      <c r="H136" s="76" t="str">
        <f>VLOOKUP(B136,[40]全部报警!$B$4:$E$74,4,FALSE)</f>
        <v>云南省红河哈尼族彝族自治州开远市羊街乡羊街集镇段g8011开河王丫段宽寨小学东650米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6" t="str">
        <f>VLOOKUP(B137,[40]全部报警!$B$4:$E$74,2,FALSE)</f>
        <v>2019-07-19 23:48:40</v>
      </c>
      <c r="G137" s="76">
        <f>VLOOKUP(B137,[40]全部报警!$B$4:$E$74,3,FALSE)</f>
        <v>0</v>
      </c>
      <c r="H137" s="76" t="str">
        <f>VLOOKUP(B137,[40]全部报警!$B$4:$E$74,4,FALSE)</f>
        <v>云南省红河哈尼族彝族自治州建水县坡头乡130县道贾沙乡科技希望小学东北108米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6" t="str">
        <f>VLOOKUP(B138,[40]全部报警!$B$4:$E$74,2,FALSE)</f>
        <v>2019-07-19 09:49:27</v>
      </c>
      <c r="G138" s="76">
        <f>VLOOKUP(B138,[40]全部报警!$B$4:$E$74,3,FALSE)</f>
        <v>0</v>
      </c>
      <c r="H138" s="76" t="str">
        <f>VLOOKUP(B138,[40]全部报警!$B$4:$E$74,4,FALSE)</f>
        <v>云南省大理白族自治州洱源县右所镇214国道洱源公路管理段下山口站东北40米</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VLOOKUP(B139,[40]全部报警!$B$4:$E$74,2,FALSE)</f>
        <v>2019-07-19 23:29:36</v>
      </c>
      <c r="G139" s="76">
        <f>VLOOKUP(B139,[40]全部报警!$B$4:$E$74,3,FALSE)</f>
        <v>32</v>
      </c>
      <c r="H139" s="76" t="str">
        <f>VLOOKUP(B139,[40]全部报警!$B$4:$E$74,4,FALSE)</f>
        <v>云南省玉溪市红塔区北城街道荣昌街30号北城街阳光起点艺术培训中心(荣昌街)西90米</v>
      </c>
      <c r="I139" s="81" t="s">
        <v>3596</v>
      </c>
      <c r="J139" s="85"/>
      <c r="K139" s="85"/>
      <c r="L139" s="84" t="s">
        <v>28</v>
      </c>
      <c r="M139" s="83"/>
      <c r="N139" s="83" t="s">
        <v>62</v>
      </c>
      <c r="O139" s="83"/>
      <c r="P139" s="83"/>
      <c r="Q139" s="101" t="s">
        <v>34</v>
      </c>
      <c r="R139" s="102"/>
      <c r="S139" s="83" t="s">
        <v>4193</v>
      </c>
      <c r="T139" s="104" t="s">
        <v>170</v>
      </c>
      <c r="U139" s="105"/>
      <c r="V139" s="46"/>
    </row>
    <row r="140" s="42" customFormat="1" ht="17.65" customHeight="1" spans="1:22">
      <c r="A140" s="71">
        <v>135</v>
      </c>
      <c r="B140" s="73" t="s">
        <v>499</v>
      </c>
      <c r="C140" s="77" t="s">
        <v>500</v>
      </c>
      <c r="D140" s="77">
        <v>15825222243</v>
      </c>
      <c r="E140" s="74" t="s">
        <v>59</v>
      </c>
      <c r="F140" s="76" t="str">
        <f>VLOOKUP(B140,[40]全部报警!$B$4:$E$74,2,FALSE)</f>
        <v>2019-07-19 23:44:30</v>
      </c>
      <c r="G140" s="76">
        <f>VLOOKUP(B140,[40]全部报警!$B$4:$E$74,3,FALSE)</f>
        <v>0</v>
      </c>
      <c r="H140" s="76" t="str">
        <f>VLOOKUP(B140,[40]全部报警!$B$4:$E$74,4,FALSE)</f>
        <v>云南省西双版纳傣族自治州景洪市允景洪街道澜沧江路5号澜沧江路兴豪门东北604米</v>
      </c>
      <c r="I140" s="81" t="s">
        <v>3596</v>
      </c>
      <c r="J140" s="128"/>
      <c r="K140" s="128"/>
      <c r="L140" s="84" t="s">
        <v>33</v>
      </c>
      <c r="M140" s="81"/>
      <c r="N140" s="81"/>
      <c r="O140" s="81"/>
      <c r="P140" s="81"/>
      <c r="Q140" s="129" t="s">
        <v>56</v>
      </c>
      <c r="R140" s="130"/>
      <c r="S140" s="83"/>
      <c r="T140" s="104"/>
      <c r="U140" s="131"/>
      <c r="V140" s="132"/>
    </row>
    <row r="141" s="42" customFormat="1" ht="17.65" customHeight="1" spans="1:22">
      <c r="A141" s="71">
        <v>136</v>
      </c>
      <c r="B141" s="116" t="s">
        <v>502</v>
      </c>
      <c r="C141" s="117" t="s">
        <v>503</v>
      </c>
      <c r="D141" s="117">
        <v>13987340086</v>
      </c>
      <c r="E141" s="74" t="s">
        <v>59</v>
      </c>
      <c r="F141" s="75" t="s">
        <v>4194</v>
      </c>
      <c r="G141" s="75">
        <v>0</v>
      </c>
      <c r="H141" s="75" t="s">
        <v>3673</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VLOOKUP(B142,[40]全部报警!$B$4:$E$74,2,FALSE)</f>
        <v>2019-07-19 23:31:56</v>
      </c>
      <c r="G142" s="76">
        <f>VLOOKUP(B142,[40]全部报警!$B$4:$E$74,3,FALSE)</f>
        <v>0</v>
      </c>
      <c r="H142" s="76" t="str">
        <f>VLOOKUP(B142,[40]全部报警!$B$4:$E$74,4,FALSE)</f>
        <v>云南省红河哈尼族彝族自治州石屏县坝心镇323国道大龙井鱼庄东281米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VLOOKUP(B143,[40]全部报警!$B$4:$E$74,2,FALSE)</f>
        <v>2019-07-19 22:46:09</v>
      </c>
      <c r="G143" s="76">
        <f>VLOOKUP(B143,[40]全部报警!$B$4:$E$74,3,FALSE)</f>
        <v>75</v>
      </c>
      <c r="H143" s="76" t="str">
        <f>VLOOKUP(B143,[40]全部报警!$B$4:$E$74,4,FALSE)</f>
        <v>广西壮族自治区来宾市兴宾区三五镇S52武平高速来宾市兴宾区三五镇大桥小学南645米</v>
      </c>
      <c r="I143" s="81" t="s">
        <v>3596</v>
      </c>
      <c r="J143" s="128"/>
      <c r="K143" s="128"/>
      <c r="L143" s="84" t="s">
        <v>28</v>
      </c>
      <c r="M143" s="81"/>
      <c r="N143" s="81" t="s">
        <v>62</v>
      </c>
      <c r="O143" s="81"/>
      <c r="P143" s="81"/>
      <c r="Q143" s="129" t="s">
        <v>34</v>
      </c>
      <c r="R143" s="130"/>
      <c r="S143" s="83" t="s">
        <v>4193</v>
      </c>
      <c r="T143" s="104" t="s">
        <v>170</v>
      </c>
      <c r="U143" s="131"/>
      <c r="V143" s="46"/>
    </row>
    <row r="144" s="41" customFormat="1" ht="17.65" customHeight="1" spans="1:22">
      <c r="A144" s="71">
        <v>139</v>
      </c>
      <c r="B144" s="116" t="s">
        <v>508</v>
      </c>
      <c r="C144" s="77" t="s">
        <v>509</v>
      </c>
      <c r="D144" s="77">
        <v>13466255899</v>
      </c>
      <c r="E144" s="74" t="s">
        <v>59</v>
      </c>
      <c r="F144" s="76" t="str">
        <f>VLOOKUP(B144,[40]全部报警!$B$4:$E$74,2,FALSE)</f>
        <v>2019-07-19 20:06:17</v>
      </c>
      <c r="G144" s="76">
        <f>VLOOKUP(B144,[40]全部报警!$B$4:$E$74,3,FALSE)</f>
        <v>0</v>
      </c>
      <c r="H144" s="76" t="str">
        <f>VLOOKUP(B144,[40]全部报警!$B$4:$E$74,4,FALSE)</f>
        <v>云南省红河哈尼族彝族自治州建水县临安镇祥琦汽车销售有限公司西57米</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VLOOKUP(B145,[40]全部报警!$B$4:$E$74,2,FALSE)</f>
        <v>2019-07-19 23:13:48</v>
      </c>
      <c r="G145" s="76">
        <f>VLOOKUP(B145,[40]全部报警!$B$4:$E$74,3,FALSE)</f>
        <v>0</v>
      </c>
      <c r="H145" s="76" t="str">
        <f>VLOOKUP(B145,[40]全部报警!$B$4:$E$74,4,FALSE)</f>
        <v>云南省红河哈尼族彝族自治州建水县临安镇迎晖路346号阿春饭店西南88米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4195</v>
      </c>
      <c r="G146" s="75">
        <v>0</v>
      </c>
      <c r="H146" s="75" t="s">
        <v>2520</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6" t="str">
        <f>VLOOKUP(B147,[40]全部报警!$B$4:$E$74,2,FALSE)</f>
        <v>2019-07-19 20:03:31</v>
      </c>
      <c r="G147" s="76">
        <f>VLOOKUP(B147,[40]全部报警!$B$4:$E$74,3,FALSE)</f>
        <v>0</v>
      </c>
      <c r="H147" s="76" t="str">
        <f>VLOOKUP(B147,[40]全部报警!$B$4:$E$74,4,FALSE)</f>
        <v>云南省红河哈尼族彝族自治州元阳县南沙镇102县道元阳县公安局北158米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VLOOKUP(B148,[40]全部报警!$B$4:$E$74,2,FALSE)</f>
        <v>2019-07-19 19:23:26</v>
      </c>
      <c r="G148" s="76">
        <f>VLOOKUP(B148,[40]全部报警!$B$4:$E$74,3,FALSE)</f>
        <v>0</v>
      </c>
      <c r="H148" s="76" t="str">
        <f>VLOOKUP(B148,[40]全部报警!$B$4:$E$74,4,FALSE)</f>
        <v>云南省红河哈尼族彝族自治州建水县临安镇沙马段g10县建水县洪宁食品有限公司北59米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VLOOKUP(B149,[40]全部报警!$B$4:$E$74,2,FALSE)</f>
        <v>2019-07-19 18:51:50</v>
      </c>
      <c r="G149" s="76">
        <f>VLOOKUP(B149,[40]全部报警!$B$4:$E$74,3,FALSE)</f>
        <v>0</v>
      </c>
      <c r="H149" s="76" t="str">
        <f>VLOOKUP(B149,[40]全部报警!$B$4:$E$74,4,FALSE)</f>
        <v>云南省昆明市宜良县北古城镇北分段马鞍山西北236米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6" t="str">
        <f>VLOOKUP(B150,[40]全部报警!$B$4:$E$74,2,FALSE)</f>
        <v>2019-07-19 20:44:04</v>
      </c>
      <c r="G150" s="76">
        <f>VLOOKUP(B150,[40]全部报警!$B$4:$E$74,3,FALSE)</f>
        <v>0</v>
      </c>
      <c r="H150" s="76" t="str">
        <f>VLOOKUP(B150,[40]全部报警!$B$4:$E$74,4,FALSE)</f>
        <v>云南省红河哈尼族彝族自治州个旧市沙甸镇穆斯林大街56号昆河路北郊化验室东北35米</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4196</v>
      </c>
      <c r="G151" s="75">
        <v>0</v>
      </c>
      <c r="H151" s="75" t="s">
        <v>4197</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t="str">
        <f>VLOOKUP(B152,[40]全部报警!$B$4:$E$74,2,FALSE)</f>
        <v>2019-07-19 21:08:10</v>
      </c>
      <c r="G152" s="76">
        <f>VLOOKUP(B152,[40]全部报警!$B$4:$E$74,3,FALSE)</f>
        <v>0</v>
      </c>
      <c r="H152" s="76" t="str">
        <f>VLOOKUP(B152,[40]全部报警!$B$4:$E$74,4,FALSE)</f>
        <v>云南省红河哈尼族彝族自治州建水县坡头乡白显段大箐小学东北1785米</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6" t="str">
        <f>VLOOKUP(B153,[40]全部报警!$B$4:$E$74,2,FALSE)</f>
        <v>2019-07-19 18:21:23</v>
      </c>
      <c r="G153" s="76">
        <f>VLOOKUP(B153,[40]全部报警!$B$4:$E$74,3,FALSE)</f>
        <v>0</v>
      </c>
      <c r="H153" s="76" t="str">
        <f>VLOOKUP(B153,[40]全部报警!$B$4:$E$74,4,FALSE)</f>
        <v>云南省红河哈尼族彝族自治州开远市乐白道街道市西北路馆驿清真饭店南44米</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6" t="str">
        <f>VLOOKUP(B154,[40]全部报警!$B$4:$E$74,2,FALSE)</f>
        <v>2019-07-19 23:33:39</v>
      </c>
      <c r="G154" s="76">
        <f>VLOOKUP(B154,[40]全部报警!$B$4:$E$74,3,FALSE)</f>
        <v>0</v>
      </c>
      <c r="H154" s="76" t="str">
        <f>VLOOKUP(B154,[40]全部报警!$B$4:$E$74,4,FALSE)</f>
        <v>云南省昆明市晋宁区昆阳街道213国道乌龙小学(老新段)西北99米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6" t="str">
        <f>VLOOKUP(B155,[40]全部报警!$B$4:$E$74,2,FALSE)</f>
        <v>2019-07-19 11:55:46</v>
      </c>
      <c r="G155" s="76">
        <f>VLOOKUP(B155,[40]全部报警!$B$4:$E$74,3,FALSE)</f>
        <v>0</v>
      </c>
      <c r="H155" s="76" t="str">
        <f>VLOOKUP(B155,[40]全部报警!$B$4:$E$74,4,FALSE)</f>
        <v>云南省红河哈尼族彝族自治州建水县坡头乡白显段大石洞小学西南295米</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VLOOKUP(B156,[40]全部报警!$B$4:$E$74,2,FALSE)</f>
        <v>2019-07-19 19:56:52</v>
      </c>
      <c r="G156" s="76">
        <f>VLOOKUP(B156,[40]全部报警!$B$4:$E$74,3,FALSE)</f>
        <v>0</v>
      </c>
      <c r="H156" s="76" t="str">
        <f>VLOOKUP(B156,[40]全部报警!$B$4:$E$74,4,FALSE)</f>
        <v>云南省红河哈尼族彝族自治州元阳县南沙镇慢腊公路102县102县道桃园村卫生所东1240米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VLOOKUP(B157,[40]全部报警!$B$4:$E$74,2,FALSE)</f>
        <v>2019-07-19 19:42:00</v>
      </c>
      <c r="G157" s="76">
        <f>VLOOKUP(B157,[40]全部报警!$B$4:$E$74,3,FALSE)</f>
        <v>0</v>
      </c>
      <c r="H157" s="76" t="str">
        <f>VLOOKUP(B157,[40]全部报警!$B$4:$E$74,4,FALSE)</f>
        <v>云南省昆明市西山区海口街道Z007云南省农村信用社(西山中宝分社)东南1370米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4198</v>
      </c>
      <c r="G158" s="75">
        <v>0</v>
      </c>
      <c r="H158" s="75" t="s">
        <v>4199</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4200</v>
      </c>
      <c r="G159" s="75">
        <v>0</v>
      </c>
      <c r="H159" s="75" t="s">
        <v>4201</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4202</v>
      </c>
      <c r="G160" s="75">
        <v>0</v>
      </c>
      <c r="H160" s="75" t="s">
        <v>4203</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4204</v>
      </c>
      <c r="G161" s="75">
        <v>0</v>
      </c>
      <c r="H161" s="75" t="s">
        <v>4205</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4206</v>
      </c>
      <c r="G162" s="75">
        <v>0</v>
      </c>
      <c r="H162" s="75" t="s">
        <v>4207</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VLOOKUP(B163,[40]全部报警!$B$4:$E$74,2,FALSE)</f>
        <v>2019-07-19 17:31:30</v>
      </c>
      <c r="G163" s="76">
        <f>VLOOKUP(B163,[40]全部报警!$B$4:$E$74,3,FALSE)</f>
        <v>0</v>
      </c>
      <c r="H163" s="76" t="str">
        <f>VLOOKUP(B163,[40]全部报警!$B$4:$E$74,4,FALSE)</f>
        <v>云南省昆明市呈贡区洛羊街道中泉公司北90米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c r="G164" s="75"/>
      <c r="H164" s="75"/>
      <c r="I164" s="83" t="s">
        <v>62</v>
      </c>
      <c r="J164" s="128"/>
      <c r="K164" s="128"/>
      <c r="L164" s="84" t="s">
        <v>33</v>
      </c>
      <c r="M164" s="81"/>
      <c r="N164" s="81"/>
      <c r="O164" s="81"/>
      <c r="P164" s="81"/>
      <c r="Q164" s="129" t="s">
        <v>29</v>
      </c>
      <c r="R164" s="130"/>
      <c r="S164" s="81"/>
      <c r="T164" s="107"/>
      <c r="U164" s="131"/>
      <c r="V164" s="46"/>
    </row>
    <row r="165" s="41" customFormat="1" ht="17.65" customHeight="1" spans="1:22">
      <c r="A165" s="71">
        <v>160</v>
      </c>
      <c r="B165" s="78" t="s">
        <v>582</v>
      </c>
      <c r="C165" s="78" t="s">
        <v>583</v>
      </c>
      <c r="D165" s="78" t="s">
        <v>584</v>
      </c>
      <c r="E165" s="74" t="s">
        <v>59</v>
      </c>
      <c r="F165" s="75" t="s">
        <v>4208</v>
      </c>
      <c r="G165" s="75">
        <v>0</v>
      </c>
      <c r="H165" s="75" t="s">
        <v>4209</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4210</v>
      </c>
      <c r="G166" s="75">
        <v>0</v>
      </c>
      <c r="H166" s="75" t="s">
        <v>4211</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4212</v>
      </c>
      <c r="G167" s="75">
        <v>0</v>
      </c>
      <c r="H167" s="75" t="s">
        <v>4213</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4214</v>
      </c>
      <c r="G168" s="75">
        <v>0</v>
      </c>
      <c r="H168" s="75" t="s">
        <v>4215</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VLOOKUP(B169,[40]全部报警!$B$4:$E$74,2,FALSE)</f>
        <v>2019-07-19 23:55:32</v>
      </c>
      <c r="G169" s="76">
        <f>VLOOKUP(B169,[40]全部报警!$B$4:$E$74,3,FALSE)</f>
        <v>0</v>
      </c>
      <c r="H169" s="76" t="str">
        <f>VLOOKUP(B169,[40]全部报警!$B$4:$E$74,4,FALSE)</f>
        <v>云南省文山壮族苗族自治州广南县莲城镇那忠东488米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4216</v>
      </c>
      <c r="G170" s="75">
        <v>0</v>
      </c>
      <c r="H170" s="75" t="s">
        <v>4217</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VLOOKUP(B171,[40]全部报警!$B$4:$E$74,2,FALSE)</f>
        <v>2019-07-19 22:34:10</v>
      </c>
      <c r="G171" s="76">
        <f>VLOOKUP(B171,[40]全部报警!$B$4:$E$74,3,FALSE)</f>
        <v>0</v>
      </c>
      <c r="H171" s="76" t="str">
        <f>VLOOKUP(B171,[40]全部报警!$B$4:$E$74,4,FALSE)</f>
        <v>云南省昆明市石林彝族自治县鹿阜街道腾立兴工贸东109米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VLOOKUP(B172,[40]全部报警!$B$4:$E$74,2,FALSE)</f>
        <v>2019-07-19 23:29:44</v>
      </c>
      <c r="G172" s="76">
        <f>VLOOKUP(B172,[40]全部报警!$B$4:$E$74,3,FALSE)</f>
        <v>0</v>
      </c>
      <c r="H172" s="76" t="str">
        <f>VLOOKUP(B172,[40]全部报警!$B$4:$E$74,4,FALSE)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4218</v>
      </c>
      <c r="G173" s="75">
        <v>0</v>
      </c>
      <c r="H173" s="75" t="s">
        <v>4219</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4220</v>
      </c>
      <c r="G174" s="75">
        <v>0</v>
      </c>
      <c r="H174" s="75" t="s">
        <v>4221</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VLOOKUP(B175,[40]全部报警!$B$4:$E$74,2,FALSE)</f>
        <v>2019-07-19 23:42:52</v>
      </c>
      <c r="G175" s="76">
        <f>VLOOKUP(B175,[40]全部报警!$B$4:$E$74,3,FALSE)</f>
        <v>0</v>
      </c>
      <c r="H175" s="76" t="str">
        <f>VLOOKUP(B175,[40]全部报警!$B$4:$E$74,4,FALSE)</f>
        <v>云南省红河哈尼族彝族自治州建水县临安镇青他线建水文笔塔西南912米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6" t="str">
        <f>VLOOKUP(B176,[40]全部报警!$B$4:$E$74,2,FALSE)</f>
        <v>2019-07-19 23:31:09</v>
      </c>
      <c r="G176" s="76">
        <f>VLOOKUP(B176,[40]全部报警!$B$4:$E$74,3,FALSE)</f>
        <v>0</v>
      </c>
      <c r="H176" s="76" t="str">
        <f>VLOOKUP(B176,[40]全部报警!$B$4:$E$74,4,FALSE)</f>
        <v>云南省红河哈尼族彝族自治州个旧市蔓耗镇102县道庆隆饭庄西63米</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4222</v>
      </c>
      <c r="G177" s="75">
        <v>0</v>
      </c>
      <c r="H177" s="75" t="s">
        <v>4223</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c r="G178" s="76"/>
      <c r="H178" s="76"/>
      <c r="I178" s="83" t="s">
        <v>62</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4224</v>
      </c>
      <c r="G179" s="75">
        <v>0</v>
      </c>
      <c r="H179" s="75" t="s">
        <v>4225</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VLOOKUP(B180,[40]全部报警!$B$4:$E$74,2,FALSE)</f>
        <v>2019-07-19 23:27:04</v>
      </c>
      <c r="G180" s="76">
        <f>VLOOKUP(B180,[40]全部报警!$B$4:$E$74,3,FALSE)</f>
        <v>0</v>
      </c>
      <c r="H180" s="76" t="str">
        <f>VLOOKUP(B180,[40]全部报警!$B$4:$E$74,4,FALSE)</f>
        <v>云南省大理白族自治州宾川县金牛镇全球通大道二对咖啡东南40米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VLOOKUP(B181,[40]全部报警!$B$4:$E$74,2,FALSE)</f>
        <v>2019-07-19 23:44:15</v>
      </c>
      <c r="G181" s="76">
        <f>VLOOKUP(B181,[40]全部报警!$B$4:$E$74,3,FALSE)</f>
        <v>0</v>
      </c>
      <c r="H181" s="76" t="str">
        <f>VLOOKUP(B181,[40]全部报警!$B$4:$E$74,4,FALSE)</f>
        <v>云南省红河哈尼族彝族自治州个旧市锡城镇水箐段水箐小学南49米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4226</v>
      </c>
      <c r="G182" s="75">
        <v>0</v>
      </c>
      <c r="H182" s="75" t="s">
        <v>4227</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6" t="str">
        <f>VLOOKUP(B183,[40]全部报警!$B$4:$E$74,2,FALSE)</f>
        <v>2019-07-19 13:14:47</v>
      </c>
      <c r="G183" s="76">
        <f>VLOOKUP(B183,[40]全部报警!$B$4:$E$74,3,FALSE)</f>
        <v>0</v>
      </c>
      <c r="H183" s="76" t="str">
        <f>VLOOKUP(B183,[40]全部报警!$B$4:$E$74,4,FALSE)</f>
        <v>云南省红河哈尼族彝族自治州金平苗族瑶族傣族自治县金河镇河东南路金平汽车客运北站西南72米</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VLOOKUP(B184,[40]全部报警!$B$4:$E$74,2,FALSE)</f>
        <v>2019-07-19 23:43:47</v>
      </c>
      <c r="G184" s="76">
        <f>VLOOKUP(B184,[40]全部报警!$B$4:$E$74,3,FALSE)</f>
        <v>0</v>
      </c>
      <c r="H184" s="76" t="str">
        <f>VLOOKUP(B184,[40]全部报警!$B$4:$E$74,4,FALSE)</f>
        <v>云南省红河哈尼族彝族自治州元阳县上新城乡元蔓高速芒铁西439米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4228</v>
      </c>
      <c r="G185" s="75">
        <v>0</v>
      </c>
      <c r="H185" s="75" t="s">
        <v>4229</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VLOOKUP(B186,[40]全部报警!$B$4:$E$74,2,FALSE)</f>
        <v>2019-07-19 21:04:00</v>
      </c>
      <c r="G186" s="76">
        <f>VLOOKUP(B186,[40]全部报警!$B$4:$E$74,3,FALSE)</f>
        <v>0</v>
      </c>
      <c r="H186" s="76" t="str">
        <f>VLOOKUP(B186,[40]全部报警!$B$4:$E$74,4,FALSE)</f>
        <v>云南省文山壮族苗族自治州马关县马白镇佳宏凯旋城小区东南206米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6" t="str">
        <f>VLOOKUP(B187,[40]全部报警!$B$4:$E$74,2,FALSE)</f>
        <v>2019-07-19 23:02:51</v>
      </c>
      <c r="G187" s="76">
        <f>VLOOKUP(B187,[40]全部报警!$B$4:$E$74,3,FALSE)</f>
        <v>0</v>
      </c>
      <c r="H187" s="76" t="str">
        <f>VLOOKUP(B187,[40]全部报警!$B$4:$E$74,4,FALSE)</f>
        <v>云南省红河哈尼族彝族自治州建水县南庄镇新房北160米</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4230</v>
      </c>
      <c r="G188" s="75">
        <v>0</v>
      </c>
      <c r="H188" s="75" t="s">
        <v>4231</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4232</v>
      </c>
      <c r="G189" s="75">
        <v>0</v>
      </c>
      <c r="H189" s="75" t="s">
        <v>4233</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6" t="str">
        <f>VLOOKUP(B190,[40]全部报警!$B$4:$E$74,2,FALSE)</f>
        <v>2019-07-19 13:42:46</v>
      </c>
      <c r="G190" s="76">
        <f>VLOOKUP(B190,[40]全部报警!$B$4:$E$74,3,FALSE)</f>
        <v>0</v>
      </c>
      <c r="H190" s="76" t="str">
        <f>VLOOKUP(B190,[40]全部报警!$B$4:$E$74,4,FALSE)</f>
        <v>云南省红河哈尼族彝族自治州河口瑶族自治县南溪镇124县道南溪镇中心卫生院北232米</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VLOOKUP(B191,[40]全部报警!$B$4:$E$74,2,FALSE)</f>
        <v>2019-07-19 23:58:37</v>
      </c>
      <c r="G191" s="76">
        <f>VLOOKUP(B191,[40]全部报警!$B$4:$E$74,3,FALSE)</f>
        <v>0</v>
      </c>
      <c r="H191" s="76" t="str">
        <f>VLOOKUP(B191,[40]全部报警!$B$4:$E$74,4,FALSE)</f>
        <v>云南省红河哈尼族彝族自治州建水县临安镇214省道红河州鸿运陶艺文化传播有限公司西391米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VLOOKUP(B192,[40]全部报警!$B$4:$E$74,2,FALSE)</f>
        <v>2019-07-19 22:26:24</v>
      </c>
      <c r="G192" s="76">
        <f>VLOOKUP(B192,[40]全部报警!$B$4:$E$74,3,FALSE)</f>
        <v>0</v>
      </c>
      <c r="H192" s="76" t="str">
        <f>VLOOKUP(B192,[40]全部报警!$B$4:$E$74,4,FALSE)</f>
        <v>云南省红河哈尼族彝族自治州红河县阿扎河乡喝咪北1577米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VLOOKUP(B193,[40]全部报警!$B$4:$E$74,2,FALSE)</f>
        <v>2019-07-19 22:14:11</v>
      </c>
      <c r="G193" s="76">
        <f>VLOOKUP(B193,[40]全部报警!$B$4:$E$74,3,FALSE)</f>
        <v>0</v>
      </c>
      <c r="H193" s="76" t="str">
        <f>VLOOKUP(B193,[40]全部报警!$B$4:$E$74,4,FALSE)</f>
        <v>云南省红河哈尼族彝族自治州建水县岔科镇阿初段建水县岔科镇小河边小学西南225米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M74 O74:P74 M75 O75:P75 M91 N91 O91 P91 I92 M92 N92 O92 P92 M93 N93 O93 P93 M94 N94 O94 P94 M95 N95 O95 P95 M96 N96 O96 P96 M97 N97 O97 P97 M98 N98 O98 P98 M99 N99 O99 P99 I100 M100 N100 O100 P100 M101 N101 O101 P101 M102 N102 O102 P102 M103 N103 O103 P103 M104 N104 O104 P104 M105 N105 O105 P105 M106 N106 O106 P106 M107 N107 O107 P107 M108 N108 O108 P108 M109 N109 O109 P109 M110 N110 O110 P110 I111 M111 N111 O111 P111 M112 N112 O112 P112 M113 N113 O113 P113 M114 N114 O114 P114 M115 N115 O115 P115 I127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64 I178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4234</v>
      </c>
      <c r="B2" s="49"/>
      <c r="C2" s="49"/>
      <c r="D2" s="49"/>
      <c r="E2" s="49"/>
      <c r="F2" s="50"/>
      <c r="G2" s="51" t="s">
        <v>26</v>
      </c>
      <c r="H2" s="52"/>
      <c r="I2" s="52"/>
      <c r="J2" s="52"/>
      <c r="K2" s="52"/>
      <c r="L2" s="52"/>
      <c r="M2" s="52"/>
      <c r="N2" s="52"/>
      <c r="O2" s="52"/>
      <c r="P2" s="52"/>
      <c r="Q2" s="87" t="s">
        <v>4018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4235</v>
      </c>
      <c r="G6" s="75">
        <v>0</v>
      </c>
      <c r="H6" s="75" t="s">
        <v>4236</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4237</v>
      </c>
      <c r="G7" s="75">
        <v>0</v>
      </c>
      <c r="H7" s="75" t="s">
        <v>4238</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4239</v>
      </c>
      <c r="G8" s="75">
        <v>0</v>
      </c>
      <c r="H8" s="75" t="s">
        <v>4240</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5" t="s">
        <v>4241</v>
      </c>
      <c r="G9" s="75">
        <v>0</v>
      </c>
      <c r="H9" s="75" t="s">
        <v>4242</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4243</v>
      </c>
      <c r="G10" s="75">
        <v>0</v>
      </c>
      <c r="H10" s="75" t="s">
        <v>4028</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4244</v>
      </c>
      <c r="G11" s="75">
        <v>0</v>
      </c>
      <c r="H11" s="75" t="s">
        <v>4245</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4246</v>
      </c>
      <c r="G12" s="75">
        <v>0</v>
      </c>
      <c r="H12" s="75" t="s">
        <v>4247</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VLOOKUP(B13,[41]全部报警!$B$4:$E$58,2,FALSE)</f>
        <v>2019-07-20 22:16:58</v>
      </c>
      <c r="G13" s="76">
        <f>VLOOKUP(B13,[41]全部报警!$B$4:$E$58,3,FALSE)</f>
        <v>0</v>
      </c>
      <c r="H13" s="76" t="str">
        <f>VLOOKUP(B13,[41]全部报警!$B$4:$E$58,4,FALSE)</f>
        <v>云南省曲靖市沾益区花山街道天生桥收费站(G60沪昆高速入口)东北64米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4248</v>
      </c>
      <c r="G14" s="75">
        <v>0</v>
      </c>
      <c r="H14" s="75" t="s">
        <v>4249</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VLOOKUP(B15,[41]全部报警!$B$4:$E$58,2,FALSE)</f>
        <v>2019-07-20 19:32:00</v>
      </c>
      <c r="G15" s="76">
        <f>VLOOKUP(B15,[41]全部报警!$B$4:$E$58,3,FALSE)</f>
        <v>0</v>
      </c>
      <c r="H15" s="76" t="str">
        <f>VLOOKUP(B15,[41]全部报警!$B$4:$E$58,4,FALSE)</f>
        <v>云南省红河哈尼族彝族自治州个旧市鸡街镇212省道舘驿清真餐厅北29米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4250</v>
      </c>
      <c r="G16" s="75">
        <v>0</v>
      </c>
      <c r="H16" s="75" t="s">
        <v>4251</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4252</v>
      </c>
      <c r="G17" s="75">
        <v>0</v>
      </c>
      <c r="H17" s="75" t="s">
        <v>4253</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4254</v>
      </c>
      <c r="G18" s="75">
        <v>0</v>
      </c>
      <c r="H18" s="75" t="s">
        <v>4255</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4256</v>
      </c>
      <c r="G19" s="75">
        <v>0</v>
      </c>
      <c r="H19" s="75" t="s">
        <v>3605</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4257</v>
      </c>
      <c r="G20" s="75">
        <v>0</v>
      </c>
      <c r="H20" s="75" t="s">
        <v>4052</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4258</v>
      </c>
      <c r="G21" s="75">
        <v>0</v>
      </c>
      <c r="H21" s="75" t="s">
        <v>4259</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4260</v>
      </c>
      <c r="G22" s="75">
        <v>0</v>
      </c>
      <c r="H22" s="75" t="s">
        <v>4261</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4262</v>
      </c>
      <c r="G23" s="75">
        <v>0</v>
      </c>
      <c r="H23" s="75" t="s">
        <v>4263</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4264</v>
      </c>
      <c r="G24" s="75">
        <v>0</v>
      </c>
      <c r="H24" s="75" t="s">
        <v>4265</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5" t="s">
        <v>4266</v>
      </c>
      <c r="G25" s="75">
        <v>0</v>
      </c>
      <c r="H25" s="75" t="s">
        <v>4267</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4268</v>
      </c>
      <c r="G26" s="75">
        <v>0</v>
      </c>
      <c r="H26" s="75" t="s">
        <v>4269</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4270</v>
      </c>
      <c r="G27" s="75">
        <v>0</v>
      </c>
      <c r="H27" s="75" t="s">
        <v>4271</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5" t="s">
        <v>4272</v>
      </c>
      <c r="G28" s="75">
        <v>0</v>
      </c>
      <c r="H28" s="75" t="s">
        <v>4273</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5" t="s">
        <v>4274</v>
      </c>
      <c r="G29" s="75">
        <v>0</v>
      </c>
      <c r="H29" s="75" t="s">
        <v>4275</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4276</v>
      </c>
      <c r="G30" s="75">
        <v>0</v>
      </c>
      <c r="H30" s="75" t="s">
        <v>4277</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4278</v>
      </c>
      <c r="G31" s="75">
        <v>0</v>
      </c>
      <c r="H31" s="75" t="s">
        <v>4279</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4280</v>
      </c>
      <c r="G32" s="75">
        <v>0</v>
      </c>
      <c r="H32" s="75" t="s">
        <v>4281</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4282</v>
      </c>
      <c r="G33" s="75">
        <v>0</v>
      </c>
      <c r="H33" s="75" t="s">
        <v>4283</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4284</v>
      </c>
      <c r="G34" s="75">
        <v>0</v>
      </c>
      <c r="H34" s="75" t="s">
        <v>4285</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6" t="str">
        <f>VLOOKUP(B35,[41]全部报警!$B$4:$E$58,2,FALSE)</f>
        <v>2019-07-20 19:52:21</v>
      </c>
      <c r="G35" s="76">
        <f>VLOOKUP(B35,[41]全部报警!$B$4:$E$58,3,FALSE)</f>
        <v>0</v>
      </c>
      <c r="H35" s="76" t="str">
        <f>VLOOKUP(B35,[41]全部报警!$B$4:$E$58,4,FALSE)</f>
        <v>云南省红河哈尼族彝族自治州元阳县南沙镇102县道元红双飞粉东北258米</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VLOOKUP(B36,[41]全部报警!$B$4:$E$58,2,FALSE)</f>
        <v>2019-07-20 18:42:26</v>
      </c>
      <c r="G36" s="76">
        <f>VLOOKUP(B36,[41]全部报警!$B$4:$E$58,3,FALSE)</f>
        <v>0</v>
      </c>
      <c r="H36" s="76" t="str">
        <f>VLOOKUP(B36,[41]全部报警!$B$4:$E$58,4,FALSE)</f>
        <v>云南省西双版纳傣族自治州勐腊县关累镇关累公路红塔宾馆西南119米</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4286</v>
      </c>
      <c r="G37" s="75">
        <v>0</v>
      </c>
      <c r="H37" s="75" t="s">
        <v>4287</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I38" s="83" t="s">
        <v>62</v>
      </c>
      <c r="J38" s="85"/>
      <c r="K38" s="85"/>
      <c r="L38" s="84" t="s">
        <v>33</v>
      </c>
      <c r="M38" s="83"/>
      <c r="N38" s="83"/>
      <c r="O38" s="83"/>
      <c r="P38" s="83"/>
      <c r="Q38" s="101" t="s">
        <v>29</v>
      </c>
      <c r="R38" s="102"/>
      <c r="S38" s="83"/>
      <c r="T38" s="104"/>
      <c r="U38" s="105"/>
    </row>
    <row r="39" s="40" customFormat="1" ht="17.65" customHeight="1" spans="1:21">
      <c r="A39" s="71">
        <v>34</v>
      </c>
      <c r="B39" s="72" t="s">
        <v>177</v>
      </c>
      <c r="C39" s="73" t="s">
        <v>178</v>
      </c>
      <c r="D39" s="73">
        <v>13988079793</v>
      </c>
      <c r="E39" s="74" t="s">
        <v>59</v>
      </c>
      <c r="F39" s="75" t="s">
        <v>4288</v>
      </c>
      <c r="G39" s="75">
        <v>0</v>
      </c>
      <c r="H39" s="75" t="s">
        <v>4289</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VLOOKUP(B40,[41]全部报警!$B$4:$E$58,2,FALSE)</f>
        <v>2019-07-20 23:26:18</v>
      </c>
      <c r="G40" s="76">
        <f>VLOOKUP(B40,[41]全部报警!$B$4:$E$58,3,FALSE)</f>
        <v>0</v>
      </c>
      <c r="H40" s="76" t="str">
        <f>VLOOKUP(B40,[41]全部报警!$B$4:$E$58,4,FALSE)</f>
        <v>云南省红河哈尼族彝族自治州建水县南庄镇214省道南庄客运站东北63米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4290</v>
      </c>
      <c r="G41" s="75">
        <v>0</v>
      </c>
      <c r="H41" s="75" t="s">
        <v>4291</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4292</v>
      </c>
      <c r="G42" s="75">
        <v>0</v>
      </c>
      <c r="H42" s="75" t="s">
        <v>4102</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4293</v>
      </c>
      <c r="G43" s="75">
        <v>0</v>
      </c>
      <c r="H43" s="75" t="s">
        <v>4294</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5" t="s">
        <v>4295</v>
      </c>
      <c r="G44" s="75">
        <v>0</v>
      </c>
      <c r="H44" s="75" t="s">
        <v>4296</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4297</v>
      </c>
      <c r="G45" s="75">
        <v>0</v>
      </c>
      <c r="H45" s="75" t="s">
        <v>4298</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4299</v>
      </c>
      <c r="G46" s="75">
        <v>0</v>
      </c>
      <c r="H46" s="75" t="s">
        <v>4300</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5" t="s">
        <v>4301</v>
      </c>
      <c r="G47" s="75">
        <v>0</v>
      </c>
      <c r="H47" s="75" t="s">
        <v>4302</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4303</v>
      </c>
      <c r="G48" s="75">
        <v>0</v>
      </c>
      <c r="H48" s="75" t="s">
        <v>4304</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4305</v>
      </c>
      <c r="G49" s="75">
        <v>0</v>
      </c>
      <c r="H49" s="75" t="s">
        <v>3874</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5" t="s">
        <v>4306</v>
      </c>
      <c r="G50" s="75">
        <v>0</v>
      </c>
      <c r="H50" s="75" t="s">
        <v>3880</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4307</v>
      </c>
      <c r="G51" s="75">
        <v>0</v>
      </c>
      <c r="H51" s="75" t="s">
        <v>4308</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4309</v>
      </c>
      <c r="G52" s="75">
        <v>0</v>
      </c>
      <c r="H52" s="75" t="s">
        <v>4310</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5" t="s">
        <v>4311</v>
      </c>
      <c r="G53" s="75">
        <v>0</v>
      </c>
      <c r="H53" s="75" t="s">
        <v>4312</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5" t="s">
        <v>4313</v>
      </c>
      <c r="G54" s="75">
        <v>0</v>
      </c>
      <c r="H54" s="75" t="s">
        <v>4314</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4315</v>
      </c>
      <c r="G55" s="75">
        <v>0</v>
      </c>
      <c r="H55" s="75" t="s">
        <v>4316</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4317</v>
      </c>
      <c r="G56" s="75">
        <v>0</v>
      </c>
      <c r="H56" s="75" t="s">
        <v>4318</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4319</v>
      </c>
      <c r="G57" s="75">
        <v>0</v>
      </c>
      <c r="H57" s="75" t="s">
        <v>4320</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4321</v>
      </c>
      <c r="G58" s="75">
        <v>0</v>
      </c>
      <c r="H58" s="75" t="s">
        <v>1249</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4322</v>
      </c>
      <c r="G59" s="75">
        <v>0</v>
      </c>
      <c r="H59" s="75" t="s">
        <v>4323</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4324</v>
      </c>
      <c r="G60" s="75">
        <v>0</v>
      </c>
      <c r="H60" s="75" t="s">
        <v>4325</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5" t="s">
        <v>4326</v>
      </c>
      <c r="G61" s="75">
        <v>0</v>
      </c>
      <c r="H61" s="75" t="s">
        <v>4327</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4328</v>
      </c>
      <c r="G62" s="75">
        <v>0</v>
      </c>
      <c r="H62" s="75" t="s">
        <v>4329</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4330</v>
      </c>
      <c r="G63" s="75">
        <v>0</v>
      </c>
      <c r="H63" s="75" t="s">
        <v>4331</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4332</v>
      </c>
      <c r="G64" s="75">
        <v>0</v>
      </c>
      <c r="H64" s="75" t="s">
        <v>4333</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4334</v>
      </c>
      <c r="G65" s="75">
        <v>0</v>
      </c>
      <c r="H65" s="75" t="s">
        <v>3923</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4335</v>
      </c>
      <c r="G66" s="75">
        <v>0</v>
      </c>
      <c r="H66" s="75" t="s">
        <v>4336</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VLOOKUP(B67,[41]全部报警!$B$4:$E$58,2,FALSE)</f>
        <v>2019-07-20 16:24:05</v>
      </c>
      <c r="G67" s="76">
        <f>VLOOKUP(B67,[41]全部报警!$B$4:$E$58,3,FALSE)</f>
        <v>0</v>
      </c>
      <c r="H67" s="76" t="str">
        <f>VLOOKUP(B67,[41]全部报警!$B$4:$E$58,4,FALSE)</f>
        <v>云南省怒江傈僳族自治州泸水市称杆乡228省道腊门嘎东南183米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4337</v>
      </c>
      <c r="G68" s="75">
        <v>0</v>
      </c>
      <c r="H68" s="75" t="s">
        <v>4338</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4339</v>
      </c>
      <c r="G69" s="75">
        <v>0</v>
      </c>
      <c r="H69" s="75" t="s">
        <v>4340</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4341</v>
      </c>
      <c r="G70" s="75">
        <v>0</v>
      </c>
      <c r="H70" s="75" t="s">
        <v>4342</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4343</v>
      </c>
      <c r="G71" s="75">
        <v>0</v>
      </c>
      <c r="H71" s="75" t="s">
        <v>4344</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5" t="s">
        <v>4345</v>
      </c>
      <c r="G72" s="75">
        <v>0</v>
      </c>
      <c r="H72" s="75" t="s">
        <v>4346</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4347</v>
      </c>
      <c r="G73" s="75">
        <v>0</v>
      </c>
      <c r="H73" s="75" t="s">
        <v>4348</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VLOOKUP(B74,[41]全部报警!$B$4:$E$58,2,FALSE)</f>
        <v>2019-07-20 20:57:20</v>
      </c>
      <c r="G74" s="76">
        <f>VLOOKUP(B74,[41]全部报警!$B$4:$E$58,3,FALSE)</f>
        <v>0</v>
      </c>
      <c r="H74" s="76" t="str">
        <f>VLOOKUP(B74,[41]全部报警!$B$4:$E$58,4,FALSE)</f>
        <v>云南省红河哈尼族彝族自治州弥勒市新哨镇石新汽专云南省东风例保检查站北65米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5" t="s">
        <v>4349</v>
      </c>
      <c r="G75" s="75">
        <v>0</v>
      </c>
      <c r="H75" s="75" t="s">
        <v>4350</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VLOOKUP(B76,[41]全部报警!$B$4:$E$58,2,FALSE)</f>
        <v>2019-07-20 23:24:56</v>
      </c>
      <c r="G76" s="76">
        <f>VLOOKUP(B76,[41]全部报警!$B$4:$E$58,3,FALSE)</f>
        <v>0</v>
      </c>
      <c r="H76" s="76" t="str">
        <f>VLOOKUP(B76,[41]全部报警!$B$4:$E$58,4,FALSE)</f>
        <v>云南省红河哈尼族彝族自治州个旧市贾沙乡芦柴冲西北422米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4351</v>
      </c>
      <c r="G77" s="75">
        <v>0</v>
      </c>
      <c r="H77" s="75" t="s">
        <v>4352</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4353</v>
      </c>
      <c r="G78" s="75">
        <v>0</v>
      </c>
      <c r="H78" s="75" t="s">
        <v>4354</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4355</v>
      </c>
      <c r="G79" s="75">
        <v>0</v>
      </c>
      <c r="H79" s="75" t="s">
        <v>4356</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4357</v>
      </c>
      <c r="G80" s="75">
        <v>0</v>
      </c>
      <c r="H80" s="75" t="s">
        <v>4358</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c r="G81" s="76"/>
      <c r="H81" s="76"/>
      <c r="I81" s="83" t="s">
        <v>62</v>
      </c>
      <c r="J81" s="85"/>
      <c r="K81" s="85"/>
      <c r="L81" s="84" t="s">
        <v>33</v>
      </c>
      <c r="M81" s="83"/>
      <c r="N81" s="83"/>
      <c r="O81" s="83"/>
      <c r="P81" s="83"/>
      <c r="Q81" s="101" t="s">
        <v>29</v>
      </c>
      <c r="R81" s="102"/>
      <c r="S81" s="83"/>
      <c r="T81" s="104"/>
      <c r="U81" s="105"/>
    </row>
    <row r="82" s="40" customFormat="1" ht="17.65" customHeight="1" spans="1:21">
      <c r="A82" s="71">
        <v>77</v>
      </c>
      <c r="B82" s="72" t="s">
        <v>305</v>
      </c>
      <c r="C82" s="77" t="s">
        <v>306</v>
      </c>
      <c r="D82" s="77">
        <v>15987326716</v>
      </c>
      <c r="E82" s="74" t="s">
        <v>59</v>
      </c>
      <c r="F82" s="76" t="str">
        <f>VLOOKUP(B82,[41]全部报警!$B$4:$E$58,2,FALSE)</f>
        <v>2019-07-20 17:51:42</v>
      </c>
      <c r="G82" s="76">
        <f>VLOOKUP(B82,[41]全部报警!$B$4:$E$58,3,FALSE)</f>
        <v>0</v>
      </c>
      <c r="H82" s="76" t="str">
        <f>VLOOKUP(B82,[41]全部报警!$B$4:$E$58,4,FALSE)</f>
        <v>云南省红河哈尼族彝族自治州泸西县午街铺镇服务区南177米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5" t="s">
        <v>4359</v>
      </c>
      <c r="G83" s="75">
        <v>0</v>
      </c>
      <c r="H83" s="75" t="s">
        <v>4360</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5" t="s">
        <v>4361</v>
      </c>
      <c r="G84" s="75">
        <v>0</v>
      </c>
      <c r="H84" s="75" t="s">
        <v>4362</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VLOOKUP(B85,[41]全部报警!$B$4:$E$58,2,FALSE)</f>
        <v>2019-07-20 14:16:44</v>
      </c>
      <c r="G85" s="76">
        <f>VLOOKUP(B85,[41]全部报警!$B$4:$E$58,3,FALSE)</f>
        <v>0</v>
      </c>
      <c r="H85" s="76" t="str">
        <f>VLOOKUP(B85,[41]全部报警!$B$4:$E$58,4,FALSE)</f>
        <v>云南省昭通市镇雄县坪上镇背牛段湾子东南194米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VLOOKUP(B86,[41]全部报警!$B$4:$E$58,2,FALSE)</f>
        <v>2019-07-20 22:30:17</v>
      </c>
      <c r="G86" s="76">
        <f>VLOOKUP(B86,[41]全部报警!$B$4:$E$58,3,FALSE)</f>
        <v>0</v>
      </c>
      <c r="H86" s="76" t="str">
        <f>VLOOKUP(B86,[41]全部报警!$B$4:$E$58,4,FALSE)</f>
        <v>云南省红河哈尼族彝族自治州建水县临安镇214省道神仙洞黑狗饭庄南359米</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5" t="s">
        <v>4363</v>
      </c>
      <c r="G87" s="75">
        <v>0</v>
      </c>
      <c r="H87" s="75" t="s">
        <v>4364</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5" t="s">
        <v>4365</v>
      </c>
      <c r="G88" s="75">
        <v>0</v>
      </c>
      <c r="H88" s="75" t="s">
        <v>4366</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5" t="s">
        <v>4367</v>
      </c>
      <c r="G89" s="75">
        <v>0</v>
      </c>
      <c r="H89" s="75" t="s">
        <v>4368</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VLOOKUP(B90,[41]全部报警!$B$4:$E$58,2,FALSE)</f>
        <v>2019-07-20 19:52:58</v>
      </c>
      <c r="G90" s="76">
        <f>VLOOKUP(B90,[41]全部报警!$B$4:$E$58,3,FALSE)</f>
        <v>0</v>
      </c>
      <c r="H90" s="76" t="str">
        <f>VLOOKUP(B90,[41]全部报警!$B$4:$E$58,4,FALSE)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6" t="str">
        <f>VLOOKUP(B91,[41]全部报警!$B$4:$E$58,2,FALSE)</f>
        <v>2019-07-20 19:45:12</v>
      </c>
      <c r="G91" s="76">
        <f>VLOOKUP(B91,[41]全部报警!$B$4:$E$58,3,FALSE)</f>
        <v>0</v>
      </c>
      <c r="H91" s="76" t="str">
        <f>VLOOKUP(B91,[41]全部报警!$B$4:$E$58,4,FALSE)</f>
        <v>云南省红河哈尼族彝族自治州建水县坡头乡白显段大石洞小学东北156米</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5" t="s">
        <v>4369</v>
      </c>
      <c r="G92" s="75">
        <v>0</v>
      </c>
      <c r="H92" s="75" t="s">
        <v>4370</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4371</v>
      </c>
      <c r="G93" s="75">
        <v>0</v>
      </c>
      <c r="H93" s="75" t="s">
        <v>4372</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4373</v>
      </c>
      <c r="G94" s="75">
        <v>0</v>
      </c>
      <c r="H94" s="75" t="s">
        <v>4374</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4375</v>
      </c>
      <c r="G95" s="75">
        <v>0</v>
      </c>
      <c r="H95" s="75" t="s">
        <v>4376</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5" t="s">
        <v>4377</v>
      </c>
      <c r="G96" s="75">
        <v>0</v>
      </c>
      <c r="H96" s="75" t="s">
        <v>4378</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4379</v>
      </c>
      <c r="G97" s="75">
        <v>0</v>
      </c>
      <c r="H97" s="75" t="s">
        <v>4380</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4381</v>
      </c>
      <c r="G98" s="75">
        <v>0</v>
      </c>
      <c r="H98" s="75" t="s">
        <v>4382</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VLOOKUP(B99,[41]全部报警!$B$4:$E$58,2,FALSE)</f>
        <v>2019-07-20 22:52:29</v>
      </c>
      <c r="G99" s="76">
        <f>VLOOKUP(B99,[41]全部报警!$B$4:$E$58,3,FALSE)</f>
        <v>0</v>
      </c>
      <c r="H99" s="76" t="str">
        <f>VLOOKUP(B99,[41]全部报警!$B$4:$E$58,4,FALSE)</f>
        <v>云南省红河哈尼族彝族自治州建水县临安镇214省道鸿达驾校西南278米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VLOOKUP(B100,[41]全部报警!$B$4:$E$58,2,FALSE)</f>
        <v>2019-07-20 21:12:24</v>
      </c>
      <c r="G100" s="76">
        <f>VLOOKUP(B100,[41]全部报警!$B$4:$E$58,3,FALSE)</f>
        <v>0</v>
      </c>
      <c r="H100" s="76" t="str">
        <f>VLOOKUP(B100,[41]全部报警!$B$4:$E$58,4,FALSE)</f>
        <v>云南省红河哈尼族彝族自治州元阳县上新城乡南芒公路芒杏河西1542米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5" t="s">
        <v>4383</v>
      </c>
      <c r="G101" s="75">
        <v>0</v>
      </c>
      <c r="H101" s="75" t="s">
        <v>4384</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4385</v>
      </c>
      <c r="G102" s="75">
        <v>0</v>
      </c>
      <c r="H102" s="75" t="s">
        <v>4386</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VLOOKUP(B103,[41]全部报警!$B$4:$E$58,2,FALSE)</f>
        <v>2019-07-20 23:40:59</v>
      </c>
      <c r="G103" s="76">
        <f>VLOOKUP(B103,[41]全部报警!$B$4:$E$58,3,FALSE)</f>
        <v>0</v>
      </c>
      <c r="H103" s="76" t="str">
        <f>VLOOKUP(B103,[41]全部报警!$B$4:$E$58,4,FALSE)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VLOOKUP(B104,[41]全部报警!$B$4:$E$58,2,FALSE)</f>
        <v>2019-07-20 23:12:12</v>
      </c>
      <c r="G104" s="76">
        <f>VLOOKUP(B104,[41]全部报警!$B$4:$E$58,3,FALSE)</f>
        <v>0</v>
      </c>
      <c r="H104" s="76" t="str">
        <f>VLOOKUP(B104,[41]全部报警!$B$4:$E$58,4,FALSE)</f>
        <v>云南省昆明市宜良县匡远街道学府路宜良县第一中学西南252米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VLOOKUP(B105,[41]全部报警!$B$4:$E$58,2,FALSE)</f>
        <v>2019-07-20 18:10:58</v>
      </c>
      <c r="G105" s="76">
        <f>VLOOKUP(B105,[41]全部报警!$B$4:$E$58,3,FALSE)</f>
        <v>0</v>
      </c>
      <c r="H105" s="76" t="str">
        <f>VLOOKUP(B105,[41]全部报警!$B$4:$E$58,4,FALSE)</f>
        <v>云南省红河哈尼族彝族自治州建水县临安镇G5615天猴高速建水收费站入口(通建高速东北向)西北34米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5" t="s">
        <v>4387</v>
      </c>
      <c r="G106" s="75">
        <v>0</v>
      </c>
      <c r="H106" s="75" t="s">
        <v>4388</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4389</v>
      </c>
      <c r="G107" s="75">
        <v>0</v>
      </c>
      <c r="H107" s="75" t="s">
        <v>4390</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5" t="s">
        <v>4391</v>
      </c>
      <c r="G108" s="75">
        <v>0</v>
      </c>
      <c r="H108" s="75" t="s">
        <v>4392</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5" t="s">
        <v>4393</v>
      </c>
      <c r="G109" s="75">
        <v>0</v>
      </c>
      <c r="H109" s="75" t="s">
        <v>4394</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4395</v>
      </c>
      <c r="G110" s="75">
        <v>0</v>
      </c>
      <c r="H110" s="75" t="s">
        <v>4396</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4397</v>
      </c>
      <c r="G111" s="75">
        <v>0</v>
      </c>
      <c r="H111" s="75" t="s">
        <v>4398</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6" t="str">
        <f>VLOOKUP(B112,[41]全部报警!$B$4:$E$58,2,FALSE)</f>
        <v>2019-07-20 11:21:35</v>
      </c>
      <c r="G112" s="76">
        <f>VLOOKUP(B112,[41]全部报警!$B$4:$E$58,3,FALSE)</f>
        <v>0</v>
      </c>
      <c r="H112" s="76" t="str">
        <f>VLOOKUP(B112,[41]全部报警!$B$4:$E$58,4,FALSE)</f>
        <v>云南省迪庆藏族自治州维西傈僳族自治县永春乡维通线草坝南360米</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4399</v>
      </c>
      <c r="G113" s="75">
        <v>0</v>
      </c>
      <c r="H113" s="75" t="s">
        <v>4400</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4401</v>
      </c>
      <c r="G114" s="75">
        <v>0</v>
      </c>
      <c r="H114" s="75" t="s">
        <v>4402</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VLOOKUP(B115,[41]全部报警!$B$4:$E$58,2,FALSE)</f>
        <v>2019-07-20 20:37:07</v>
      </c>
      <c r="G115" s="76">
        <f>VLOOKUP(B115,[41]全部报警!$B$4:$E$58,3,FALSE)</f>
        <v>0</v>
      </c>
      <c r="H115" s="76" t="str">
        <f>VLOOKUP(B115,[41]全部报警!$B$4:$E$58,4,FALSE)</f>
        <v>云南省昆明市寻甸回族彝族自治县倘甸镇马大段山杂西308米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4403</v>
      </c>
      <c r="G116" s="75">
        <v>0</v>
      </c>
      <c r="H116" s="75" t="s">
        <v>4404</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4405</v>
      </c>
      <c r="G117" s="75">
        <v>0</v>
      </c>
      <c r="H117" s="75" t="s">
        <v>4406</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VLOOKUP(B118,[41]全部报警!$B$4:$E$58,2,FALSE)</f>
        <v>2019-07-20 16:54:07</v>
      </c>
      <c r="G118" s="76">
        <f>VLOOKUP(B118,[41]全部报警!$B$4:$E$58,3,FALSE)</f>
        <v>0</v>
      </c>
      <c r="H118" s="76" t="str">
        <f>VLOOKUP(B118,[41]全部报警!$B$4:$E$58,4,FALSE)</f>
        <v>云南省红河哈尼族彝族自治州建水县曲江镇东山坝线加油站(东山坝派出所东)北57米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4407</v>
      </c>
      <c r="G119" s="75">
        <v>0</v>
      </c>
      <c r="H119" s="75" t="s">
        <v>4408</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4409</v>
      </c>
      <c r="G120" s="75">
        <v>0</v>
      </c>
      <c r="H120" s="75" t="s">
        <v>4410</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5" t="s">
        <v>4411</v>
      </c>
      <c r="G121" s="75">
        <v>0</v>
      </c>
      <c r="H121" s="75" t="s">
        <v>4412</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5" t="s">
        <v>4413</v>
      </c>
      <c r="G122" s="75">
        <v>0</v>
      </c>
      <c r="H122" s="75" t="s">
        <v>4414</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VLOOKUP(B123,[41]全部报警!$B$4:$E$58,2,FALSE)</f>
        <v>2019-07-20 20:30:27</v>
      </c>
      <c r="G123" s="76">
        <f>VLOOKUP(B123,[41]全部报警!$B$4:$E$58,3,FALSE)</f>
        <v>0</v>
      </c>
      <c r="H123" s="76" t="str">
        <f>VLOOKUP(B123,[41]全部报警!$B$4:$E$58,4,FALSE)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4415</v>
      </c>
      <c r="G124" s="75">
        <v>0</v>
      </c>
      <c r="H124" s="75" t="s">
        <v>4416</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4417</v>
      </c>
      <c r="G125" s="75">
        <v>0</v>
      </c>
      <c r="H125" s="75" t="s">
        <v>4418</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I126" s="83" t="s">
        <v>62</v>
      </c>
      <c r="J126" s="85"/>
      <c r="K126" s="85"/>
      <c r="L126" s="84" t="s">
        <v>33</v>
      </c>
      <c r="M126" s="83"/>
      <c r="N126" s="83"/>
      <c r="O126" s="83"/>
      <c r="P126" s="83"/>
      <c r="Q126" s="101" t="s">
        <v>29</v>
      </c>
      <c r="R126" s="102"/>
      <c r="S126" s="83"/>
      <c r="T126" s="104"/>
      <c r="U126" s="105"/>
      <c r="V126" s="46"/>
    </row>
    <row r="127" s="41" customFormat="1" ht="17.65" customHeight="1" spans="1:22">
      <c r="A127" s="71">
        <v>122</v>
      </c>
      <c r="B127" s="72" t="s">
        <v>461</v>
      </c>
      <c r="C127" s="73" t="s">
        <v>462</v>
      </c>
      <c r="D127" s="73">
        <v>15126308356</v>
      </c>
      <c r="E127" s="74" t="s">
        <v>59</v>
      </c>
      <c r="F127" s="75" t="s">
        <v>4419</v>
      </c>
      <c r="G127" s="75">
        <v>0</v>
      </c>
      <c r="H127" s="75" t="s">
        <v>4420</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VLOOKUP(B128,[41]全部报警!$B$4:$E$58,2,FALSE)</f>
        <v>2019-07-20 23:05:24</v>
      </c>
      <c r="G128" s="76">
        <f>VLOOKUP(B128,[41]全部报警!$B$4:$E$58,3,FALSE)</f>
        <v>0</v>
      </c>
      <c r="H128" s="76" t="str">
        <f>VLOOKUP(B128,[41]全部报警!$B$4:$E$58,4,FALSE)</f>
        <v>云南省红河哈尼族彝族自治州个旧市大屯镇个大段小屯西北161米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4421</v>
      </c>
      <c r="G129" s="75">
        <v>0</v>
      </c>
      <c r="H129" s="75" t="s">
        <v>4422</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VLOOKUP(B130,[41]全部报警!$B$4:$E$58,2,FALSE)</f>
        <v>2019-07-20 23:47:24</v>
      </c>
      <c r="G130" s="76">
        <f>VLOOKUP(B130,[41]全部报警!$B$4:$E$58,3,FALSE)</f>
        <v>0</v>
      </c>
      <c r="H130" s="76" t="str">
        <f>VLOOKUP(B130,[41]全部报警!$B$4:$E$58,4,FALSE)</f>
        <v>云南省红河哈尼族彝族自治州个旧市蔓耗镇102县道蛮板大桥东北334米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VLOOKUP(B131,[41]全部报警!$B$4:$E$58,2,FALSE)</f>
        <v>2019-07-20 14:25:42</v>
      </c>
      <c r="G131" s="76">
        <f>VLOOKUP(B131,[41]全部报警!$B$4:$E$58,3,FALSE)</f>
        <v>0</v>
      </c>
      <c r="H131" s="76" t="str">
        <f>VLOOKUP(B131,[41]全部报警!$B$4:$E$58,4,FALSE)</f>
        <v>云南省红河哈尼族彝族自治州开远市小龙潭镇二城段安桶寨西269米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4423</v>
      </c>
      <c r="G132" s="75">
        <v>0</v>
      </c>
      <c r="H132" s="75" t="s">
        <v>4424</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4425</v>
      </c>
      <c r="G133" s="75">
        <v>0</v>
      </c>
      <c r="H133" s="75" t="s">
        <v>4426</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VLOOKUP(B134,[41]全部报警!$B$4:$E$58,2,FALSE)</f>
        <v>2019-07-20 17:47:00</v>
      </c>
      <c r="G134" s="76">
        <f>VLOOKUP(B134,[41]全部报警!$B$4:$E$58,3,FALSE)</f>
        <v>0</v>
      </c>
      <c r="H134" s="76" t="str">
        <f>VLOOKUP(B134,[41]全部报警!$B$4:$E$58,4,FALSE)</f>
        <v>云南省红河哈尼族彝族自治州金平苗族瑶族傣族自治县金水河镇Z011金水河口岸东北2873米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4427</v>
      </c>
      <c r="G135" s="75">
        <v>0</v>
      </c>
      <c r="H135" s="75" t="s">
        <v>4428</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VLOOKUP(B136,[41]全部报警!$B$4:$E$58,2,FALSE)</f>
        <v>2019-07-20 23:48:25</v>
      </c>
      <c r="G136" s="76">
        <f>VLOOKUP(B136,[41]全部报警!$B$4:$E$58,3,FALSE)</f>
        <v>0</v>
      </c>
      <c r="H136" s="76" t="str">
        <f>VLOOKUP(B136,[41]全部报警!$B$4:$E$58,4,FALSE)</f>
        <v>云南省红河哈尼族彝族自治州弥勒市弥阳镇S18易弥高速久益村东南1556米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6" t="str">
        <f>VLOOKUP(B137,[41]全部报警!$B$4:$E$58,2,FALSE)</f>
        <v>2019-07-20 22:55:15</v>
      </c>
      <c r="G137" s="76">
        <f>VLOOKUP(B137,[41]全部报警!$B$4:$E$58,3,FALSE)</f>
        <v>0</v>
      </c>
      <c r="H137" s="76" t="str">
        <f>VLOOKUP(B137,[41]全部报警!$B$4:$E$58,4,FALSE)</f>
        <v>云南省红河哈尼族彝族自治州个旧市贾沙乡芦柴冲西436米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4429</v>
      </c>
      <c r="G138" s="75">
        <v>0</v>
      </c>
      <c r="H138" s="75" t="s">
        <v>4430</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VLOOKUP(B139,[41]全部报警!$B$4:$E$58,2,FALSE)</f>
        <v>2019-07-20 20:03:02</v>
      </c>
      <c r="G139" s="76">
        <f>VLOOKUP(B139,[41]全部报警!$B$4:$E$58,3,FALSE)</f>
        <v>0</v>
      </c>
      <c r="H139" s="76" t="str">
        <f>VLOOKUP(B139,[41]全部报警!$B$4:$E$58,4,FALSE)</f>
        <v>云南省红河哈尼族彝族自治州建水县曲江镇214省道王和营摩配西74米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6" t="str">
        <f>VLOOKUP(B140,[41]全部报警!$B$4:$E$58,2,FALSE)</f>
        <v>2019-07-20 22:56:47</v>
      </c>
      <c r="G140" s="76">
        <f>VLOOKUP(B140,[41]全部报警!$B$4:$E$58,3,FALSE)</f>
        <v>0</v>
      </c>
      <c r="H140" s="76" t="str">
        <f>VLOOKUP(B140,[41]全部报警!$B$4:$E$58,4,FALSE)</f>
        <v>云南省西双版纳傣族自治州景洪市允景洪街道澜沧江路5号澜沧江路西双版纳傣族自治州质量技术监督景洪社会公证计量称重站东北664米</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4431</v>
      </c>
      <c r="G141" s="75">
        <v>0</v>
      </c>
      <c r="H141" s="75" t="s">
        <v>4432</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VLOOKUP(B142,[41]全部报警!$B$4:$E$58,2,FALSE)</f>
        <v>2019-07-20 21:31:56</v>
      </c>
      <c r="G142" s="76">
        <f>VLOOKUP(B142,[41]全部报警!$B$4:$E$58,3,FALSE)</f>
        <v>0</v>
      </c>
      <c r="H142" s="76" t="str">
        <f>VLOOKUP(B142,[41]全部报警!$B$4:$E$58,4,FALSE)</f>
        <v>云南省红河哈尼族彝族自治州石屏县坝心镇323国道大龙井鱼庄东281米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VLOOKUP(B143,[41]全部报警!$B$4:$E$58,2,FALSE)</f>
        <v>2019-07-20 23:37:03</v>
      </c>
      <c r="G143" s="76">
        <f>VLOOKUP(B143,[41]全部报警!$B$4:$E$58,3,FALSE)</f>
        <v>85</v>
      </c>
      <c r="H143" s="76" t="str">
        <f>VLOOKUP(B143,[41]全部报警!$B$4:$E$58,4,FALSE)</f>
        <v>广西壮族自治区南宁市青秀区伶俐镇G72泉南高速邕宁县国营鱼种场西261米</v>
      </c>
      <c r="I143" s="81" t="s">
        <v>3596</v>
      </c>
      <c r="J143" s="128"/>
      <c r="K143" s="128"/>
      <c r="L143" s="84" t="s">
        <v>28</v>
      </c>
      <c r="M143" s="81" t="s">
        <v>62</v>
      </c>
      <c r="N143" s="81"/>
      <c r="O143" s="81"/>
      <c r="P143" s="81"/>
      <c r="Q143" s="129" t="s">
        <v>34</v>
      </c>
      <c r="R143" s="130"/>
      <c r="S143" s="81" t="s">
        <v>4433</v>
      </c>
      <c r="T143" s="107" t="s">
        <v>170</v>
      </c>
      <c r="U143" s="131"/>
      <c r="V143" s="46"/>
    </row>
    <row r="144" s="41" customFormat="1" ht="17.65" customHeight="1" spans="1:22">
      <c r="A144" s="71">
        <v>139</v>
      </c>
      <c r="B144" s="116" t="s">
        <v>508</v>
      </c>
      <c r="C144" s="77" t="s">
        <v>509</v>
      </c>
      <c r="D144" s="77">
        <v>13466255899</v>
      </c>
      <c r="E144" s="74" t="s">
        <v>59</v>
      </c>
      <c r="F144" s="75" t="s">
        <v>4434</v>
      </c>
      <c r="G144" s="75">
        <v>0</v>
      </c>
      <c r="H144" s="75" t="s">
        <v>4435</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VLOOKUP(B145,[41]全部报警!$B$4:$E$58,2,FALSE)</f>
        <v>2019-07-20 23:41:54</v>
      </c>
      <c r="G145" s="76">
        <f>VLOOKUP(B145,[41]全部报警!$B$4:$E$58,3,FALSE)</f>
        <v>0</v>
      </c>
      <c r="H145" s="76" t="str">
        <f>VLOOKUP(B145,[41]全部报警!$B$4:$E$58,4,FALSE)</f>
        <v>云南省红河哈尼族彝族自治州建水县临安镇迎晖路346号阿春饭店西南88米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4436</v>
      </c>
      <c r="G146" s="75">
        <v>0</v>
      </c>
      <c r="H146" s="75" t="s">
        <v>4437</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6" t="str">
        <f>VLOOKUP(B147,[41]全部报警!$B$4:$E$58,2,FALSE)</f>
        <v>2019-07-20 10:35:52</v>
      </c>
      <c r="G147" s="76">
        <f>VLOOKUP(B147,[41]全部报警!$B$4:$E$58,3,FALSE)</f>
        <v>0</v>
      </c>
      <c r="H147" s="76" t="str">
        <f>VLOOKUP(B147,[41]全部报警!$B$4:$E$58,4,FALSE)</f>
        <v>云南省红河哈尼族彝族自治州元阳县南沙镇102县道元红双飞粉北205米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VLOOKUP(B148,[41]全部报警!$B$4:$E$58,2,FALSE)</f>
        <v>2019-07-20 18:58:22</v>
      </c>
      <c r="G148" s="76">
        <f>VLOOKUP(B148,[41]全部报警!$B$4:$E$58,3,FALSE)</f>
        <v>0</v>
      </c>
      <c r="H148" s="76" t="str">
        <f>VLOOKUP(B148,[41]全部报警!$B$4:$E$58,4,FALSE)</f>
        <v>云南省昆明市官渡区矣六街道彩云北路11159号彩云中路小古城社区居委会卫生室西南160米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5" t="s">
        <v>4438</v>
      </c>
      <c r="G149" s="75">
        <v>0</v>
      </c>
      <c r="H149" s="75" t="s">
        <v>4439</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6" t="str">
        <f>VLOOKUP(B150,[41]全部报警!$B$4:$E$58,2,FALSE)</f>
        <v>2019-07-20 17:16:08</v>
      </c>
      <c r="G150" s="76">
        <f>VLOOKUP(B150,[41]全部报警!$B$4:$E$58,3,FALSE)</f>
        <v>0</v>
      </c>
      <c r="H150" s="76" t="str">
        <f>VLOOKUP(B150,[41]全部报警!$B$4:$E$58,4,FALSE)</f>
        <v>云南省红河哈尼族彝族自治州红河县浪堤镇浪堤加油站东南39米</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4440</v>
      </c>
      <c r="G151" s="75">
        <v>0</v>
      </c>
      <c r="H151" s="75" t="s">
        <v>4441</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5" t="s">
        <v>4442</v>
      </c>
      <c r="G152" s="75">
        <v>0</v>
      </c>
      <c r="H152" s="75" t="s">
        <v>4443</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5" t="s">
        <v>4444</v>
      </c>
      <c r="G153" s="75">
        <v>0</v>
      </c>
      <c r="H153" s="75" t="s">
        <v>4445</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6" t="str">
        <f>VLOOKUP(B154,[41]全部报警!$B$4:$E$58,2,FALSE)</f>
        <v>2019-07-20 22:59:25</v>
      </c>
      <c r="G154" s="76">
        <f>VLOOKUP(B154,[41]全部报警!$B$4:$E$58,3,FALSE)</f>
        <v>0</v>
      </c>
      <c r="H154" s="76" t="str">
        <f>VLOOKUP(B154,[41]全部报警!$B$4:$E$58,4,FALSE)</f>
        <v>云南省红河哈尼族彝族自治州建水县临安镇G5615天猴高速中共建水公路分局建水所支部委员会西北80米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4446</v>
      </c>
      <c r="G155" s="75">
        <v>0</v>
      </c>
      <c r="H155" s="75" t="s">
        <v>4447</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VLOOKUP(B156,[41]全部报警!$B$4:$E$58,2,FALSE)</f>
        <v>2019-07-20 15:08:55</v>
      </c>
      <c r="G156" s="76">
        <f>VLOOKUP(B156,[41]全部报警!$B$4:$E$58,3,FALSE)</f>
        <v>0</v>
      </c>
      <c r="H156" s="76" t="str">
        <f>VLOOKUP(B156,[41]全部报警!$B$4:$E$58,4,FALSE)</f>
        <v>云南省红河哈尼族彝族自治州元阳县南沙镇慢腊公路102县102县道桃园村卫生所东1239米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VLOOKUP(B157,[41]全部报警!$B$4:$E$58,2,FALSE)</f>
        <v>2019-07-20 19:03:22</v>
      </c>
      <c r="G157" s="76">
        <f>VLOOKUP(B157,[41]全部报警!$B$4:$E$58,3,FALSE)</f>
        <v>0</v>
      </c>
      <c r="H157" s="76" t="str">
        <f>VLOOKUP(B157,[41]全部报警!$B$4:$E$58,4,FALSE)</f>
        <v>云南省昆明市西山区海口街道Z007云南省农村信用社(西山中宝分社)东南1388米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4448</v>
      </c>
      <c r="G158" s="75">
        <v>0</v>
      </c>
      <c r="H158" s="75" t="s">
        <v>4449</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I159" s="83" t="s">
        <v>62</v>
      </c>
      <c r="J159" s="128"/>
      <c r="K159" s="128"/>
      <c r="L159" s="84" t="s">
        <v>33</v>
      </c>
      <c r="M159" s="81"/>
      <c r="N159" s="81"/>
      <c r="O159" s="81"/>
      <c r="P159" s="81"/>
      <c r="Q159" s="129" t="s">
        <v>29</v>
      </c>
      <c r="R159" s="130"/>
      <c r="S159" s="81"/>
      <c r="T159" s="107"/>
      <c r="U159" s="131"/>
      <c r="V159" s="46"/>
    </row>
    <row r="160" s="41" customFormat="1" ht="17.65" customHeight="1" spans="1:22">
      <c r="A160" s="71">
        <v>155</v>
      </c>
      <c r="B160" s="121" t="s">
        <v>558</v>
      </c>
      <c r="C160" s="121" t="s">
        <v>559</v>
      </c>
      <c r="D160" s="121" t="s">
        <v>560</v>
      </c>
      <c r="E160" s="74" t="s">
        <v>59</v>
      </c>
      <c r="F160" s="75" t="s">
        <v>4450</v>
      </c>
      <c r="G160" s="75">
        <v>0</v>
      </c>
      <c r="H160" s="75" t="s">
        <v>4451</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4452</v>
      </c>
      <c r="G161" s="75">
        <v>0</v>
      </c>
      <c r="H161" s="75" t="s">
        <v>4453</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4454</v>
      </c>
      <c r="G162" s="75">
        <v>0</v>
      </c>
      <c r="H162" s="75" t="s">
        <v>4455</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VLOOKUP(B163,[41]全部报警!$B$4:$E$58,2,FALSE)</f>
        <v>2019-07-20 18:55:05</v>
      </c>
      <c r="G163" s="76">
        <f>VLOOKUP(B163,[41]全部报警!$B$4:$E$58,3,FALSE)</f>
        <v>0</v>
      </c>
      <c r="H163" s="76" t="str">
        <f>VLOOKUP(B163,[41]全部报警!$B$4:$E$58,4,FALSE)</f>
        <v>云南省玉溪市红塔区研和街道玉通路刺桐关老牌绍华饭店东56米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4456</v>
      </c>
      <c r="G164" s="75">
        <v>0</v>
      </c>
      <c r="H164" s="75" t="s">
        <v>4457</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4458</v>
      </c>
      <c r="G165" s="75">
        <v>0</v>
      </c>
      <c r="H165" s="75" t="s">
        <v>1824</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4459</v>
      </c>
      <c r="G166" s="75">
        <v>0</v>
      </c>
      <c r="H166" s="75" t="s">
        <v>4460</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4461</v>
      </c>
      <c r="G167" s="75">
        <v>0</v>
      </c>
      <c r="H167" s="75" t="s">
        <v>4462</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4463</v>
      </c>
      <c r="G168" s="75">
        <v>0</v>
      </c>
      <c r="H168" s="75" t="s">
        <v>4464</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VLOOKUP(B169,[41]全部报警!$B$4:$E$58,2,FALSE)</f>
        <v>2019-07-20 23:39:52</v>
      </c>
      <c r="G169" s="76">
        <f>VLOOKUP(B169,[41]全部报警!$B$4:$E$58,3,FALSE)</f>
        <v>0</v>
      </c>
      <c r="H169" s="76" t="str">
        <f>VLOOKUP(B169,[41]全部报警!$B$4:$E$58,4,FALSE)</f>
        <v>云南省文山壮族苗族自治州广南县莲城镇那忠东397米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4465</v>
      </c>
      <c r="G170" s="75">
        <v>0</v>
      </c>
      <c r="H170" s="75" t="s">
        <v>4466</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VLOOKUP(B171,[41]全部报警!$B$4:$E$58,2,FALSE)</f>
        <v>2019-07-20 23:11:28</v>
      </c>
      <c r="G171" s="76">
        <f>VLOOKUP(B171,[41]全部报警!$B$4:$E$58,3,FALSE)</f>
        <v>82</v>
      </c>
      <c r="H171" s="76" t="str">
        <f>VLOOKUP(B171,[41]全部报警!$B$4:$E$58,4,FALSE)</f>
        <v>云南省红河哈尼族彝族自治州蒙自市新安所镇G8011开河高速新安所收费站入口(昆明方向)东北236米</v>
      </c>
      <c r="I171" s="81" t="s">
        <v>3596</v>
      </c>
      <c r="J171" s="128"/>
      <c r="K171" s="128"/>
      <c r="L171" s="84" t="s">
        <v>28</v>
      </c>
      <c r="M171" s="81" t="s">
        <v>62</v>
      </c>
      <c r="N171" s="81"/>
      <c r="O171" s="81"/>
      <c r="P171" s="81"/>
      <c r="Q171" s="129" t="s">
        <v>34</v>
      </c>
      <c r="R171" s="130"/>
      <c r="S171" s="81" t="s">
        <v>4433</v>
      </c>
      <c r="T171" s="107" t="s">
        <v>170</v>
      </c>
      <c r="U171" s="131"/>
      <c r="V171" s="46"/>
    </row>
    <row r="172" s="41" customFormat="1" ht="17.65" customHeight="1" spans="1:22">
      <c r="A172" s="71">
        <v>167</v>
      </c>
      <c r="B172" s="78" t="s">
        <v>607</v>
      </c>
      <c r="C172" s="78" t="s">
        <v>608</v>
      </c>
      <c r="D172" s="78" t="s">
        <v>609</v>
      </c>
      <c r="E172" s="74" t="s">
        <v>59</v>
      </c>
      <c r="F172" s="76" t="str">
        <f>VLOOKUP(B172,[41]全部报警!$B$4:$E$58,2,FALSE)</f>
        <v>2019-07-20 23:29:43</v>
      </c>
      <c r="G172" s="76">
        <f>VLOOKUP(B172,[41]全部报警!$B$4:$E$58,3,FALSE)</f>
        <v>0</v>
      </c>
      <c r="H172" s="76" t="str">
        <f>VLOOKUP(B172,[41]全部报警!$B$4:$E$58,4,FALSE)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4467</v>
      </c>
      <c r="G173" s="75">
        <v>0</v>
      </c>
      <c r="H173" s="75" t="s">
        <v>4468</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4469</v>
      </c>
      <c r="G174" s="75">
        <v>0</v>
      </c>
      <c r="H174" s="75" t="s">
        <v>4470</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5" t="s">
        <v>4471</v>
      </c>
      <c r="G175" s="75">
        <v>0</v>
      </c>
      <c r="H175" s="75" t="s">
        <v>4472</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6" t="str">
        <f>VLOOKUP(B176,[41]全部报警!$B$4:$E$58,2,FALSE)</f>
        <v>2019-07-20 21:14:06</v>
      </c>
      <c r="G176" s="76">
        <f>VLOOKUP(B176,[41]全部报警!$B$4:$E$58,3,FALSE)</f>
        <v>0</v>
      </c>
      <c r="H176" s="76" t="str">
        <f>VLOOKUP(B176,[41]全部报警!$B$4:$E$58,4,FALSE)</f>
        <v>云南省红河哈尼族彝族自治州金平苗族瑶族傣族自治县沙依坡乡蛮金公路期里寨西北1220米</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4473</v>
      </c>
      <c r="G177" s="75">
        <v>0</v>
      </c>
      <c r="H177" s="75" t="s">
        <v>4474</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VLOOKUP(B178,[41]全部报警!$B$4:$E$58,2,FALSE)</f>
        <v>2019-07-20 20:11:53</v>
      </c>
      <c r="G178" s="76">
        <f>VLOOKUP(B178,[41]全部报警!$B$4:$E$58,3,FALSE)</f>
        <v>0</v>
      </c>
      <c r="H178" s="76" t="str">
        <f>VLOOKUP(B178,[41]全部报警!$B$4:$E$58,4,FALSE)</f>
        <v>云南省红河哈尼族彝族自治州弥勒市弥阳镇双桥路82双桥路弥勒汽车客运站北119米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4475</v>
      </c>
      <c r="G179" s="75">
        <v>0</v>
      </c>
      <c r="H179" s="75" t="s">
        <v>4476</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VLOOKUP(B180,[41]全部报警!$B$4:$E$58,2,FALSE)</f>
        <v>2019-07-20 20:41:05</v>
      </c>
      <c r="G180" s="76">
        <f>VLOOKUP(B180,[41]全部报警!$B$4:$E$58,3,FALSE)</f>
        <v>0</v>
      </c>
      <c r="H180" s="76" t="str">
        <f>VLOOKUP(B180,[41]全部报警!$B$4:$E$58,4,FALSE)</f>
        <v>云南省大理白族自治州宾川县鸡足山镇王氏海稍鱼西南40米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VLOOKUP(B181,[41]全部报警!$B$4:$E$58,2,FALSE)</f>
        <v>2019-07-20 22:40:28</v>
      </c>
      <c r="G181" s="76">
        <f>VLOOKUP(B181,[41]全部报警!$B$4:$E$58,3,FALSE)</f>
        <v>0</v>
      </c>
      <c r="H181" s="76" t="str">
        <f>VLOOKUP(B181,[41]全部报警!$B$4:$E$58,4,FALSE)</f>
        <v>云南省红河哈尼族彝族自治州个旧市锡城镇水箐段水箐小学南49米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4477</v>
      </c>
      <c r="G182" s="75">
        <v>0</v>
      </c>
      <c r="H182" s="75" t="s">
        <v>4478</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6" t="str">
        <f>VLOOKUP(B183,[41]全部报警!$B$4:$E$58,2,FALSE)</f>
        <v>2019-07-20 11:49:26</v>
      </c>
      <c r="G183" s="76">
        <f>VLOOKUP(B183,[41]全部报警!$B$4:$E$58,3,FALSE)</f>
        <v>0</v>
      </c>
      <c r="H183" s="76" t="str">
        <f>VLOOKUP(B183,[41]全部报警!$B$4:$E$58,4,FALSE)</f>
        <v>云南省红河哈尼族彝族自治州金平苗族瑶族傣族自治县金河镇永平段009乡永平段金平职业高级中学西39米</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VLOOKUP(B184,[41]全部报警!$B$4:$E$58,2,FALSE)</f>
        <v>2019-07-20 23:25:24</v>
      </c>
      <c r="G184" s="76">
        <f>VLOOKUP(B184,[41]全部报警!$B$4:$E$58,3,FALSE)</f>
        <v>0</v>
      </c>
      <c r="H184" s="76" t="str">
        <f>VLOOKUP(B184,[41]全部报警!$B$4:$E$58,4,FALSE)</f>
        <v>云南省红河哈尼族彝族自治州元阳县上新城乡元蔓高速芒铁西438米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4479</v>
      </c>
      <c r="G185" s="75">
        <v>0</v>
      </c>
      <c r="H185" s="75" t="s">
        <v>4480</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VLOOKUP(B186,[41]全部报警!$B$4:$E$58,2,FALSE)</f>
        <v>2019-07-20 23:57:41</v>
      </c>
      <c r="G186" s="76">
        <f>VLOOKUP(B186,[41]全部报警!$B$4:$E$58,3,FALSE)</f>
        <v>0</v>
      </c>
      <c r="H186" s="76" t="str">
        <f>VLOOKUP(B186,[41]全部报警!$B$4:$E$58,4,FALSE)</f>
        <v>云南省文山壮族苗族自治州马关县马白镇佳宏凯旋城小区东南206米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6" t="str">
        <f>VLOOKUP(B187,[41]全部报警!$B$4:$E$58,2,FALSE)</f>
        <v>2019-07-20 23:49:05</v>
      </c>
      <c r="G187" s="76">
        <f>VLOOKUP(B187,[41]全部报警!$B$4:$E$58,3,FALSE)</f>
        <v>0</v>
      </c>
      <c r="H187" s="76" t="str">
        <f>VLOOKUP(B187,[41]全部报警!$B$4:$E$58,4,FALSE)</f>
        <v>云南省红河哈尼族彝族自治州建水县南庄镇新房北173米</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4481</v>
      </c>
      <c r="G188" s="75">
        <v>0</v>
      </c>
      <c r="H188" s="75" t="s">
        <v>4482</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4483</v>
      </c>
      <c r="G189" s="75">
        <v>0</v>
      </c>
      <c r="H189" s="75" t="s">
        <v>4484</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5" t="s">
        <v>4485</v>
      </c>
      <c r="G190" s="75">
        <v>0</v>
      </c>
      <c r="H190" s="75" t="s">
        <v>4486</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VLOOKUP(B191,[41]全部报警!$B$4:$E$58,2,FALSE)</f>
        <v>2019-07-20 21:10:34</v>
      </c>
      <c r="G191" s="76">
        <f>VLOOKUP(B191,[41]全部报警!$B$4:$E$58,3,FALSE)</f>
        <v>0</v>
      </c>
      <c r="H191" s="76" t="str">
        <f>VLOOKUP(B191,[41]全部报警!$B$4:$E$58,4,FALSE)</f>
        <v>云南省红河哈尼族彝族自治州建水县临安镇214省道红河州鸿运陶艺文化传播有限公司西391米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VLOOKUP(B192,[41]全部报警!$B$4:$E$58,2,FALSE)</f>
        <v>2019-07-20 19:27:56</v>
      </c>
      <c r="G192" s="76">
        <f>VLOOKUP(B192,[41]全部报警!$B$4:$E$58,3,FALSE)</f>
        <v>0</v>
      </c>
      <c r="H192" s="76" t="str">
        <f>VLOOKUP(B192,[41]全部报警!$B$4:$E$58,4,FALSE)</f>
        <v>云南省红河哈尼族彝族自治州建水县南庄镇南庄大道建水县南庄镇水管站东南177米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VLOOKUP(B193,[41]全部报警!$B$4:$E$58,2,FALSE)</f>
        <v>2019-07-20 21:54:50</v>
      </c>
      <c r="G193" s="76">
        <f>VLOOKUP(B193,[41]全部报警!$B$4:$E$58,3,FALSE)</f>
        <v>0</v>
      </c>
      <c r="H193" s="76" t="str">
        <f>VLOOKUP(B193,[41]全部报警!$B$4:$E$58,4,FALSE)</f>
        <v>云南省红河哈尼族彝族自治州弥勒市巡检司镇巡小路舍山西南1047米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8 M74 O74:P74 M75 O75:P75 I81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I126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59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4487</v>
      </c>
      <c r="B2" s="49"/>
      <c r="C2" s="49"/>
      <c r="D2" s="49"/>
      <c r="E2" s="49"/>
      <c r="F2" s="50"/>
      <c r="G2" s="51" t="s">
        <v>26</v>
      </c>
      <c r="H2" s="52"/>
      <c r="I2" s="52"/>
      <c r="J2" s="52"/>
      <c r="K2" s="52"/>
      <c r="L2" s="52"/>
      <c r="M2" s="52"/>
      <c r="N2" s="52"/>
      <c r="O2" s="52"/>
      <c r="P2" s="52"/>
      <c r="Q2" s="87" t="s">
        <v>4488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4489</v>
      </c>
      <c r="G6" s="75">
        <v>0</v>
      </c>
      <c r="H6" s="75" t="s">
        <v>4490</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4491</v>
      </c>
      <c r="G7" s="75">
        <v>0</v>
      </c>
      <c r="H7" s="75" t="s">
        <v>4492</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4493</v>
      </c>
      <c r="G8" s="75">
        <v>0</v>
      </c>
      <c r="H8" s="75" t="s">
        <v>4494</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5" t="s">
        <v>4495</v>
      </c>
      <c r="G9" s="75">
        <v>0</v>
      </c>
      <c r="H9" s="75" t="s">
        <v>4496</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4497</v>
      </c>
      <c r="G10" s="75">
        <v>0</v>
      </c>
      <c r="H10" s="75" t="s">
        <v>4498</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4499</v>
      </c>
      <c r="G11" s="75">
        <v>0</v>
      </c>
      <c r="H11" s="75" t="s">
        <v>4500</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4501</v>
      </c>
      <c r="G12" s="75">
        <v>0</v>
      </c>
      <c r="H12" s="75" t="s">
        <v>4502</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VLOOKUP(B13,[42]全部报警!$B$4:$E$59,2,FALSE)</f>
        <v>2019-07-21 14:36:02</v>
      </c>
      <c r="G13" s="76">
        <f>VLOOKUP(B13,[42]全部报警!$B$4:$E$59,3,FALSE)</f>
        <v>0</v>
      </c>
      <c r="H13" s="76" t="str">
        <f>VLOOKUP(B13,[42]全部报警!$B$4:$E$59,4,FALSE)</f>
        <v>云南省曲靖市麒麟区益宁街道金宝路23路金宝路公安小区东392米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4503</v>
      </c>
      <c r="G14" s="75">
        <v>0</v>
      </c>
      <c r="H14" s="75" t="s">
        <v>4504</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VLOOKUP(B15,[42]全部报警!$B$4:$E$59,2,FALSE)</f>
        <v>2019-07-21 20:31:29</v>
      </c>
      <c r="G15" s="76">
        <f>VLOOKUP(B15,[42]全部报警!$B$4:$E$59,3,FALSE)</f>
        <v>0</v>
      </c>
      <c r="H15" s="76" t="str">
        <f>VLOOKUP(B15,[42]全部报警!$B$4:$E$59,4,FALSE)</f>
        <v>云南省红河哈尼族彝族自治州个旧市鸡街镇323国道天和鱼庄东北56米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4505</v>
      </c>
      <c r="G16" s="75">
        <v>0</v>
      </c>
      <c r="H16" s="75" t="s">
        <v>4506</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4507</v>
      </c>
      <c r="G17" s="75">
        <v>0</v>
      </c>
      <c r="H17" s="75" t="s">
        <v>4508</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4509</v>
      </c>
      <c r="G18" s="75">
        <v>0</v>
      </c>
      <c r="H18" s="75" t="s">
        <v>4510</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4511</v>
      </c>
      <c r="G19" s="75">
        <v>0</v>
      </c>
      <c r="H19" s="75" t="s">
        <v>4512</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4513</v>
      </c>
      <c r="G20" s="75">
        <v>0</v>
      </c>
      <c r="H20" s="75" t="s">
        <v>4514</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4515</v>
      </c>
      <c r="G21" s="75">
        <v>0</v>
      </c>
      <c r="H21" s="75" t="s">
        <v>4516</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4517</v>
      </c>
      <c r="G22" s="75">
        <v>0</v>
      </c>
      <c r="H22" s="75" t="s">
        <v>4518</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4519</v>
      </c>
      <c r="G23" s="75">
        <v>0</v>
      </c>
      <c r="H23" s="75" t="s">
        <v>4520</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4521</v>
      </c>
      <c r="G24" s="75">
        <v>0</v>
      </c>
      <c r="H24" s="75" t="s">
        <v>4522</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5" t="s">
        <v>4523</v>
      </c>
      <c r="G25" s="75">
        <v>0</v>
      </c>
      <c r="H25" s="75" t="s">
        <v>3605</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4524</v>
      </c>
      <c r="G26" s="75">
        <v>0</v>
      </c>
      <c r="H26" s="75" t="s">
        <v>4525</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4526</v>
      </c>
      <c r="G27" s="75">
        <v>0</v>
      </c>
      <c r="H27" s="75" t="s">
        <v>4527</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5" t="s">
        <v>4528</v>
      </c>
      <c r="G28" s="75">
        <v>0</v>
      </c>
      <c r="H28" s="75" t="s">
        <v>4529</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5" t="s">
        <v>4530</v>
      </c>
      <c r="G29" s="75">
        <v>0</v>
      </c>
      <c r="H29" s="75" t="s">
        <v>4531</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4532</v>
      </c>
      <c r="G30" s="75">
        <v>0</v>
      </c>
      <c r="H30" s="75" t="s">
        <v>3832</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4533</v>
      </c>
      <c r="G31" s="75">
        <v>0</v>
      </c>
      <c r="H31" s="75" t="s">
        <v>4534</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4535</v>
      </c>
      <c r="G32" s="75">
        <v>0</v>
      </c>
      <c r="H32" s="75" t="s">
        <v>4536</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4537</v>
      </c>
      <c r="G33" s="75">
        <v>0</v>
      </c>
      <c r="H33" s="75" t="s">
        <v>4538</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4539</v>
      </c>
      <c r="G34" s="75">
        <v>0</v>
      </c>
      <c r="H34" s="75" t="s">
        <v>4540</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4541</v>
      </c>
      <c r="G35" s="75">
        <v>0</v>
      </c>
      <c r="H35" s="75" t="s">
        <v>4542</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VLOOKUP(B36,[42]全部报警!$B$4:$E$59,2,FALSE)</f>
        <v>2019-07-21 23:44:04</v>
      </c>
      <c r="G36" s="76">
        <f>VLOOKUP(B36,[42]全部报警!$B$4:$E$59,3,FALSE)</f>
        <v>52</v>
      </c>
      <c r="H36" s="76" t="str">
        <f>VLOOKUP(B36,[42]全部报警!$B$4:$E$59,4,FALSE)</f>
        <v>云南省普洱市墨江哈尼族自治县联珠镇G8511昆磨高速下布龙阱东北368米</v>
      </c>
      <c r="I36" s="81" t="s">
        <v>3596</v>
      </c>
      <c r="J36" s="85"/>
      <c r="K36" s="85"/>
      <c r="L36" s="84" t="s">
        <v>28</v>
      </c>
      <c r="M36" s="83"/>
      <c r="N36" s="83" t="s">
        <v>62</v>
      </c>
      <c r="O36" s="83"/>
      <c r="P36" s="83"/>
      <c r="Q36" s="101" t="s">
        <v>34</v>
      </c>
      <c r="R36" s="102"/>
      <c r="S36" s="106" t="s">
        <v>4543</v>
      </c>
      <c r="T36" s="107" t="s">
        <v>170</v>
      </c>
      <c r="U36" s="105"/>
    </row>
    <row r="37" s="40" customFormat="1" ht="17.65" customHeight="1" spans="1:21">
      <c r="A37" s="71">
        <v>32</v>
      </c>
      <c r="B37" s="72" t="s">
        <v>171</v>
      </c>
      <c r="C37" s="73" t="s">
        <v>172</v>
      </c>
      <c r="D37" s="73">
        <v>13987312198</v>
      </c>
      <c r="E37" s="74" t="s">
        <v>59</v>
      </c>
      <c r="F37" s="75" t="s">
        <v>4544</v>
      </c>
      <c r="G37" s="75">
        <v>0</v>
      </c>
      <c r="H37" s="75" t="s">
        <v>4545</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4546</v>
      </c>
      <c r="G38" s="75">
        <v>0</v>
      </c>
      <c r="H38" s="75" t="s">
        <v>4547</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4548</v>
      </c>
      <c r="G39" s="75">
        <v>0</v>
      </c>
      <c r="H39" s="75" t="s">
        <v>4549</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VLOOKUP(B40,[42]全部报警!$B$4:$E$59,2,FALSE)</f>
        <v>2019-07-21 21:21:29</v>
      </c>
      <c r="G40" s="76">
        <f>VLOOKUP(B40,[42]全部报警!$B$4:$E$59,3,FALSE)</f>
        <v>0</v>
      </c>
      <c r="H40" s="76" t="str">
        <f>VLOOKUP(B40,[42]全部报警!$B$4:$E$59,4,FALSE)</f>
        <v>云南省红河哈尼族彝族自治州石屏县异龙镇肖家海南468米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4550</v>
      </c>
      <c r="G41" s="75">
        <v>0</v>
      </c>
      <c r="H41" s="75" t="s">
        <v>4551</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4552</v>
      </c>
      <c r="G42" s="75">
        <v>0</v>
      </c>
      <c r="H42" s="75" t="s">
        <v>4553</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4554</v>
      </c>
      <c r="G43" s="75">
        <v>0</v>
      </c>
      <c r="H43" s="75" t="s">
        <v>4555</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5" t="s">
        <v>4556</v>
      </c>
      <c r="G44" s="75">
        <v>0</v>
      </c>
      <c r="H44" s="75" t="s">
        <v>4557</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4558</v>
      </c>
      <c r="G45" s="75">
        <v>0</v>
      </c>
      <c r="H45" s="75" t="s">
        <v>903</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4559</v>
      </c>
      <c r="G46" s="75">
        <v>0</v>
      </c>
      <c r="H46" s="75" t="s">
        <v>4560</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5" t="s">
        <v>4561</v>
      </c>
      <c r="G47" s="75">
        <v>0</v>
      </c>
      <c r="H47" s="75" t="s">
        <v>4562</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4563</v>
      </c>
      <c r="G48" s="75">
        <v>0</v>
      </c>
      <c r="H48" s="75" t="s">
        <v>4564</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4565</v>
      </c>
      <c r="G49" s="75">
        <v>0</v>
      </c>
      <c r="H49" s="75" t="s">
        <v>4566</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VLOOKUP(B50,[42]全部报警!$B$4:$E$59,2,FALSE)</f>
        <v>2019-07-21 12:59:05</v>
      </c>
      <c r="G50" s="76">
        <f>VLOOKUP(B50,[42]全部报警!$B$4:$E$59,3,FALSE)</f>
        <v>0</v>
      </c>
      <c r="H50" s="76" t="str">
        <f>VLOOKUP(B50,[42]全部报警!$B$4:$E$59,4,FALSE)</f>
        <v>云南省红河哈尼族彝族自治州开远市小龙潭镇城子东北80米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4567</v>
      </c>
      <c r="G51" s="75">
        <v>0</v>
      </c>
      <c r="H51" s="75" t="s">
        <v>4568</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4569</v>
      </c>
      <c r="G52" s="75">
        <v>0</v>
      </c>
      <c r="H52" s="75" t="s">
        <v>4570</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5" t="s">
        <v>4571</v>
      </c>
      <c r="G53" s="75">
        <v>0</v>
      </c>
      <c r="H53" s="75" t="s">
        <v>4572</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5" t="s">
        <v>4573</v>
      </c>
      <c r="G54" s="75">
        <v>0</v>
      </c>
      <c r="H54" s="75" t="s">
        <v>4574</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4575</v>
      </c>
      <c r="G55" s="75">
        <v>0</v>
      </c>
      <c r="H55" s="75" t="s">
        <v>4576</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4577</v>
      </c>
      <c r="G56" s="75">
        <v>0</v>
      </c>
      <c r="H56" s="75" t="s">
        <v>4107</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4578</v>
      </c>
      <c r="G57" s="75">
        <v>0</v>
      </c>
      <c r="H57" s="75" t="s">
        <v>4579</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4580</v>
      </c>
      <c r="G58" s="75">
        <v>0</v>
      </c>
      <c r="H58" s="75" t="s">
        <v>4581</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4582</v>
      </c>
      <c r="G59" s="75">
        <v>0</v>
      </c>
      <c r="H59" s="75" t="s">
        <v>4583</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4584</v>
      </c>
      <c r="G60" s="75">
        <v>0</v>
      </c>
      <c r="H60" s="75" t="s">
        <v>4304</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5" t="s">
        <v>4585</v>
      </c>
      <c r="G61" s="75">
        <v>0</v>
      </c>
      <c r="H61" s="75" t="s">
        <v>4586</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4587</v>
      </c>
      <c r="G62" s="75">
        <v>0</v>
      </c>
      <c r="H62" s="75" t="s">
        <v>4588</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4589</v>
      </c>
      <c r="G63" s="75">
        <v>0</v>
      </c>
      <c r="H63" s="75" t="s">
        <v>4590</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4591</v>
      </c>
      <c r="G64" s="75">
        <v>0</v>
      </c>
      <c r="H64" s="75" t="s">
        <v>4592</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4593</v>
      </c>
      <c r="G65" s="75">
        <v>0</v>
      </c>
      <c r="H65" s="75" t="s">
        <v>4594</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4595</v>
      </c>
      <c r="G66" s="75">
        <v>0</v>
      </c>
      <c r="H66" s="75" t="s">
        <v>4596</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VLOOKUP(B67,[42]全部报警!$B$4:$E$59,2,FALSE)</f>
        <v>2019-07-21 23:08:37</v>
      </c>
      <c r="G67" s="76">
        <f>VLOOKUP(B67,[42]全部报警!$B$4:$E$59,3,FALSE)</f>
        <v>0</v>
      </c>
      <c r="H67" s="76" t="str">
        <f>VLOOKUP(B67,[42]全部报警!$B$4:$E$59,4,FALSE)</f>
        <v>云南省怒江傈僳族自治州泸水市称杆乡228省道腊门嘎东南176米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4597</v>
      </c>
      <c r="G68" s="75">
        <v>0</v>
      </c>
      <c r="H68" s="75" t="s">
        <v>4598</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4599</v>
      </c>
      <c r="G69" s="75">
        <v>0</v>
      </c>
      <c r="H69" s="75" t="s">
        <v>4600</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4601</v>
      </c>
      <c r="G70" s="75">
        <v>0</v>
      </c>
      <c r="H70" s="75" t="s">
        <v>4602</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4603</v>
      </c>
      <c r="G71" s="75">
        <v>0</v>
      </c>
      <c r="H71" s="75" t="s">
        <v>3657</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5" t="s">
        <v>4604</v>
      </c>
      <c r="G72" s="75">
        <v>0</v>
      </c>
      <c r="H72" s="75" t="s">
        <v>4605</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4606</v>
      </c>
      <c r="G73" s="75">
        <v>0</v>
      </c>
      <c r="H73" s="75" t="s">
        <v>4607</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5" t="s">
        <v>4608</v>
      </c>
      <c r="G74" s="75">
        <v>0</v>
      </c>
      <c r="H74" s="75" t="s">
        <v>4609</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VLOOKUP(B75,[42]全部报警!$B$4:$E$59,2,FALSE)</f>
        <v>2019-07-21 21:50:01</v>
      </c>
      <c r="G75" s="76">
        <f>VLOOKUP(B75,[42]全部报警!$B$4:$E$59,3,FALSE)</f>
        <v>49</v>
      </c>
      <c r="H75" s="76" t="str">
        <f>VLOOKUP(B75,[42]全部报警!$B$4:$E$59,4,FALSE)</f>
        <v>云南省文山壮族苗族自治州砚山县维末彝族乡323国道长岭街南356米</v>
      </c>
      <c r="I75" s="81" t="s">
        <v>3596</v>
      </c>
      <c r="J75" s="85"/>
      <c r="K75" s="85"/>
      <c r="L75" s="84" t="s">
        <v>28</v>
      </c>
      <c r="M75" s="83"/>
      <c r="N75" s="83"/>
      <c r="O75" s="83"/>
      <c r="P75" s="83"/>
      <c r="Q75" s="101" t="s">
        <v>34</v>
      </c>
      <c r="R75" s="102"/>
      <c r="S75" s="106" t="s">
        <v>4543</v>
      </c>
      <c r="T75" s="107" t="s">
        <v>170</v>
      </c>
      <c r="U75" s="105"/>
    </row>
    <row r="76" s="40" customFormat="1" ht="17.65" customHeight="1" spans="1:21">
      <c r="A76" s="71">
        <v>71</v>
      </c>
      <c r="B76" s="72" t="s">
        <v>284</v>
      </c>
      <c r="C76" s="73" t="s">
        <v>285</v>
      </c>
      <c r="D76" s="73">
        <v>15974736050</v>
      </c>
      <c r="E76" s="74" t="s">
        <v>59</v>
      </c>
      <c r="F76" s="76" t="str">
        <f>VLOOKUP(B76,[42]全部报警!$B$4:$E$59,2,FALSE)</f>
        <v>2019-07-21 22:59:21</v>
      </c>
      <c r="G76" s="76">
        <f>VLOOKUP(B76,[42]全部报警!$B$4:$E$59,3,FALSE)</f>
        <v>0</v>
      </c>
      <c r="H76" s="76" t="str">
        <f>VLOOKUP(B76,[42]全部报警!$B$4:$E$59,4,FALSE)</f>
        <v>云南省红河哈尼族彝族自治州个旧市贾沙乡130县道贾沙乡科技希望小学北1900米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4610</v>
      </c>
      <c r="G77" s="75">
        <v>0</v>
      </c>
      <c r="H77" s="75" t="s">
        <v>4611</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4612</v>
      </c>
      <c r="G78" s="75">
        <v>0</v>
      </c>
      <c r="H78" s="75" t="s">
        <v>4613</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4614</v>
      </c>
      <c r="G79" s="75">
        <v>0</v>
      </c>
      <c r="H79" s="75" t="s">
        <v>3908</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4615</v>
      </c>
      <c r="G80" s="75">
        <v>0</v>
      </c>
      <c r="H80" s="75" t="s">
        <v>4616</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VLOOKUP(B81,[42]全部报警!$B$4:$E$59,2,FALSE)</f>
        <v>2019-07-21 19:58:47</v>
      </c>
      <c r="G81" s="76">
        <f>VLOOKUP(B81,[42]全部报警!$B$4:$E$59,3,FALSE)</f>
        <v>0</v>
      </c>
      <c r="H81" s="141" t="s">
        <v>3227</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5" t="s">
        <v>4617</v>
      </c>
      <c r="G82" s="75">
        <v>0</v>
      </c>
      <c r="H82" s="75" t="s">
        <v>4618</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5" t="s">
        <v>4619</v>
      </c>
      <c r="G83" s="75">
        <v>0</v>
      </c>
      <c r="H83" s="75" t="s">
        <v>4620</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5" t="s">
        <v>4621</v>
      </c>
      <c r="G84" s="75">
        <v>0</v>
      </c>
      <c r="H84" s="75" t="s">
        <v>4622</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VLOOKUP(B85,[42]全部报警!$B$4:$E$59,2,FALSE)</f>
        <v>2019-07-21 19:29:34</v>
      </c>
      <c r="G85" s="76">
        <f>VLOOKUP(B85,[42]全部报警!$B$4:$E$59,3,FALSE)</f>
        <v>0</v>
      </c>
      <c r="H85" s="76" t="str">
        <f>VLOOKUP(B85,[42]全部报警!$B$4:$E$59,4,FALSE)</f>
        <v>云南省昭通市镇雄县坪上镇背牛段湾子东南175米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VLOOKUP(B86,[42]全部报警!$B$4:$E$59,2,FALSE)</f>
        <v>2019-07-21 23:04:38</v>
      </c>
      <c r="G86" s="76">
        <f>VLOOKUP(B86,[42]全部报警!$B$4:$E$59,3,FALSE)</f>
        <v>0</v>
      </c>
      <c r="H86" s="76" t="str">
        <f>VLOOKUP(B86,[42]全部报警!$B$4:$E$59,4,FALSE)</f>
        <v>云南省红河哈尼族彝族自治州建水县坡头乡214省道下白沙水北1014米</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VLOOKUP(B87,[42]全部报警!$B$4:$E$59,2,FALSE)</f>
        <v>2019-07-21 18:48:39</v>
      </c>
      <c r="G87" s="76">
        <f>VLOOKUP(B87,[42]全部报警!$B$4:$E$59,3,FALSE)</f>
        <v>0</v>
      </c>
      <c r="H87" s="76" t="str">
        <f>VLOOKUP(B87,[42]全部报警!$B$4:$E$59,4,FALSE)</f>
        <v>云南省红河哈尼族彝族自治州元阳县南沙镇102县道元红双飞粉东北258米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5" t="s">
        <v>4623</v>
      </c>
      <c r="G88" s="75">
        <v>0</v>
      </c>
      <c r="H88" s="75" t="s">
        <v>4624</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5" t="s">
        <v>4625</v>
      </c>
      <c r="G89" s="75">
        <v>0</v>
      </c>
      <c r="H89" s="75" t="s">
        <v>4626</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VLOOKUP(B90,[42]全部报警!$B$4:$E$59,2,FALSE)</f>
        <v>2019-07-21 22:56:35</v>
      </c>
      <c r="G90" s="76">
        <f>VLOOKUP(B90,[42]全部报警!$B$4:$E$59,3,FALSE)</f>
        <v>0</v>
      </c>
      <c r="H90" s="76" t="str">
        <f>VLOOKUP(B90,[42]全部报警!$B$4:$E$59,4,FALSE)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5" t="s">
        <v>4627</v>
      </c>
      <c r="G91" s="75">
        <v>0</v>
      </c>
      <c r="H91" s="75" t="s">
        <v>4628</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5" t="s">
        <v>4629</v>
      </c>
      <c r="G92" s="75">
        <v>0</v>
      </c>
      <c r="H92" s="75" t="s">
        <v>4630</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4631</v>
      </c>
      <c r="G93" s="75">
        <v>0</v>
      </c>
      <c r="H93" s="75" t="s">
        <v>4346</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c r="G94" s="75"/>
      <c r="H94" s="75"/>
      <c r="I94" s="83" t="s">
        <v>62</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4632</v>
      </c>
      <c r="G95" s="75">
        <v>0</v>
      </c>
      <c r="H95" s="75" t="s">
        <v>4633</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5" t="s">
        <v>4634</v>
      </c>
      <c r="G96" s="75">
        <v>0</v>
      </c>
      <c r="H96" s="75" t="s">
        <v>4635</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6" t="str">
        <f>VLOOKUP(B97,[42]全部报警!$B$4:$E$59,2,FALSE)</f>
        <v>2019-07-21 05:09:17</v>
      </c>
      <c r="G97" s="76">
        <f>VLOOKUP(B97,[42]全部报警!$B$4:$E$59,3,FALSE)</f>
        <v>0</v>
      </c>
      <c r="H97" s="76" t="str">
        <f>VLOOKUP(B97,[42]全部报警!$B$4:$E$59,4,FALSE)</f>
        <v>云南省昆明市石林彝族自治县鹿阜街道麦堡段云南昆明润达形象设计职业学校东南356米</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4636</v>
      </c>
      <c r="G98" s="75">
        <v>0</v>
      </c>
      <c r="H98" s="75" t="s">
        <v>4637</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VLOOKUP(B99,[42]全部报警!$B$4:$E$59,2,FALSE)</f>
        <v>2019-07-21 21:53:04</v>
      </c>
      <c r="G99" s="76">
        <f>VLOOKUP(B99,[42]全部报警!$B$4:$E$59,3,FALSE)</f>
        <v>0</v>
      </c>
      <c r="H99" s="76" t="str">
        <f>VLOOKUP(B99,[42]全部报警!$B$4:$E$59,4,FALSE)</f>
        <v>云南省红河哈尼族彝族自治州建水县临安镇214省道鸿达驾校西南278米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VLOOKUP(B100,[42]全部报警!$B$4:$E$59,2,FALSE)</f>
        <v>2019-07-21 23:30:26</v>
      </c>
      <c r="G100" s="76">
        <f>VLOOKUP(B100,[42]全部报警!$B$4:$E$59,3,FALSE)</f>
        <v>0</v>
      </c>
      <c r="H100" s="76" t="str">
        <f>VLOOKUP(B100,[42]全部报警!$B$4:$E$59,4,FALSE)</f>
        <v>云南省红河哈尼族彝族自治州个旧市蔓耗镇212省道开远公路管理总段黄草坝管理所东南411米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VLOOKUP(B101,[42]全部报警!$B$4:$E$59,2,FALSE)</f>
        <v>2019-07-21 20:41:17</v>
      </c>
      <c r="G101" s="76">
        <f>VLOOKUP(B101,[42]全部报警!$B$4:$E$59,3,FALSE)</f>
        <v>0</v>
      </c>
      <c r="H101" s="76" t="str">
        <f>VLOOKUP(B101,[42]全部报警!$B$4:$E$59,4,FALSE)</f>
        <v>云南省文山壮族苗族自治州砚山县平远镇商贸大街159商贸大街阳光钢铝门窗东北45米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4638</v>
      </c>
      <c r="G102" s="75">
        <v>0</v>
      </c>
      <c r="H102" s="75" t="s">
        <v>4639</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VLOOKUP(B103,[42]全部报警!$B$4:$E$59,2,FALSE)</f>
        <v>2019-07-21 23:23:14</v>
      </c>
      <c r="G103" s="76">
        <f>VLOOKUP(B103,[42]全部报警!$B$4:$E$59,3,FALSE)</f>
        <v>0</v>
      </c>
      <c r="H103" s="76" t="str">
        <f>VLOOKUP(B103,[42]全部报警!$B$4:$E$59,4,FALSE)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VLOOKUP(B104,[42]全部报警!$B$4:$E$59,2,FALSE)</f>
        <v>2019-07-21 11:12:16</v>
      </c>
      <c r="G104" s="76">
        <f>VLOOKUP(B104,[42]全部报警!$B$4:$E$59,3,FALSE)</f>
        <v>0</v>
      </c>
      <c r="H104" s="76" t="str">
        <f>VLOOKUP(B104,[42]全部报警!$B$4:$E$59,4,FALSE)</f>
        <v>云南省昆明市宜良县匡远街道学府路宜良县第一中学西南252米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VLOOKUP(B105,[42]全部报警!$B$4:$E$59,2,FALSE)</f>
        <v>2019-07-21 13:53:42</v>
      </c>
      <c r="G105" s="76">
        <f>VLOOKUP(B105,[42]全部报警!$B$4:$E$59,3,FALSE)</f>
        <v>0</v>
      </c>
      <c r="H105" s="76" t="str">
        <f>VLOOKUP(B105,[42]全部报警!$B$4:$E$59,4,FALSE)</f>
        <v>云南省红河哈尼族彝族自治州建水县临安镇214省道中共建水公路分局建水所支部委员会西33米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VLOOKUP(B106,[42]全部报警!$B$4:$E$59,2,FALSE)</f>
        <v>2019-07-21 22:41:01</v>
      </c>
      <c r="G106" s="76">
        <f>VLOOKUP(B106,[42]全部报警!$B$4:$E$59,3,FALSE)</f>
        <v>0</v>
      </c>
      <c r="H106" s="76" t="str">
        <f>VLOOKUP(B106,[42]全部报警!$B$4:$E$59,4,FALSE)</f>
        <v>云南省红河哈尼族彝族自治州泸西县旧城镇132县道旧城客运站西340米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4640</v>
      </c>
      <c r="G107" s="75">
        <v>0</v>
      </c>
      <c r="H107" s="75" t="s">
        <v>4641</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5" t="s">
        <v>4642</v>
      </c>
      <c r="G108" s="75">
        <v>0</v>
      </c>
      <c r="H108" s="75" t="s">
        <v>4643</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5" t="s">
        <v>4644</v>
      </c>
      <c r="G109" s="75">
        <v>0</v>
      </c>
      <c r="H109" s="75" t="s">
        <v>4645</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4646</v>
      </c>
      <c r="G110" s="75">
        <v>0</v>
      </c>
      <c r="H110" s="75" t="s">
        <v>4647</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4648</v>
      </c>
      <c r="G111" s="75">
        <v>0</v>
      </c>
      <c r="H111" s="75" t="s">
        <v>4649</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5" t="s">
        <v>4650</v>
      </c>
      <c r="G112" s="75">
        <v>0</v>
      </c>
      <c r="H112" s="75" t="s">
        <v>4651</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4652</v>
      </c>
      <c r="G113" s="75">
        <v>0</v>
      </c>
      <c r="H113" s="75" t="s">
        <v>4653</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4654</v>
      </c>
      <c r="G114" s="75">
        <v>0</v>
      </c>
      <c r="H114" s="75" t="s">
        <v>4655</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VLOOKUP(B115,[42]全部报警!$B$4:$E$59,2,FALSE)</f>
        <v>2019-07-21 23:02:14</v>
      </c>
      <c r="G115" s="76">
        <f>VLOOKUP(B115,[42]全部报警!$B$4:$E$59,3,FALSE)</f>
        <v>0</v>
      </c>
      <c r="H115" s="76" t="str">
        <f>VLOOKUP(B115,[42]全部报警!$B$4:$E$59,4,FALSE)</f>
        <v>云南省昆明市寻甸回族彝族自治县倘甸镇马大段山杂西372米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4656</v>
      </c>
      <c r="G116" s="75">
        <v>0</v>
      </c>
      <c r="H116" s="75" t="s">
        <v>4657</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4658</v>
      </c>
      <c r="G117" s="75">
        <v>0</v>
      </c>
      <c r="H117" s="75" t="s">
        <v>4659</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VLOOKUP(B118,[42]全部报警!$B$4:$E$59,2,FALSE)</f>
        <v>2019-07-21 06:21:05</v>
      </c>
      <c r="G118" s="76">
        <f>VLOOKUP(B118,[42]全部报警!$B$4:$E$59,3,FALSE)</f>
        <v>0</v>
      </c>
      <c r="H118" s="76" t="str">
        <f>VLOOKUP(B118,[42]全部报警!$B$4:$E$59,4,FALSE)</f>
        <v>云南省红河哈尼族彝族自治州建水县曲江镇东山坝线加油站(东山坝派出所东)北57米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4660</v>
      </c>
      <c r="G119" s="75">
        <v>0</v>
      </c>
      <c r="H119" s="75" t="s">
        <v>4661</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4662</v>
      </c>
      <c r="G120" s="75">
        <v>0</v>
      </c>
      <c r="H120" s="75" t="s">
        <v>4663</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5" t="s">
        <v>4664</v>
      </c>
      <c r="G121" s="75">
        <v>0</v>
      </c>
      <c r="H121" s="75" t="s">
        <v>4665</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VLOOKUP(B122,[42]全部报警!$B$4:$E$59,2,FALSE)</f>
        <v>2019-07-21 21:22:53</v>
      </c>
      <c r="G122" s="76">
        <f>VLOOKUP(B122,[42]全部报警!$B$4:$E$59,3,FALSE)</f>
        <v>0</v>
      </c>
      <c r="H122" s="76" t="str">
        <f>VLOOKUP(B122,[42]全部报警!$B$4:$E$59,4,FALSE)</f>
        <v>云南省玉溪市通海县河西镇319省道云南雨燕教育设备有限公司(东北门)东南81米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VLOOKUP(B123,[42]全部报警!$B$4:$E$59,2,FALSE)</f>
        <v>2019-07-21 18:20:27</v>
      </c>
      <c r="G123" s="76">
        <f>VLOOKUP(B123,[42]全部报警!$B$4:$E$59,3,FALSE)</f>
        <v>0</v>
      </c>
      <c r="H123" s="76" t="str">
        <f>VLOOKUP(B123,[42]全部报警!$B$4:$E$59,4,FALSE)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4666</v>
      </c>
      <c r="G124" s="75">
        <v>0</v>
      </c>
      <c r="H124" s="75" t="s">
        <v>4667</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4668</v>
      </c>
      <c r="G125" s="75">
        <v>0</v>
      </c>
      <c r="H125" s="75" t="s">
        <v>4669</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4670</v>
      </c>
      <c r="G126" s="75">
        <v>0</v>
      </c>
      <c r="H126" s="75" t="s">
        <v>4671</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5" t="s">
        <v>4672</v>
      </c>
      <c r="G127" s="75">
        <v>0</v>
      </c>
      <c r="H127" s="75" t="s">
        <v>4392</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VLOOKUP(B128,[42]全部报警!$B$4:$E$59,2,FALSE)</f>
        <v>2019-07-21 21:44:16</v>
      </c>
      <c r="G128" s="76">
        <f>VLOOKUP(B128,[42]全部报警!$B$4:$E$59,3,FALSE)</f>
        <v>0</v>
      </c>
      <c r="H128" s="76" t="str">
        <f>VLOOKUP(B128,[42]全部报警!$B$4:$E$59,4,FALSE)</f>
        <v>云南省红河哈尼族彝族自治州个旧市大屯镇个大段小屯西南242米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4673</v>
      </c>
      <c r="G129" s="75">
        <v>0</v>
      </c>
      <c r="H129" s="75" t="s">
        <v>4674</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VLOOKUP(B130,[42]全部报警!$B$4:$E$59,2,FALSE)</f>
        <v>2019-07-21 23:03:09</v>
      </c>
      <c r="G130" s="76">
        <f>VLOOKUP(B130,[42]全部报警!$B$4:$E$59,3,FALSE)</f>
        <v>0</v>
      </c>
      <c r="H130" s="76" t="str">
        <f>VLOOKUP(B130,[42]全部报警!$B$4:$E$59,4,FALSE)</f>
        <v>云南省红河哈尼族彝族自治州个旧市蔓耗镇102县道蛮板大桥东北331米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VLOOKUP(B131,[42]全部报警!$B$4:$E$59,2,FALSE)</f>
        <v>2019-07-21 14:32:47</v>
      </c>
      <c r="G131" s="76">
        <f>VLOOKUP(B131,[42]全部报警!$B$4:$E$59,3,FALSE)</f>
        <v>0</v>
      </c>
      <c r="H131" s="76" t="str">
        <f>VLOOKUP(B131,[42]全部报警!$B$4:$E$59,4,FALSE)</f>
        <v>云南省红河哈尼族彝族自治州开远市小龙潭镇二城段安桶寨西282米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4675</v>
      </c>
      <c r="G132" s="75">
        <v>0</v>
      </c>
      <c r="H132" s="75" t="s">
        <v>4676</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4677</v>
      </c>
      <c r="G133" s="75">
        <v>0</v>
      </c>
      <c r="H133" s="75" t="s">
        <v>4678</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VLOOKUP(B134,[42]全部报警!$B$4:$E$59,2,FALSE)</f>
        <v>2019-07-21 16:41:30</v>
      </c>
      <c r="G134" s="76">
        <f>VLOOKUP(B134,[42]全部报警!$B$4:$E$59,3,FALSE)</f>
        <v>0</v>
      </c>
      <c r="H134" s="76" t="str">
        <f>VLOOKUP(B134,[42]全部报警!$B$4:$E$59,4,FALSE)</f>
        <v>云南省红河哈尼族彝族自治州金平苗族瑶族傣族自治县金水河镇Z011金水河大队橡胶场东北2949米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I135" s="83" t="s">
        <v>62</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VLOOKUP(B136,[42]全部报警!$B$4:$E$59,2,FALSE)</f>
        <v>2019-07-21 17:56:50</v>
      </c>
      <c r="G136" s="76">
        <f>VLOOKUP(B136,[42]全部报警!$B$4:$E$59,3,FALSE)</f>
        <v>0</v>
      </c>
      <c r="H136" s="76" t="str">
        <f>VLOOKUP(B136,[42]全部报警!$B$4:$E$59,4,FALSE)</f>
        <v>云南省红河哈尼族彝族自治州开远市羊街乡羊街集镇段g8011开河王丫段宽寨小学东652米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6" t="str">
        <f>VLOOKUP(B137,[42]全部报警!$B$4:$E$59,2,FALSE)</f>
        <v>2019-07-21 23:27:16</v>
      </c>
      <c r="G137" s="76">
        <f>VLOOKUP(B137,[42]全部报警!$B$4:$E$59,3,FALSE)</f>
        <v>0</v>
      </c>
      <c r="H137" s="76" t="str">
        <f>VLOOKUP(B137,[42]全部报警!$B$4:$E$59,4,FALSE)</f>
        <v>云南省红河哈尼族彝族自治州个旧市贾沙乡130县道贾沙乡科技希望小学东北1550米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4679</v>
      </c>
      <c r="G138" s="75">
        <v>0</v>
      </c>
      <c r="H138" s="75" t="s">
        <v>4680</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VLOOKUP(B139,[42]全部报警!$B$4:$E$59,2,FALSE)</f>
        <v>2019-07-21 09:52:17</v>
      </c>
      <c r="G139" s="76">
        <f>VLOOKUP(B139,[42]全部报警!$B$4:$E$59,3,FALSE)</f>
        <v>0</v>
      </c>
      <c r="H139" s="76" t="str">
        <f>VLOOKUP(B139,[42]全部报警!$B$4:$E$59,4,FALSE)</f>
        <v>云南省红河哈尼族彝族自治州个旧市鸡街镇212省道舘驿清真餐厅北79米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6" t="str">
        <f>VLOOKUP(B140,[42]全部报警!$B$4:$E$59,2,FALSE)</f>
        <v>2019-07-21 11:50:59</v>
      </c>
      <c r="G140" s="76">
        <f>VLOOKUP(B140,[42]全部报警!$B$4:$E$59,3,FALSE)</f>
        <v>0</v>
      </c>
      <c r="H140" s="76" t="str">
        <f>VLOOKUP(B140,[42]全部报警!$B$4:$E$59,4,FALSE)</f>
        <v>云南省西双版纳傣族自治州景洪市允景洪街道澜沧江路5号澜沧江路景洪市文化馆东北1052米</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4681</v>
      </c>
      <c r="G141" s="75">
        <v>0</v>
      </c>
      <c r="H141" s="75" t="s">
        <v>4682</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5" t="s">
        <v>4683</v>
      </c>
      <c r="G142" s="75">
        <v>0</v>
      </c>
      <c r="H142" s="75" t="s">
        <v>4684</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VLOOKUP(B143,[42]全部报警!$B$4:$E$59,2,FALSE)</f>
        <v>2019-07-21 18:48:22</v>
      </c>
      <c r="G143" s="76">
        <f>VLOOKUP(B143,[42]全部报警!$B$4:$E$59,3,FALSE)</f>
        <v>0</v>
      </c>
      <c r="H143" s="76" t="str">
        <f>VLOOKUP(B143,[42]全部报警!$B$4:$E$59,4,FALSE)</f>
        <v>云南省红河哈尼族彝族自治州建水县临安镇迎晖路350鑫苑家常菜西120米</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5" t="s">
        <v>4685</v>
      </c>
      <c r="G144" s="75">
        <v>0</v>
      </c>
      <c r="H144" s="75" t="s">
        <v>4686</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VLOOKUP(B145,[42]全部报警!$B$4:$E$59,2,FALSE)</f>
        <v>2019-07-21 23:26:40</v>
      </c>
      <c r="G145" s="76">
        <f>VLOOKUP(B145,[42]全部报警!$B$4:$E$59,3,FALSE)</f>
        <v>0</v>
      </c>
      <c r="H145" s="76" t="str">
        <f>VLOOKUP(B145,[42]全部报警!$B$4:$E$59,4,FALSE)</f>
        <v>云南省红河哈尼族彝族自治州建水县南庄镇214省道建水县南庄镇水管站东南124米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c r="G146" s="75"/>
      <c r="H146" s="75"/>
      <c r="I146" s="83" t="s">
        <v>62</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5" t="s">
        <v>4687</v>
      </c>
      <c r="G147" s="75">
        <v>0</v>
      </c>
      <c r="H147" s="75" t="s">
        <v>4688</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VLOOKUP(B148,[42]全部报警!$B$4:$E$59,2,FALSE)</f>
        <v>2019-07-21 23:03:01</v>
      </c>
      <c r="G148" s="76">
        <f>VLOOKUP(B148,[42]全部报警!$B$4:$E$59,3,FALSE)</f>
        <v>0</v>
      </c>
      <c r="H148" s="76" t="str">
        <f>VLOOKUP(B148,[42]全部报警!$B$4:$E$59,4,FALSE)</f>
        <v>云南省玉溪市红塔区研和街道可官路g8511号可官路鹿铭春老饭店北18米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VLOOKUP(B149,[42]全部报警!$B$4:$E$59,2,FALSE)</f>
        <v>2019-07-21 08:12:59</v>
      </c>
      <c r="G149" s="76">
        <f>VLOOKUP(B149,[42]全部报警!$B$4:$E$59,3,FALSE)</f>
        <v>0</v>
      </c>
      <c r="H149" s="76" t="str">
        <f>VLOOKUP(B149,[42]全部报警!$B$4:$E$59,4,FALSE)</f>
        <v>云南省昆明市宜良县北古城镇北分段马鞍山西北236米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4689</v>
      </c>
      <c r="G150" s="75">
        <v>0</v>
      </c>
      <c r="H150" s="75" t="s">
        <v>4690</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4691</v>
      </c>
      <c r="G151" s="75">
        <v>0</v>
      </c>
      <c r="H151" s="75" t="s">
        <v>4692</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5" t="s">
        <v>4693</v>
      </c>
      <c r="G152" s="75">
        <v>0</v>
      </c>
      <c r="H152" s="75" t="s">
        <v>4694</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6" t="str">
        <f>VLOOKUP(B153,[42]全部报警!$B$4:$E$59,2,FALSE)</f>
        <v>2019-07-21 15:46:40</v>
      </c>
      <c r="G153" s="76">
        <f>VLOOKUP(B153,[42]全部报警!$B$4:$E$59,3,FALSE)</f>
        <v>0</v>
      </c>
      <c r="H153" s="76" t="str">
        <f>VLOOKUP(B153,[42]全部报警!$B$4:$E$59,4,FALSE)</f>
        <v>云南省红河哈尼族彝族自治州开远市乐白道街道市西北路馆驿清真饭店东100米</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6" t="str">
        <f>VLOOKUP(B154,[42]全部报警!$B$4:$E$59,2,FALSE)</f>
        <v>2019-07-21 22:26:17</v>
      </c>
      <c r="G154" s="76">
        <f>VLOOKUP(B154,[42]全部报警!$B$4:$E$59,3,FALSE)</f>
        <v>0</v>
      </c>
      <c r="H154" s="76" t="str">
        <f>VLOOKUP(B154,[42]全部报警!$B$4:$E$59,4,FALSE)</f>
        <v>云南省玉溪市红塔区研和街道319省道青山饭庄(138乡道店)西南58米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I155" s="83" t="s">
        <v>62</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VLOOKUP(B156,[42]全部报警!$B$4:$E$59,2,FALSE)</f>
        <v>2019-07-21 22:13:02</v>
      </c>
      <c r="G156" s="76">
        <f>VLOOKUP(B156,[42]全部报警!$B$4:$E$59,3,FALSE)</f>
        <v>0</v>
      </c>
      <c r="H156" s="76" t="str">
        <f>VLOOKUP(B156,[42]全部报警!$B$4:$E$59,4,FALSE)</f>
        <v>云南省红河哈尼族彝族自治州元阳县南沙镇慢腊公路102县102县道桃园村卫生所东1319米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VLOOKUP(B157,[42]全部报警!$B$4:$E$59,2,FALSE)</f>
        <v>2019-07-21 22:37:39</v>
      </c>
      <c r="G157" s="76">
        <f>VLOOKUP(B157,[42]全部报警!$B$4:$E$59,3,FALSE)</f>
        <v>0</v>
      </c>
      <c r="H157" s="76" t="str">
        <f>VLOOKUP(B157,[42]全部报警!$B$4:$E$59,4,FALSE)</f>
        <v>云南省昆明市西山区海口街道Z007云南省农村信用社(西山中宝分社)东南1379米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4695</v>
      </c>
      <c r="G158" s="75">
        <v>0</v>
      </c>
      <c r="H158" s="75" t="s">
        <v>4696</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4697</v>
      </c>
      <c r="G159" s="75">
        <v>0</v>
      </c>
      <c r="H159" s="75" t="s">
        <v>4698</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4699</v>
      </c>
      <c r="G160" s="75">
        <v>0</v>
      </c>
      <c r="H160" s="75" t="s">
        <v>4426</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4700</v>
      </c>
      <c r="G161" s="75">
        <v>0</v>
      </c>
      <c r="H161" s="75" t="s">
        <v>4701</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4702</v>
      </c>
      <c r="G162" s="75">
        <v>0</v>
      </c>
      <c r="H162" s="75" t="s">
        <v>4703</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VLOOKUP(B163,[42]全部报警!$B$4:$E$59,2,FALSE)</f>
        <v>2019-07-21 21:16:00</v>
      </c>
      <c r="G163" s="76">
        <f>VLOOKUP(B163,[42]全部报警!$B$4:$E$59,3,FALSE)</f>
        <v>0</v>
      </c>
      <c r="H163" s="76" t="str">
        <f>VLOOKUP(B163,[42]全部报警!$B$4:$E$59,4,FALSE)</f>
        <v>云南省玉溪市通海县纳古镇忠爱大街126号忠爱大街洁雅饭庄南40米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4704</v>
      </c>
      <c r="G164" s="75">
        <v>0</v>
      </c>
      <c r="H164" s="75" t="s">
        <v>4435</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4705</v>
      </c>
      <c r="G165" s="75">
        <v>0</v>
      </c>
      <c r="H165" s="75" t="s">
        <v>4706</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4707</v>
      </c>
      <c r="G166" s="75">
        <v>0</v>
      </c>
      <c r="H166" s="75" t="s">
        <v>4708</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4709</v>
      </c>
      <c r="G167" s="75">
        <v>0</v>
      </c>
      <c r="H167" s="75" t="s">
        <v>4710</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4711</v>
      </c>
      <c r="G168" s="75">
        <v>0</v>
      </c>
      <c r="H168" s="75" t="s">
        <v>4712</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VLOOKUP(B169,[42]全部报警!$B$4:$E$59,2,FALSE)</f>
        <v>2019-07-21 23:19:11</v>
      </c>
      <c r="G169" s="76">
        <f>VLOOKUP(B169,[42]全部报警!$B$4:$E$59,3,FALSE)</f>
        <v>0</v>
      </c>
      <c r="H169" s="76" t="str">
        <f>VLOOKUP(B169,[42]全部报警!$B$4:$E$59,4,FALSE)</f>
        <v>云南省文山壮族苗族自治州广南县莲城镇那忠东393米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4713</v>
      </c>
      <c r="G170" s="75">
        <v>0</v>
      </c>
      <c r="H170" s="75" t="s">
        <v>4714</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VLOOKUP(B171,[42]全部报警!$B$4:$E$59,2,FALSE)</f>
        <v>2019-07-21 10:09:36</v>
      </c>
      <c r="G171" s="76">
        <f>VLOOKUP(B171,[42]全部报警!$B$4:$E$59,3,FALSE)</f>
        <v>0</v>
      </c>
      <c r="H171" s="76" t="str">
        <f>VLOOKUP(B171,[42]全部报警!$B$4:$E$59,4,FALSE)</f>
        <v>福生路河口华夏医院西南378米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VLOOKUP(B172,[42]全部报警!$B$4:$E$59,2,FALSE)</f>
        <v>2019-07-21 23:29:40</v>
      </c>
      <c r="G172" s="76">
        <f>VLOOKUP(B172,[42]全部报警!$B$4:$E$59,3,FALSE)</f>
        <v>0</v>
      </c>
      <c r="H172" s="76" t="str">
        <f>VLOOKUP(B172,[42]全部报警!$B$4:$E$59,4,FALSE)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4715</v>
      </c>
      <c r="G173" s="75">
        <v>0</v>
      </c>
      <c r="H173" s="75" t="s">
        <v>4716</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4717</v>
      </c>
      <c r="G174" s="75">
        <v>0</v>
      </c>
      <c r="H174" s="75" t="s">
        <v>4718</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VLOOKUP(B175,[42]全部报警!$B$4:$E$59,2,FALSE)</f>
        <v>2019-07-21 23:53:02</v>
      </c>
      <c r="G175" s="76">
        <f>VLOOKUP(B175,[42]全部报警!$B$4:$E$59,3,FALSE)</f>
        <v>0</v>
      </c>
      <c r="H175" s="76" t="str">
        <f>VLOOKUP(B175,[42]全部报警!$B$4:$E$59,4,FALSE)</f>
        <v>云南省红河哈尼族彝族自治州建水县临安镇青他线建水文笔塔西南911米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6"/>
      <c r="G176" s="76"/>
      <c r="H176" s="76"/>
      <c r="I176" s="83" t="s">
        <v>62</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4719</v>
      </c>
      <c r="G177" s="75">
        <v>0</v>
      </c>
      <c r="H177" s="75" t="s">
        <v>4720</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VLOOKUP(B178,[42]全部报警!$B$4:$E$59,2,FALSE)</f>
        <v>2019-07-21 20:58:31</v>
      </c>
      <c r="G178" s="76">
        <f>VLOOKUP(B178,[42]全部报警!$B$4:$E$59,3,FALSE)</f>
        <v>0</v>
      </c>
      <c r="H178" s="76" t="str">
        <f>VLOOKUP(B178,[42]全部报警!$B$4:$E$59,4,FALSE)</f>
        <v>云南省红河哈尼族彝族自治州弥勒市竹园镇326国道大法车北473米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4721</v>
      </c>
      <c r="G179" s="75">
        <v>0</v>
      </c>
      <c r="H179" s="75" t="s">
        <v>4722</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VLOOKUP(B180,[42]全部报警!$B$4:$E$59,2,FALSE)</f>
        <v>2019-07-21 23:12:56</v>
      </c>
      <c r="G180" s="76">
        <f>VLOOKUP(B180,[42]全部报警!$B$4:$E$59,3,FALSE)</f>
        <v>0</v>
      </c>
      <c r="H180" s="76" t="str">
        <f>VLOOKUP(B180,[42]全部报警!$B$4:$E$59,4,FALSE)</f>
        <v>云南省红河哈尼族彝族自治州河口瑶族自治县河口镇G8011开河高速出口东宇停车场西132米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VLOOKUP(B181,[42]全部报警!$B$4:$E$59,2,FALSE)</f>
        <v>2019-07-21 21:56:40</v>
      </c>
      <c r="G181" s="76">
        <f>VLOOKUP(B181,[42]全部报警!$B$4:$E$59,3,FALSE)</f>
        <v>0</v>
      </c>
      <c r="H181" s="76" t="str">
        <f>VLOOKUP(B181,[42]全部报警!$B$4:$E$59,4,FALSE)</f>
        <v>云南省红河哈尼族彝族自治州个旧市锡城镇水箐段水箐小学南49米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4723</v>
      </c>
      <c r="G182" s="75">
        <v>0</v>
      </c>
      <c r="H182" s="75" t="s">
        <v>4724</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t="s">
        <v>4725</v>
      </c>
      <c r="G183" s="75">
        <v>0</v>
      </c>
      <c r="H183" s="75" t="s">
        <v>4726</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VLOOKUP(B184,[42]全部报警!$B$4:$E$59,2,FALSE)</f>
        <v>2019-07-21 23:13:03</v>
      </c>
      <c r="G184" s="76">
        <f>VLOOKUP(B184,[42]全部报警!$B$4:$E$59,3,FALSE)</f>
        <v>0</v>
      </c>
      <c r="H184" s="76" t="str">
        <f>VLOOKUP(B184,[42]全部报警!$B$4:$E$59,4,FALSE)</f>
        <v>云南省红河哈尼族彝族自治州元阳县上新城乡元蔓高速芒铁西436米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4727</v>
      </c>
      <c r="G185" s="75">
        <v>0</v>
      </c>
      <c r="H185" s="75" t="s">
        <v>4728</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VLOOKUP(B186,[42]全部报警!$B$4:$E$59,2,FALSE)</f>
        <v>2019-07-21 14:18:48</v>
      </c>
      <c r="G186" s="76">
        <f>VLOOKUP(B186,[42]全部报警!$B$4:$E$59,3,FALSE)</f>
        <v>0</v>
      </c>
      <c r="H186" s="76" t="str">
        <f>VLOOKUP(B186,[42]全部报警!$B$4:$E$59,4,FALSE)</f>
        <v>云南省文山壮族苗族自治州马关县马白镇佳宏凯旋城小区东南206米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6" t="str">
        <f>VLOOKUP(B187,[42]全部报警!$B$4:$E$59,2,FALSE)</f>
        <v>2019-07-21 12:49:00</v>
      </c>
      <c r="G187" s="76">
        <f>VLOOKUP(B187,[42]全部报警!$B$4:$E$59,3,FALSE)</f>
        <v>0</v>
      </c>
      <c r="H187" s="76" t="str">
        <f>VLOOKUP(B187,[42]全部报警!$B$4:$E$59,4,FALSE)</f>
        <v>云南省红河哈尼族彝族自治州建水县南庄镇新房北173米</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I188" s="83" t="s">
        <v>62</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4729</v>
      </c>
      <c r="G189" s="75">
        <v>0</v>
      </c>
      <c r="H189" s="75" t="s">
        <v>4730</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5" t="s">
        <v>4731</v>
      </c>
      <c r="G190" s="75">
        <v>0</v>
      </c>
      <c r="H190" s="75" t="s">
        <v>4732</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VLOOKUP(B191,[42]全部报警!$B$4:$E$59,2,FALSE)</f>
        <v>2019-07-21 23:49:34</v>
      </c>
      <c r="G191" s="76">
        <f>VLOOKUP(B191,[42]全部报警!$B$4:$E$59,3,FALSE)</f>
        <v>0</v>
      </c>
      <c r="H191" s="76" t="str">
        <f>VLOOKUP(B191,[42]全部报警!$B$4:$E$59,4,FALSE)</f>
        <v>云南省红河哈尼族彝族自治州建水县临安镇214省道红河州鸿运陶艺文化传播有限公司西391米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VLOOKUP(B192,[42]全部报警!$B$4:$E$59,2,FALSE)</f>
        <v>2019-07-21 23:46:53</v>
      </c>
      <c r="G192" s="76">
        <f>VLOOKUP(B192,[42]全部报警!$B$4:$E$59,3,FALSE)</f>
        <v>0</v>
      </c>
      <c r="H192" s="76" t="str">
        <f>VLOOKUP(B192,[42]全部报警!$B$4:$E$59,4,FALSE)</f>
        <v>云南省红河哈尼族彝族自治州蒙自市新安所镇G8011开河高速蒙自服务区宿舍区东194米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VLOOKUP(B193,[42]全部报警!$B$4:$E$59,2,FALSE)</f>
        <v>2019-07-21 11:22:21</v>
      </c>
      <c r="G193" s="76">
        <f>VLOOKUP(B193,[42]全部报警!$B$4:$E$59,3,FALSE)</f>
        <v>0</v>
      </c>
      <c r="H193" s="76" t="str">
        <f>VLOOKUP(B193,[42]全部报警!$B$4:$E$59,4,FALSE)</f>
        <v>云南省红河哈尼族彝族自治州建水县岔科镇阿初段建水县岔科镇小河边小学西南223米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M74 O74:P74 M75 O75:P75 M91 N91 O91 P91 M92 N92 O92 P92 M93 N93 O93 P93 I94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I13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6 M146 N146 O146 P146 M147 N147 O147 P147 M148 N148 O148 P148 M149 N149 O149 P149 I155 I176 M187 N187 O187 P187 I188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4733</v>
      </c>
      <c r="B2" s="49"/>
      <c r="C2" s="49"/>
      <c r="D2" s="49"/>
      <c r="E2" s="49"/>
      <c r="F2" s="50"/>
      <c r="G2" s="51" t="s">
        <v>26</v>
      </c>
      <c r="H2" s="52"/>
      <c r="I2" s="52"/>
      <c r="J2" s="52"/>
      <c r="K2" s="52"/>
      <c r="L2" s="52"/>
      <c r="M2" s="52"/>
      <c r="N2" s="52"/>
      <c r="O2" s="52"/>
      <c r="P2" s="52"/>
      <c r="Q2" s="87" t="s">
        <v>2967</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4734</v>
      </c>
      <c r="G6" s="75">
        <v>0</v>
      </c>
      <c r="H6" s="75" t="s">
        <v>4735</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4736</v>
      </c>
      <c r="G7" s="75">
        <v>0</v>
      </c>
      <c r="H7" s="75" t="s">
        <v>4737</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4738</v>
      </c>
      <c r="G8" s="75">
        <v>0</v>
      </c>
      <c r="H8" s="75" t="s">
        <v>2052</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5" t="s">
        <v>4739</v>
      </c>
      <c r="G9" s="75">
        <v>0</v>
      </c>
      <c r="H9" s="75" t="s">
        <v>4740</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4741</v>
      </c>
      <c r="G10" s="75">
        <v>0</v>
      </c>
      <c r="H10" s="75" t="s">
        <v>4742</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4743</v>
      </c>
      <c r="G11" s="75">
        <v>0</v>
      </c>
      <c r="H11" s="75" t="s">
        <v>4240</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4744</v>
      </c>
      <c r="G12" s="75">
        <v>0</v>
      </c>
      <c r="H12" s="75" t="s">
        <v>4745</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VLOOKUP(B13,[43]全部报警!$B$4:$E$59,2,FALSE)</f>
        <v>2019-07-22 19:40:09</v>
      </c>
      <c r="G13" s="76">
        <f>VLOOKUP(B13,[43]全部报警!$B$4:$E$59,3,FALSE)</f>
        <v>0</v>
      </c>
      <c r="H13" s="76" t="str">
        <f>VLOOKUP(B13,[43]全部报警!$B$4:$E$59,4,FALSE)</f>
        <v>云南省文山壮族苗族自治州砚山县平远镇323国道文山海螺水泥有限责任公司西164米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4746</v>
      </c>
      <c r="G14" s="75">
        <v>0</v>
      </c>
      <c r="H14" s="75" t="s">
        <v>4747</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VLOOKUP(B15,[43]全部报警!$B$4:$E$59,2,FALSE)</f>
        <v>2019-07-22 23:17:00</v>
      </c>
      <c r="G15" s="76">
        <f>VLOOKUP(B15,[43]全部报警!$B$4:$E$59,3,FALSE)</f>
        <v>0</v>
      </c>
      <c r="H15" s="76" t="str">
        <f>VLOOKUP(B15,[43]全部报警!$B$4:$E$59,4,FALSE)</f>
        <v>云南省昆明市嵩明县杨桥街道崧灵路110崧灵路朝朝门业西30米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4748</v>
      </c>
      <c r="G16" s="75">
        <v>0</v>
      </c>
      <c r="H16" s="75" t="s">
        <v>4749</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4750</v>
      </c>
      <c r="G17" s="75">
        <v>0</v>
      </c>
      <c r="H17" s="75" t="s">
        <v>4508</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4751</v>
      </c>
      <c r="G18" s="75">
        <v>0</v>
      </c>
      <c r="H18" s="75" t="s">
        <v>4752</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4753</v>
      </c>
      <c r="G19" s="75">
        <v>0</v>
      </c>
      <c r="H19" s="75" t="s">
        <v>4754</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4755</v>
      </c>
      <c r="G20" s="75">
        <v>0</v>
      </c>
      <c r="H20" s="75" t="s">
        <v>576</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4756</v>
      </c>
      <c r="G21" s="75">
        <v>0</v>
      </c>
      <c r="H21" s="75" t="s">
        <v>4757</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4758</v>
      </c>
      <c r="G22" s="75">
        <v>0</v>
      </c>
      <c r="H22" s="75" t="s">
        <v>3605</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4759</v>
      </c>
      <c r="G23" s="75">
        <v>0</v>
      </c>
      <c r="H23" s="75" t="s">
        <v>4760</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4761</v>
      </c>
      <c r="G24" s="75">
        <v>0</v>
      </c>
      <c r="H24" s="75" t="s">
        <v>4762</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5" t="s">
        <v>4763</v>
      </c>
      <c r="G25" s="75">
        <v>0</v>
      </c>
      <c r="H25" s="75" t="s">
        <v>4764</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I26" s="83" t="s">
        <v>62</v>
      </c>
      <c r="J26" s="85"/>
      <c r="K26" s="83"/>
      <c r="L26" s="84" t="s">
        <v>33</v>
      </c>
      <c r="M26" s="83"/>
      <c r="N26" s="83"/>
      <c r="O26" s="83"/>
      <c r="P26" s="83"/>
      <c r="Q26" s="101" t="s">
        <v>29</v>
      </c>
      <c r="R26" s="102"/>
      <c r="S26" s="83"/>
      <c r="T26" s="104"/>
      <c r="U26" s="105"/>
    </row>
    <row r="27" s="40" customFormat="1" ht="17.65" customHeight="1" spans="1:21">
      <c r="A27" s="71">
        <v>22</v>
      </c>
      <c r="B27" s="72" t="s">
        <v>140</v>
      </c>
      <c r="C27" s="73" t="s">
        <v>141</v>
      </c>
      <c r="D27" s="73">
        <v>15912899704</v>
      </c>
      <c r="E27" s="74" t="s">
        <v>59</v>
      </c>
      <c r="F27" s="75" t="s">
        <v>4765</v>
      </c>
      <c r="G27" s="75">
        <v>0</v>
      </c>
      <c r="H27" s="75" t="s">
        <v>4766</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VLOOKUP(B28,[43]全部报警!$B$4:$E$59,2,FALSE)</f>
        <v>2019-07-22 23:45:24</v>
      </c>
      <c r="G28" s="76">
        <f>VLOOKUP(B28,[43]全部报警!$B$4:$E$59,3,FALSE)</f>
        <v>0</v>
      </c>
      <c r="H28" s="76" t="str">
        <f>VLOOKUP(B28,[43]全部报警!$B$4:$E$59,4,FALSE)</f>
        <v>云南省红河哈尼族彝族自治州河口瑶族自治县莲花滩乡326国道郑格如希望小学南1608米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5" t="s">
        <v>4767</v>
      </c>
      <c r="G29" s="75">
        <v>0</v>
      </c>
      <c r="H29" s="75" t="s">
        <v>4768</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4769</v>
      </c>
      <c r="G30" s="75">
        <v>0</v>
      </c>
      <c r="H30" s="75" t="s">
        <v>4770</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4771</v>
      </c>
      <c r="G31" s="75">
        <v>0</v>
      </c>
      <c r="H31" s="75" t="s">
        <v>4772</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4773</v>
      </c>
      <c r="G32" s="75">
        <v>0</v>
      </c>
      <c r="H32" s="75" t="s">
        <v>4774</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4775</v>
      </c>
      <c r="G33" s="75">
        <v>0</v>
      </c>
      <c r="H33" s="75" t="s">
        <v>4776</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4777</v>
      </c>
      <c r="G34" s="75">
        <v>0</v>
      </c>
      <c r="H34" s="75" t="s">
        <v>4778</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4779</v>
      </c>
      <c r="G35" s="75">
        <v>0</v>
      </c>
      <c r="H35" s="75" t="s">
        <v>4780</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VLOOKUP(B36,[43]全部报警!$B$4:$E$59,2,FALSE)</f>
        <v>2019-07-22 17:58:21</v>
      </c>
      <c r="G36" s="76">
        <f>VLOOKUP(B36,[43]全部报警!$B$4:$E$59,3,FALSE)</f>
        <v>0</v>
      </c>
      <c r="H36" s="76" t="str">
        <f>VLOOKUP(B36,[43]全部报警!$B$4:$E$59,4,FALSE)</f>
        <v>云南省红河哈尼族彝族自治州建水县南庄镇214省道建水县南庄镇水管站东南68米</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4781</v>
      </c>
      <c r="G37" s="75">
        <v>0</v>
      </c>
      <c r="H37" s="75" t="s">
        <v>3860</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4782</v>
      </c>
      <c r="G38" s="75">
        <v>0</v>
      </c>
      <c r="H38" s="75" t="s">
        <v>4783</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4784</v>
      </c>
      <c r="G39" s="75">
        <v>0</v>
      </c>
      <c r="H39" s="75" t="s">
        <v>4785</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VLOOKUP(B40,[43]全部报警!$B$4:$E$59,2,FALSE)</f>
        <v>2019-07-22 23:35:44</v>
      </c>
      <c r="G40" s="76">
        <f>VLOOKUP(B40,[43]全部报警!$B$4:$E$59,3,FALSE)</f>
        <v>0</v>
      </c>
      <c r="H40" s="76" t="str">
        <f>VLOOKUP(B40,[43]全部报警!$B$4:$E$59,4,FALSE)</f>
        <v>云南省昆明市安宁市太平新城街道Z011昆明正大有限公司东北129米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4786</v>
      </c>
      <c r="G41" s="75">
        <v>0</v>
      </c>
      <c r="H41" s="75" t="s">
        <v>4787</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4788</v>
      </c>
      <c r="G42" s="75">
        <v>0</v>
      </c>
      <c r="H42" s="75" t="s">
        <v>4789</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4790</v>
      </c>
      <c r="G43" s="75">
        <v>0</v>
      </c>
      <c r="H43" s="75" t="s">
        <v>903</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VLOOKUP(B44,[43]全部报警!$B$4:$E$59,2,FALSE)</f>
        <v>2019-07-22 19:46:01</v>
      </c>
      <c r="G44" s="76">
        <f>VLOOKUP(B44,[43]全部报警!$B$4:$E$59,3,FALSE)</f>
        <v>0</v>
      </c>
      <c r="H44" s="76" t="str">
        <f>VLOOKUP(B44,[43]全部报警!$B$4:$E$59,4,FALSE)</f>
        <v>云南省红河哈尼族彝族自治州泸西县金马镇华西段大华西西北956米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4791</v>
      </c>
      <c r="G45" s="75">
        <v>0</v>
      </c>
      <c r="H45" s="75" t="s">
        <v>4792</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4793</v>
      </c>
      <c r="G46" s="75">
        <v>0</v>
      </c>
      <c r="H46" s="75" t="s">
        <v>4794</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5" t="s">
        <v>4795</v>
      </c>
      <c r="G47" s="75">
        <v>0</v>
      </c>
      <c r="H47" s="75" t="s">
        <v>4796</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4797</v>
      </c>
      <c r="G48" s="75">
        <v>0</v>
      </c>
      <c r="H48" s="75" t="s">
        <v>4798</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4799</v>
      </c>
      <c r="G49" s="75">
        <v>0</v>
      </c>
      <c r="H49" s="75" t="s">
        <v>4800</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VLOOKUP(B50,[43]全部报警!$B$4:$E$59,2,FALSE)</f>
        <v>2019-07-22 12:59:21</v>
      </c>
      <c r="G50" s="76">
        <f>VLOOKUP(B50,[43]全部报警!$B$4:$E$59,3,FALSE)</f>
        <v>0</v>
      </c>
      <c r="H50" s="76" t="str">
        <f>VLOOKUP(B50,[43]全部报警!$B$4:$E$59,4,FALSE)</f>
        <v>云南省红河哈尼族彝族自治州开远市小龙潭镇城子东北80米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4801</v>
      </c>
      <c r="G51" s="75">
        <v>0</v>
      </c>
      <c r="H51" s="75" t="s">
        <v>4802</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4803</v>
      </c>
      <c r="G52" s="75">
        <v>0</v>
      </c>
      <c r="H52" s="75" t="s">
        <v>4804</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5" t="s">
        <v>4805</v>
      </c>
      <c r="G53" s="75">
        <v>0</v>
      </c>
      <c r="H53" s="75" t="s">
        <v>4572</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5" t="s">
        <v>4806</v>
      </c>
      <c r="G54" s="75">
        <v>0</v>
      </c>
      <c r="H54" s="75" t="s">
        <v>4807</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4808</v>
      </c>
      <c r="G55" s="75">
        <v>0</v>
      </c>
      <c r="H55" s="75" t="s">
        <v>1617</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4809</v>
      </c>
      <c r="G56" s="75">
        <v>0</v>
      </c>
      <c r="H56" s="75" t="s">
        <v>4107</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4810</v>
      </c>
      <c r="G57" s="75">
        <v>0</v>
      </c>
      <c r="H57" s="75" t="s">
        <v>4811</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4812</v>
      </c>
      <c r="G58" s="75">
        <v>0</v>
      </c>
      <c r="H58" s="75" t="s">
        <v>4813</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4814</v>
      </c>
      <c r="G59" s="75">
        <v>0</v>
      </c>
      <c r="H59" s="75" t="s">
        <v>4815</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4816</v>
      </c>
      <c r="G60" s="75">
        <v>0</v>
      </c>
      <c r="H60" s="75" t="s">
        <v>4817</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5" t="s">
        <v>4818</v>
      </c>
      <c r="G61" s="75">
        <v>0</v>
      </c>
      <c r="H61" s="75" t="s">
        <v>4819</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4820</v>
      </c>
      <c r="G62" s="75">
        <v>0</v>
      </c>
      <c r="H62" s="75" t="s">
        <v>4821</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4822</v>
      </c>
      <c r="G63" s="75">
        <v>0</v>
      </c>
      <c r="H63" s="75" t="s">
        <v>3646</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4823</v>
      </c>
      <c r="G64" s="75">
        <v>0</v>
      </c>
      <c r="H64" s="75" t="s">
        <v>4824</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4825</v>
      </c>
      <c r="G65" s="75">
        <v>0</v>
      </c>
      <c r="H65" s="75" t="s">
        <v>4826</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4827</v>
      </c>
      <c r="G66" s="75">
        <v>0</v>
      </c>
      <c r="H66" s="75" t="s">
        <v>4828</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VLOOKUP(B67,[43]全部报警!$B$4:$E$59,2,FALSE)</f>
        <v>2019-07-22 20:46:38</v>
      </c>
      <c r="G67" s="76">
        <f>VLOOKUP(B67,[43]全部报警!$B$4:$E$59,3,FALSE)</f>
        <v>0</v>
      </c>
      <c r="H67" s="76" t="str">
        <f>VLOOKUP(B67,[43]全部报警!$B$4:$E$59,4,FALSE)</f>
        <v>云南省怒江傈僳族自治州泸水市称杆乡228省道腊门嘎东南184米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4829</v>
      </c>
      <c r="G68" s="75">
        <v>0</v>
      </c>
      <c r="H68" s="75" t="s">
        <v>4830</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4831</v>
      </c>
      <c r="G69" s="75">
        <v>0</v>
      </c>
      <c r="H69" s="75" t="s">
        <v>4832</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4833</v>
      </c>
      <c r="G70" s="75">
        <v>0</v>
      </c>
      <c r="H70" s="75" t="s">
        <v>4834</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4835</v>
      </c>
      <c r="G71" s="75">
        <v>0</v>
      </c>
      <c r="H71" s="75" t="s">
        <v>4836</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5" t="s">
        <v>4837</v>
      </c>
      <c r="G72" s="75">
        <v>0</v>
      </c>
      <c r="H72" s="75" t="s">
        <v>4838</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4839</v>
      </c>
      <c r="G73" s="75">
        <v>0</v>
      </c>
      <c r="H73" s="75" t="s">
        <v>4840</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5" t="s">
        <v>4841</v>
      </c>
      <c r="G74" s="75">
        <v>0</v>
      </c>
      <c r="H74" s="75" t="s">
        <v>3906</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VLOOKUP(B75,[43]全部报警!$B$4:$E$59,2,FALSE)</f>
        <v>2019-07-22 22:53:42</v>
      </c>
      <c r="G75" s="76">
        <f>VLOOKUP(B75,[43]全部报警!$B$4:$E$59,3,FALSE)</f>
        <v>45</v>
      </c>
      <c r="H75" s="76" t="str">
        <f>VLOOKUP(B75,[43]全部报警!$B$4:$E$59,4,FALSE)</f>
        <v>广西壮族自治区崇左市江州区江南街道213省道罐头厂生活区东北377米</v>
      </c>
      <c r="I75" s="81" t="s">
        <v>3596</v>
      </c>
      <c r="J75" s="85"/>
      <c r="K75" s="85"/>
      <c r="L75" s="84" t="s">
        <v>28</v>
      </c>
      <c r="M75" s="83"/>
      <c r="N75" s="83" t="s">
        <v>62</v>
      </c>
      <c r="O75" s="83"/>
      <c r="P75" s="83"/>
      <c r="Q75" s="101" t="s">
        <v>34</v>
      </c>
      <c r="R75" s="102"/>
      <c r="S75" s="106" t="s">
        <v>4842</v>
      </c>
      <c r="T75" s="107" t="s">
        <v>170</v>
      </c>
      <c r="U75" s="105"/>
    </row>
    <row r="76" s="40" customFormat="1" ht="17.65" customHeight="1" spans="1:21">
      <c r="A76" s="71">
        <v>71</v>
      </c>
      <c r="B76" s="72" t="s">
        <v>284</v>
      </c>
      <c r="C76" s="73" t="s">
        <v>285</v>
      </c>
      <c r="D76" s="73">
        <v>15974736050</v>
      </c>
      <c r="E76" s="74" t="s">
        <v>59</v>
      </c>
      <c r="F76" s="76" t="str">
        <f>VLOOKUP(B76,[43]全部报警!$B$4:$E$59,2,FALSE)</f>
        <v>2019-07-22 23:58:05</v>
      </c>
      <c r="G76" s="76">
        <f>VLOOKUP(B76,[43]全部报警!$B$4:$E$59,3,FALSE)</f>
        <v>0</v>
      </c>
      <c r="H76" s="76" t="str">
        <f>VLOOKUP(B76,[43]全部报警!$B$4:$E$59,4,FALSE)</f>
        <v>云南省红河哈尼族彝族自治州个旧市贾沙乡芦柴冲西北274米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4843</v>
      </c>
      <c r="G77" s="75">
        <v>0</v>
      </c>
      <c r="H77" s="75" t="s">
        <v>3908</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4844</v>
      </c>
      <c r="G78" s="75">
        <v>0</v>
      </c>
      <c r="H78" s="75" t="s">
        <v>1422</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I79" s="83" t="s">
        <v>62</v>
      </c>
      <c r="J79" s="85"/>
      <c r="K79" s="85"/>
      <c r="L79" s="84" t="s">
        <v>33</v>
      </c>
      <c r="M79" s="83"/>
      <c r="N79" s="83"/>
      <c r="O79" s="83"/>
      <c r="P79" s="83"/>
      <c r="Q79" s="101" t="s">
        <v>29</v>
      </c>
      <c r="R79" s="102"/>
      <c r="S79" s="83"/>
      <c r="T79" s="104"/>
      <c r="U79" s="105"/>
    </row>
    <row r="80" s="40" customFormat="1" ht="17.65" customHeight="1" spans="1:21">
      <c r="A80" s="71">
        <v>75</v>
      </c>
      <c r="B80" s="72" t="s">
        <v>298</v>
      </c>
      <c r="C80" s="73" t="s">
        <v>299</v>
      </c>
      <c r="D80" s="73">
        <v>13987324298</v>
      </c>
      <c r="E80" s="74" t="s">
        <v>59</v>
      </c>
      <c r="F80" s="75" t="s">
        <v>4845</v>
      </c>
      <c r="G80" s="75">
        <v>0</v>
      </c>
      <c r="H80" s="75" t="s">
        <v>4846</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VLOOKUP(B81,[43]全部报警!$B$4:$E$59,2,FALSE)</f>
        <v>2019-07-22 22:04:09</v>
      </c>
      <c r="G81" s="76">
        <f>VLOOKUP(B81,[43]全部报警!$B$4:$E$59,3,FALSE)</f>
        <v>0</v>
      </c>
      <c r="H81" s="75" t="s">
        <v>4847</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VLOOKUP(B82,[43]全部报警!$B$4:$E$59,2,FALSE)</f>
        <v>2019-07-22 18:03:47</v>
      </c>
      <c r="G82" s="76">
        <f>VLOOKUP(B82,[43]全部报警!$B$4:$E$59,3,FALSE)</f>
        <v>0</v>
      </c>
      <c r="H82" s="76" t="str">
        <f>VLOOKUP(B82,[43]全部报警!$B$4:$E$59,4,FALSE)</f>
        <v>云南省红河哈尼族彝族自治州泸西县午街铺镇服务区南132米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5" t="s">
        <v>4848</v>
      </c>
      <c r="G83" s="75">
        <v>0</v>
      </c>
      <c r="H83" s="75" t="s">
        <v>4849</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5" t="s">
        <v>4850</v>
      </c>
      <c r="G84" s="75">
        <v>0</v>
      </c>
      <c r="H84" s="75" t="s">
        <v>4851</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VLOOKUP(B85,[43]全部报警!$B$4:$E$59,2,FALSE)</f>
        <v>2019-07-22 19:19:08</v>
      </c>
      <c r="G85" s="76">
        <f>VLOOKUP(B85,[43]全部报警!$B$4:$E$59,3,FALSE)</f>
        <v>0</v>
      </c>
      <c r="H85" s="76" t="str">
        <f>VLOOKUP(B85,[43]全部报警!$B$4:$E$59,4,FALSE)</f>
        <v>云南省昭通市镇雄县坪上镇背牛段湾子东南163米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VLOOKUP(B86,[43]全部报警!$B$4:$E$59,2,FALSE)</f>
        <v>2019-07-22 21:08:51</v>
      </c>
      <c r="G86" s="76">
        <f>VLOOKUP(B86,[43]全部报警!$B$4:$E$59,3,FALSE)</f>
        <v>0</v>
      </c>
      <c r="H86" s="76" t="str">
        <f>VLOOKUP(B86,[43]全部报警!$B$4:$E$59,4,FALSE)</f>
        <v>云南省红河哈尼族彝族自治州建水县坡头乡214省道加油站(官厅线)东南509米</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VLOOKUP(B87,[43]全部报警!$B$4:$E$59,2,FALSE)</f>
        <v>2019-07-22 20:46:48</v>
      </c>
      <c r="G87" s="76">
        <f>VLOOKUP(B87,[43]全部报警!$B$4:$E$59,3,FALSE)</f>
        <v>0</v>
      </c>
      <c r="H87" s="76" t="str">
        <f>VLOOKUP(B87,[43]全部报警!$B$4:$E$59,4,FALSE)</f>
        <v>云南省红河哈尼族彝族自治州元阳县南沙镇南沙西路元红双飞粉东北213米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5" t="s">
        <v>4852</v>
      </c>
      <c r="G88" s="75">
        <v>0</v>
      </c>
      <c r="H88" s="75" t="s">
        <v>2507</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5" t="s">
        <v>4853</v>
      </c>
      <c r="G89" s="75">
        <v>0</v>
      </c>
      <c r="H89" s="75" t="s">
        <v>4854</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VLOOKUP(B90,[43]全部报警!$B$4:$E$59,2,FALSE)</f>
        <v>2019-07-22 22:52:30</v>
      </c>
      <c r="G90" s="76">
        <f>VLOOKUP(B90,[43]全部报警!$B$4:$E$59,3,FALSE)</f>
        <v>0</v>
      </c>
      <c r="H90" s="76" t="str">
        <f>VLOOKUP(B90,[43]全部报警!$B$4:$E$59,4,FALSE)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5" t="s">
        <v>4855</v>
      </c>
      <c r="G91" s="75">
        <v>0</v>
      </c>
      <c r="H91" s="75" t="s">
        <v>4856</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5" t="s">
        <v>4857</v>
      </c>
      <c r="G92" s="75">
        <v>0</v>
      </c>
      <c r="H92" s="75" t="s">
        <v>4858</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4859</v>
      </c>
      <c r="G93" s="75">
        <v>0</v>
      </c>
      <c r="H93" s="75" t="s">
        <v>4860</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4861</v>
      </c>
      <c r="G94" s="75">
        <v>0</v>
      </c>
      <c r="H94" s="75" t="s">
        <v>4862</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4863</v>
      </c>
      <c r="G95" s="75">
        <v>0</v>
      </c>
      <c r="H95" s="75" t="s">
        <v>4864</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5" t="s">
        <v>4865</v>
      </c>
      <c r="G96" s="75">
        <v>0</v>
      </c>
      <c r="H96" s="75" t="s">
        <v>4866</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6" t="str">
        <f>VLOOKUP(B97,[43]全部报警!$B$4:$E$59,2,FALSE)</f>
        <v>2019-07-22 22:42:09</v>
      </c>
      <c r="G97" s="76">
        <f>VLOOKUP(B97,[43]全部报警!$B$4:$E$59,3,FALSE)</f>
        <v>0</v>
      </c>
      <c r="H97" s="76" t="str">
        <f>VLOOKUP(B97,[43]全部报警!$B$4:$E$59,4,FALSE)</f>
        <v>云南省玉溪市元江哈尼族彝族傣族自治县甘庄街道G8511昆磨高速甘庄服务区西95米</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4867</v>
      </c>
      <c r="G98" s="75">
        <v>0</v>
      </c>
      <c r="H98" s="75" t="s">
        <v>4868</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VLOOKUP(B99,[43]全部报警!$B$4:$E$59,2,FALSE)</f>
        <v>2019-07-22 22:48:48</v>
      </c>
      <c r="G99" s="76">
        <f>VLOOKUP(B99,[43]全部报警!$B$4:$E$59,3,FALSE)</f>
        <v>0</v>
      </c>
      <c r="H99" s="76" t="str">
        <f>VLOOKUP(B99,[43]全部报警!$B$4:$E$59,4,FALSE)</f>
        <v>云南省红河哈尼族彝族自治州建水县临安镇214省道鸿达驾校西南278米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VLOOKUP(B100,[43]全部报警!$B$4:$E$59,2,FALSE)</f>
        <v>2019-07-22 15:57:10</v>
      </c>
      <c r="G100" s="76">
        <f>VLOOKUP(B100,[43]全部报警!$B$4:$E$59,3,FALSE)</f>
        <v>0</v>
      </c>
      <c r="H100" s="76" t="str">
        <f>VLOOKUP(B100,[43]全部报警!$B$4:$E$59,4,FALSE)</f>
        <v>云南省红河哈尼族彝族自治州个旧市城区街道个金公路延康诊所北16米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VLOOKUP(B101,[43]全部报警!$B$4:$E$59,2,FALSE)</f>
        <v>2019-07-22 18:51:03</v>
      </c>
      <c r="G101" s="76">
        <f>VLOOKUP(B101,[43]全部报警!$B$4:$E$59,3,FALSE)</f>
        <v>0</v>
      </c>
      <c r="H101" s="76" t="str">
        <f>VLOOKUP(B101,[43]全部报警!$B$4:$E$59,4,FALSE)</f>
        <v>云南省文山壮族苗族自治州砚山县平远镇商贸大街五联农资商贸开发有限责任公司东77米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4869</v>
      </c>
      <c r="G102" s="75">
        <v>0</v>
      </c>
      <c r="H102" s="75" t="s">
        <v>4870</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VLOOKUP(B103,[43]全部报警!$B$4:$E$59,2,FALSE)</f>
        <v>2019-07-22 23:55:25</v>
      </c>
      <c r="G103" s="76">
        <f>VLOOKUP(B103,[43]全部报警!$B$4:$E$59,3,FALSE)</f>
        <v>0</v>
      </c>
      <c r="H103" s="76" t="str">
        <f>VLOOKUP(B103,[43]全部报警!$B$4:$E$59,4,FALSE)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5" t="s">
        <v>4871</v>
      </c>
      <c r="G104" s="75">
        <v>0</v>
      </c>
      <c r="H104" s="75" t="s">
        <v>4872</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VLOOKUP(B105,[43]全部报警!$B$4:$E$59,2,FALSE)</f>
        <v>2019-07-22 21:25:41</v>
      </c>
      <c r="G105" s="76">
        <f>VLOOKUP(B105,[43]全部报警!$B$4:$E$59,3,FALSE)</f>
        <v>0</v>
      </c>
      <c r="H105" s="76" t="str">
        <f>VLOOKUP(B105,[43]全部报警!$B$4:$E$59,4,FALSE)</f>
        <v>云南省红河哈尼族彝族自治州建水县临安镇214省道中共建水公路分局建水所支部委员会西33米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VLOOKUP(B106,[43]全部报警!$B$4:$E$59,2,FALSE)</f>
        <v>2019-07-22 21:27:03</v>
      </c>
      <c r="G106" s="76">
        <f>VLOOKUP(B106,[43]全部报警!$B$4:$E$59,3,FALSE)</f>
        <v>0</v>
      </c>
      <c r="H106" s="76" t="str">
        <f>VLOOKUP(B106,[43]全部报警!$B$4:$E$59,4,FALSE)</f>
        <v>云南省红河哈尼族彝族自治州蒙自市新安所镇326国道沙坝东162米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4873</v>
      </c>
      <c r="G107" s="75">
        <v>0</v>
      </c>
      <c r="H107" s="75" t="s">
        <v>1791</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5" t="s">
        <v>4874</v>
      </c>
      <c r="G108" s="75">
        <v>0</v>
      </c>
      <c r="H108" s="75" t="s">
        <v>4875</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5" t="s">
        <v>4876</v>
      </c>
      <c r="G109" s="75">
        <v>0</v>
      </c>
      <c r="H109" s="75" t="s">
        <v>4877</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4878</v>
      </c>
      <c r="G110" s="75">
        <v>0</v>
      </c>
      <c r="H110" s="75" t="s">
        <v>4879</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4880</v>
      </c>
      <c r="G111" s="75">
        <v>0</v>
      </c>
      <c r="H111" s="75" t="s">
        <v>4881</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6" t="str">
        <f>VLOOKUP(B112,[43]全部报警!$B$4:$E$59,2,FALSE)</f>
        <v>2019-07-22 22:03:49</v>
      </c>
      <c r="G112" s="76">
        <f>VLOOKUP(B112,[43]全部报警!$B$4:$E$59,3,FALSE)</f>
        <v>0</v>
      </c>
      <c r="H112" s="76" t="str">
        <f>VLOOKUP(B112,[43]全部报警!$B$4:$E$59,4,FALSE)</f>
        <v>云南省迪庆藏族自治州维西傈僳族自治县永春乡维通公路岩房东南574米</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4882</v>
      </c>
      <c r="G113" s="75">
        <v>0</v>
      </c>
      <c r="H113" s="75" t="s">
        <v>4883</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4884</v>
      </c>
      <c r="G114" s="75">
        <v>0</v>
      </c>
      <c r="H114" s="75" t="s">
        <v>4885</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VLOOKUP(B115,[43]全部报警!$B$4:$E$59,2,FALSE)</f>
        <v>2019-07-22 21:37:56</v>
      </c>
      <c r="G115" s="76">
        <f>VLOOKUP(B115,[43]全部报警!$B$4:$E$59,3,FALSE)</f>
        <v>0</v>
      </c>
      <c r="H115" s="76" t="str">
        <f>VLOOKUP(B115,[43]全部报警!$B$4:$E$59,4,FALSE)</f>
        <v>云南省昆明市寻甸回族彝族自治县倘甸镇马大段山杂西262米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4886</v>
      </c>
      <c r="G116" s="75">
        <v>0</v>
      </c>
      <c r="H116" s="75" t="s">
        <v>4887</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4888</v>
      </c>
      <c r="G117" s="75">
        <v>0</v>
      </c>
      <c r="H117" s="75" t="s">
        <v>4889</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VLOOKUP(B118,[43]全部报警!$B$4:$E$59,2,FALSE)</f>
        <v>2019-07-22 22:54:01</v>
      </c>
      <c r="G118" s="76">
        <f>VLOOKUP(B118,[43]全部报警!$B$4:$E$59,3,FALSE)</f>
        <v>0</v>
      </c>
      <c r="H118" s="76" t="str">
        <f>VLOOKUP(B118,[43]全部报警!$B$4:$E$59,4,FALSE)</f>
        <v>云南省玉溪市红塔区北城街道213国道刺桐关小学东南1132米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4890</v>
      </c>
      <c r="G119" s="75">
        <v>0</v>
      </c>
      <c r="H119" s="75" t="s">
        <v>1177</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4891</v>
      </c>
      <c r="G120" s="75">
        <v>0</v>
      </c>
      <c r="H120" s="75" t="s">
        <v>4892</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5" t="s">
        <v>4893</v>
      </c>
      <c r="G121" s="75">
        <v>0</v>
      </c>
      <c r="H121" s="75" t="s">
        <v>4894</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VLOOKUP(B122,[43]全部报警!$B$4:$E$59,2,FALSE)</f>
        <v>2019-07-22 20:58:32</v>
      </c>
      <c r="G122" s="76">
        <f>VLOOKUP(B122,[43]全部报警!$B$4:$E$59,3,FALSE)</f>
        <v>0</v>
      </c>
      <c r="H122" s="76" t="str">
        <f>VLOOKUP(B122,[43]全部报警!$B$4:$E$59,4,FALSE)</f>
        <v>云南省玉溪市通海县河西镇319省道李丽琼诊所东57米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5" t="s">
        <v>4895</v>
      </c>
      <c r="G123" s="75">
        <v>0</v>
      </c>
      <c r="H123" s="75" t="s">
        <v>4896</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4897</v>
      </c>
      <c r="G124" s="75">
        <v>0</v>
      </c>
      <c r="H124" s="75" t="s">
        <v>4898</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4899</v>
      </c>
      <c r="G125" s="75">
        <v>0</v>
      </c>
      <c r="H125" s="75" t="s">
        <v>4900</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4901</v>
      </c>
      <c r="G126" s="75">
        <v>0</v>
      </c>
      <c r="H126" s="75" t="s">
        <v>4902</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5" t="s">
        <v>4903</v>
      </c>
      <c r="G127" s="75">
        <v>0</v>
      </c>
      <c r="H127" s="75" t="s">
        <v>4904</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VLOOKUP(B128,[43]全部报警!$B$4:$E$59,2,FALSE)</f>
        <v>2019-07-22 23:38:31</v>
      </c>
      <c r="G128" s="76">
        <f>VLOOKUP(B128,[43]全部报警!$B$4:$E$59,3,FALSE)</f>
        <v>0</v>
      </c>
      <c r="H128" s="76" t="str">
        <f>VLOOKUP(B128,[43]全部报警!$B$4:$E$59,4,FALSE)</f>
        <v>云南省红河哈尼族彝族自治州个旧市大屯镇个大段小屯西136米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4905</v>
      </c>
      <c r="G129" s="75">
        <v>0</v>
      </c>
      <c r="H129" s="75" t="s">
        <v>4906</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VLOOKUP(B130,[43]全部报警!$B$4:$E$59,2,FALSE)</f>
        <v>2019-07-22 23:38:50</v>
      </c>
      <c r="G130" s="76">
        <f>VLOOKUP(B130,[43]全部报警!$B$4:$E$59,3,FALSE)</f>
        <v>0</v>
      </c>
      <c r="H130" s="76" t="str">
        <f>VLOOKUP(B130,[43]全部报警!$B$4:$E$59,4,FALSE)</f>
        <v>云南省红河哈尼族彝族自治州个旧市蔓耗镇102县道蛮板大桥东北335米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VLOOKUP(B131,[43]全部报警!$B$4:$E$59,2,FALSE)</f>
        <v>2019-07-22 12:37:18</v>
      </c>
      <c r="G131" s="76">
        <f>VLOOKUP(B131,[43]全部报警!$B$4:$E$59,3,FALSE)</f>
        <v>0</v>
      </c>
      <c r="H131" s="76" t="str">
        <f>VLOOKUP(B131,[43]全部报警!$B$4:$E$59,4,FALSE)</f>
        <v>云南省红河哈尼族彝族自治州开远市小龙潭镇二城段安桶寨西256米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4907</v>
      </c>
      <c r="G132" s="75">
        <v>0</v>
      </c>
      <c r="H132" s="75" t="s">
        <v>4908</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4909</v>
      </c>
      <c r="G133" s="75">
        <v>0</v>
      </c>
      <c r="H133" s="75" t="s">
        <v>4910</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VLOOKUP(B134,[43]全部报警!$B$4:$E$59,2,FALSE)</f>
        <v>2019-07-22 19:06:49</v>
      </c>
      <c r="G134" s="76">
        <f>VLOOKUP(B134,[43]全部报警!$B$4:$E$59,3,FALSE)</f>
        <v>0</v>
      </c>
      <c r="H134" s="76" t="str">
        <f>VLOOKUP(B134,[43]全部报警!$B$4:$E$59,4,FALSE)</f>
        <v>云南省红河哈尼族彝族自治州金平苗族瑶族傣族自治县金水河镇Z011金水河口岸东北2876米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4911</v>
      </c>
      <c r="G135" s="75">
        <v>0</v>
      </c>
      <c r="H135" s="75" t="s">
        <v>4912</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5" t="s">
        <v>4913</v>
      </c>
      <c r="G136" s="75">
        <v>0</v>
      </c>
      <c r="H136" s="75" t="s">
        <v>4914</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6" t="str">
        <f>VLOOKUP(B137,[43]全部报警!$B$4:$E$59,2,FALSE)</f>
        <v>2019-07-22 23:50:28</v>
      </c>
      <c r="G137" s="76">
        <f>VLOOKUP(B137,[43]全部报警!$B$4:$E$59,3,FALSE)</f>
        <v>0</v>
      </c>
      <c r="H137" s="76" t="str">
        <f>VLOOKUP(B137,[43]全部报警!$B$4:$E$59,4,FALSE)</f>
        <v>云南省红河哈尼族彝族自治州个旧市贾沙乡芦柴冲西北420米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4915</v>
      </c>
      <c r="G138" s="75">
        <v>0</v>
      </c>
      <c r="H138" s="75" t="s">
        <v>4916</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5" t="s">
        <v>4917</v>
      </c>
      <c r="G139" s="75">
        <v>0</v>
      </c>
      <c r="H139" s="75" t="s">
        <v>4918</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6" t="str">
        <f>VLOOKUP(B140,[43]全部报警!$B$4:$E$59,2,FALSE)</f>
        <v>2019-07-22 16:46:13</v>
      </c>
      <c r="G140" s="76">
        <f>VLOOKUP(B140,[43]全部报警!$B$4:$E$59,3,FALSE)</f>
        <v>0</v>
      </c>
      <c r="H140" s="76" t="str">
        <f>VLOOKUP(B140,[43]全部报警!$B$4:$E$59,4,FALSE)</f>
        <v>云南省西双版纳傣族自治州景洪市允景洪街道回播箐东147米</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4919</v>
      </c>
      <c r="G141" s="75">
        <v>0</v>
      </c>
      <c r="H141" s="75" t="s">
        <v>4920</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5" t="s">
        <v>4921</v>
      </c>
      <c r="G142" s="75">
        <v>0</v>
      </c>
      <c r="H142" s="75" t="s">
        <v>4922</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VLOOKUP(B143,[43]全部报警!$B$4:$E$59,2,FALSE)</f>
        <v>2019-07-22 19:12:42</v>
      </c>
      <c r="G143" s="76">
        <f>VLOOKUP(B143,[43]全部报警!$B$4:$E$59,3,FALSE)</f>
        <v>0</v>
      </c>
      <c r="H143" s="76" t="str">
        <f>VLOOKUP(B143,[43]全部报警!$B$4:$E$59,4,FALSE)</f>
        <v>云南省红河哈尼族彝族自治州绿春县大兴镇老庙巷78号214省道中国农业银行(绿春县支行营业室)北1605米</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5" t="s">
        <v>4923</v>
      </c>
      <c r="G144" s="75">
        <v>0</v>
      </c>
      <c r="H144" s="75" t="s">
        <v>4924</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VLOOKUP(B145,[43]全部报警!$B$4:$E$59,2,FALSE)</f>
        <v>2019-07-22 23:25:38</v>
      </c>
      <c r="G145" s="76">
        <f>VLOOKUP(B145,[43]全部报警!$B$4:$E$59,3,FALSE)</f>
        <v>0</v>
      </c>
      <c r="H145" s="76" t="str">
        <f>VLOOKUP(B145,[43]全部报警!$B$4:$E$59,4,FALSE)</f>
        <v>云南省红河哈尼族彝族自治州建水县临安镇G5615天猴高速中共建水公路分局建水所支部委员会西79米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4925</v>
      </c>
      <c r="G146" s="75">
        <v>0</v>
      </c>
      <c r="H146" s="75" t="s">
        <v>4926</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6" t="str">
        <f>VLOOKUP(B147,[43]全部报警!$B$4:$E$59,2,FALSE)</f>
        <v>2019-07-22 23:54:29</v>
      </c>
      <c r="G147" s="76">
        <f>VLOOKUP(B147,[43]全部报警!$B$4:$E$59,3,FALSE)</f>
        <v>0</v>
      </c>
      <c r="H147" s="76" t="str">
        <f>VLOOKUP(B147,[43]全部报警!$B$4:$E$59,4,FALSE)</f>
        <v>云南省红河哈尼族彝族自治州元阳县南沙镇102县道红河谷食家庄东南314米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VLOOKUP(B148,[43]全部报警!$B$4:$E$59,2,FALSE)</f>
        <v>2019-07-22 21:58:35</v>
      </c>
      <c r="G148" s="76">
        <f>VLOOKUP(B148,[43]全部报警!$B$4:$E$59,3,FALSE)</f>
        <v>0</v>
      </c>
      <c r="H148" s="76" t="str">
        <f>VLOOKUP(B148,[43]全部报警!$B$4:$E$59,4,FALSE)</f>
        <v>云南省红河哈尼族彝族自治州绿春县大兴镇214省道规东新寨西南482米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VLOOKUP(B149,[43]全部报警!$B$4:$E$59,2,FALSE)</f>
        <v>2019-07-22 22:26:51</v>
      </c>
      <c r="G149" s="76">
        <f>VLOOKUP(B149,[43]全部报警!$B$4:$E$59,3,FALSE)</f>
        <v>0</v>
      </c>
      <c r="H149" s="76" t="str">
        <f>VLOOKUP(B149,[43]全部报警!$B$4:$E$59,4,FALSE)</f>
        <v>云南省昆明市宜良县北古城镇北分段马鞍山北304米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4927</v>
      </c>
      <c r="G150" s="75">
        <v>0</v>
      </c>
      <c r="H150" s="75" t="s">
        <v>4928</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4929</v>
      </c>
      <c r="G151" s="75">
        <v>0</v>
      </c>
      <c r="H151" s="75" t="s">
        <v>4930</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t="str">
        <f>VLOOKUP(B152,[43]全部报警!$B$4:$E$59,2,FALSE)</f>
        <v>2019-07-22 23:12:53</v>
      </c>
      <c r="G152" s="76">
        <f>VLOOKUP(B152,[43]全部报警!$B$4:$E$59,3,FALSE)</f>
        <v>0</v>
      </c>
      <c r="H152" s="76" t="str">
        <f>VLOOKUP(B152,[43]全部报警!$B$4:$E$59,4,FALSE)</f>
        <v>云南省红河哈尼族彝族自治州建水县坡头乡大石洞段大石洞小学南1327米</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6" t="str">
        <f>VLOOKUP(B153,[43]全部报警!$B$4:$E$59,2,FALSE)</f>
        <v>2019-07-22 17:55:59</v>
      </c>
      <c r="G153" s="76">
        <f>VLOOKUP(B153,[43]全部报警!$B$4:$E$59,3,FALSE)</f>
        <v>0</v>
      </c>
      <c r="H153" s="76" t="str">
        <f>VLOOKUP(B153,[43]全部报警!$B$4:$E$59,4,FALSE)</f>
        <v>云南省红河哈尼族彝族自治州开远市乐白道街道市西北路馆驿清真饭店东南50米</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6" t="str">
        <f>VLOOKUP(B154,[43]全部报警!$B$4:$E$59,2,FALSE)</f>
        <v>2019-07-22 23:14:23</v>
      </c>
      <c r="G154" s="76">
        <f>VLOOKUP(B154,[43]全部报警!$B$4:$E$59,3,FALSE)</f>
        <v>0</v>
      </c>
      <c r="H154" s="76" t="str">
        <f>VLOOKUP(B154,[43]全部报警!$B$4:$E$59,4,FALSE)</f>
        <v>云南省昆明市安宁市草铺街道昆畹西路安宁草铺洪良钢模板厂东46米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4931</v>
      </c>
      <c r="G155" s="75">
        <v>0</v>
      </c>
      <c r="H155" s="75" t="s">
        <v>4932</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VLOOKUP(B156,[43]全部报警!$B$4:$E$59,2,FALSE)</f>
        <v>2019-07-22 23:10:12</v>
      </c>
      <c r="G156" s="76">
        <f>VLOOKUP(B156,[43]全部报警!$B$4:$E$59,3,FALSE)</f>
        <v>0</v>
      </c>
      <c r="H156" s="76" t="str">
        <f>VLOOKUP(B156,[43]全部报警!$B$4:$E$59,4,FALSE)</f>
        <v>云南省红河哈尼族彝族自治州元阳县南沙镇102县道五贾东北461米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VLOOKUP(B157,[43]全部报警!$B$4:$E$59,2,FALSE)</f>
        <v>2019-07-22 21:38:00</v>
      </c>
      <c r="G157" s="76">
        <f>VLOOKUP(B157,[43]全部报警!$B$4:$E$59,3,FALSE)</f>
        <v>0</v>
      </c>
      <c r="H157" s="76" t="str">
        <f>VLOOKUP(B157,[43]全部报警!$B$4:$E$59,4,FALSE)</f>
        <v>云南省昆明市安宁市连然街道昆畹西路安宁西(温泉)收费站(G56杭瑞高速出口)北168米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4933</v>
      </c>
      <c r="G158" s="75">
        <v>0</v>
      </c>
      <c r="H158" s="75" t="s">
        <v>4934</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4935</v>
      </c>
      <c r="G159" s="75">
        <v>0</v>
      </c>
      <c r="H159" s="75" t="s">
        <v>4936</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4937</v>
      </c>
      <c r="G160" s="75">
        <v>0</v>
      </c>
      <c r="H160" s="75" t="s">
        <v>4938</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4939</v>
      </c>
      <c r="G161" s="75">
        <v>0</v>
      </c>
      <c r="H161" s="75" t="s">
        <v>4940</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4941</v>
      </c>
      <c r="G162" s="75">
        <v>0</v>
      </c>
      <c r="H162" s="75" t="s">
        <v>4942</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VLOOKUP(B163,[43]全部报警!$B$4:$E$59,2,FALSE)</f>
        <v>2019-07-22 18:23:06</v>
      </c>
      <c r="G163" s="76">
        <f>VLOOKUP(B163,[43]全部报警!$B$4:$E$59,3,FALSE)</f>
        <v>0</v>
      </c>
      <c r="H163" s="76" t="str">
        <f>VLOOKUP(B163,[43]全部报警!$B$4:$E$59,4,FALSE)</f>
        <v>云南省玉溪市红塔区研和街道玉通路彩钢瓦复合瓦钢结构卷帘门西南144米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4943</v>
      </c>
      <c r="G164" s="75">
        <v>0</v>
      </c>
      <c r="H164" s="75" t="s">
        <v>4944</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4945</v>
      </c>
      <c r="G165" s="75">
        <v>0</v>
      </c>
      <c r="H165" s="75" t="s">
        <v>4946</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4947</v>
      </c>
      <c r="G166" s="75">
        <v>0</v>
      </c>
      <c r="H166" s="75" t="s">
        <v>4948</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4949</v>
      </c>
      <c r="G167" s="75">
        <v>0</v>
      </c>
      <c r="H167" s="75" t="s">
        <v>4950</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I168" s="83" t="s">
        <v>62</v>
      </c>
      <c r="J168" s="128"/>
      <c r="K168" s="128"/>
      <c r="L168" s="84" t="s">
        <v>33</v>
      </c>
      <c r="M168" s="81"/>
      <c r="N168" s="81"/>
      <c r="O168" s="81"/>
      <c r="P168" s="81"/>
      <c r="Q168" s="129" t="s">
        <v>29</v>
      </c>
      <c r="R168" s="130"/>
      <c r="S168" s="81"/>
      <c r="T168" s="107"/>
      <c r="U168" s="131"/>
      <c r="V168" s="46"/>
    </row>
    <row r="169" s="41" customFormat="1" ht="17.65" customHeight="1" spans="1:22">
      <c r="A169" s="71">
        <v>164</v>
      </c>
      <c r="B169" s="78" t="s">
        <v>600</v>
      </c>
      <c r="C169" s="78" t="s">
        <v>601</v>
      </c>
      <c r="D169" s="78" t="s">
        <v>602</v>
      </c>
      <c r="E169" s="74" t="s">
        <v>59</v>
      </c>
      <c r="F169" s="76" t="str">
        <f>VLOOKUP(B169,[43]全部报警!$B$4:$E$59,2,FALSE)</f>
        <v>2019-07-22 10:19:05</v>
      </c>
      <c r="G169" s="76">
        <f>VLOOKUP(B169,[43]全部报警!$B$4:$E$59,3,FALSE)</f>
        <v>0</v>
      </c>
      <c r="H169" s="76" t="str">
        <f>VLOOKUP(B169,[43]全部报警!$B$4:$E$59,4,FALSE)</f>
        <v>云南省文山壮族苗族自治州广南县莲城镇那忠东393米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4951</v>
      </c>
      <c r="G170" s="75">
        <v>0</v>
      </c>
      <c r="H170" s="75" t="s">
        <v>4952</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VLOOKUP(B171,[43]全部报警!$B$4:$E$59,2,FALSE)</f>
        <v>2019-07-22 23:57:24</v>
      </c>
      <c r="G171" s="76">
        <f>VLOOKUP(B171,[43]全部报警!$B$4:$E$59,3,FALSE)</f>
        <v>0</v>
      </c>
      <c r="H171" s="76" t="str">
        <f>VLOOKUP(B171,[43]全部报警!$B$4:$E$59,4,FALSE)</f>
        <v>云南省红河哈尼族彝族自治州弥勒市朋普镇G80广昆高速大普特西北323米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VLOOKUP(B172,[43]全部报警!$B$4:$E$59,2,FALSE)</f>
        <v>2019-07-22 23:29:36</v>
      </c>
      <c r="G172" s="76">
        <f>VLOOKUP(B172,[43]全部报警!$B$4:$E$59,3,FALSE)</f>
        <v>0</v>
      </c>
      <c r="H172" s="76" t="str">
        <f>VLOOKUP(B172,[43]全部报警!$B$4:$E$59,4,FALSE)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4953</v>
      </c>
      <c r="G173" s="75">
        <v>0</v>
      </c>
      <c r="H173" s="75" t="s">
        <v>4954</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4955</v>
      </c>
      <c r="G174" s="75">
        <v>0</v>
      </c>
      <c r="H174" s="75" t="s">
        <v>4956</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VLOOKUP(B175,[43]全部报警!$B$4:$E$59,2,FALSE)</f>
        <v>2019-07-22 15:53:04</v>
      </c>
      <c r="G175" s="76">
        <f>VLOOKUP(B175,[43]全部报警!$B$4:$E$59,3,FALSE)</f>
        <v>0</v>
      </c>
      <c r="H175" s="76" t="str">
        <f>VLOOKUP(B175,[43]全部报警!$B$4:$E$59,4,FALSE)</f>
        <v>云南省红河哈尼族彝族自治州建水县临安镇青他线西湖小学南579米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4957</v>
      </c>
      <c r="G176" s="75">
        <v>0</v>
      </c>
      <c r="H176" s="75" t="s">
        <v>4958</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4915</v>
      </c>
      <c r="G177" s="75">
        <v>0</v>
      </c>
      <c r="H177" s="75" t="s">
        <v>4959</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VLOOKUP(B178,[43]全部报警!$B$4:$E$59,2,FALSE)</f>
        <v>2019-07-22 23:49:53</v>
      </c>
      <c r="G178" s="76">
        <f>VLOOKUP(B178,[43]全部报警!$B$4:$E$59,3,FALSE)</f>
        <v>0</v>
      </c>
      <c r="H178" s="76" t="str">
        <f>VLOOKUP(B178,[43]全部报警!$B$4:$E$59,4,FALSE)</f>
        <v>云南省文山壮族苗族自治州文山市马塘镇210省道马塘工业园区派出所西北311米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4960</v>
      </c>
      <c r="G179" s="75">
        <v>0</v>
      </c>
      <c r="H179" s="75" t="s">
        <v>4961</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VLOOKUP(B180,[43]全部报警!$B$4:$E$59,2,FALSE)</f>
        <v>2019-07-22 23:51:37</v>
      </c>
      <c r="G180" s="76">
        <f>VLOOKUP(B180,[43]全部报警!$B$4:$E$59,3,FALSE)</f>
        <v>0</v>
      </c>
      <c r="H180" s="76" t="str">
        <f>VLOOKUP(B180,[43]全部报警!$B$4:$E$59,4,FALSE)</f>
        <v>云南省红河哈尼族彝族自治州建水县曲江镇通建高速曲江站南296米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VLOOKUP(B181,[43]全部报警!$B$4:$E$59,2,FALSE)</f>
        <v>2019-07-22 12:54:02</v>
      </c>
      <c r="G181" s="76">
        <f>VLOOKUP(B181,[43]全部报警!$B$4:$E$59,3,FALSE)</f>
        <v>0</v>
      </c>
      <c r="H181" s="76" t="str">
        <f>VLOOKUP(B181,[43]全部报警!$B$4:$E$59,4,FALSE)</f>
        <v>云南省红河哈尼族彝族自治州个旧市锡城镇水箐段水箐小学南49米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4962</v>
      </c>
      <c r="G182" s="75">
        <v>0</v>
      </c>
      <c r="H182" s="75" t="s">
        <v>4963</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6" t="str">
        <f>VLOOKUP(B183,[43]全部报警!$B$4:$E$59,2,FALSE)</f>
        <v>2019-07-22 11:38:43</v>
      </c>
      <c r="G183" s="76">
        <f>VLOOKUP(B183,[43]全部报警!$B$4:$E$59,3,FALSE)</f>
        <v>0</v>
      </c>
      <c r="H183" s="76" t="str">
        <f>VLOOKUP(B183,[43]全部报警!$B$4:$E$59,4,FALSE)</f>
        <v>云南省红河哈尼族彝族自治州金平苗族瑶族傣族自治县金河镇Z006大保寨南389米</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VLOOKUP(B184,[43]全部报警!$B$4:$E$59,2,FALSE)</f>
        <v>2019-07-22 23:51:16</v>
      </c>
      <c r="G184" s="76">
        <f>VLOOKUP(B184,[43]全部报警!$B$4:$E$59,3,FALSE)</f>
        <v>0</v>
      </c>
      <c r="H184" s="76" t="str">
        <f>VLOOKUP(B184,[43]全部报警!$B$4:$E$59,4,FALSE)</f>
        <v>云南省红河哈尼族彝族自治州元阳县上新城乡元蔓高速芒铁西南374米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4964</v>
      </c>
      <c r="G185" s="75">
        <v>0</v>
      </c>
      <c r="H185" s="75" t="s">
        <v>4965</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5" t="s">
        <v>4966</v>
      </c>
      <c r="G186" s="75">
        <v>0</v>
      </c>
      <c r="H186" s="75" t="s">
        <v>4967</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5" t="s">
        <v>4968</v>
      </c>
      <c r="G187" s="75">
        <v>0</v>
      </c>
      <c r="H187" s="75" t="s">
        <v>4969</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4970</v>
      </c>
      <c r="G188" s="75">
        <v>0</v>
      </c>
      <c r="H188" s="75" t="s">
        <v>4971</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4972</v>
      </c>
      <c r="G189" s="75">
        <v>0</v>
      </c>
      <c r="H189" s="75" t="s">
        <v>4973</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5" t="s">
        <v>4974</v>
      </c>
      <c r="G190" s="75">
        <v>0</v>
      </c>
      <c r="H190" s="75" t="s">
        <v>4975</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VLOOKUP(B191,[43]全部报警!$B$4:$E$59,2,FALSE)</f>
        <v>2019-07-22 22:56:52</v>
      </c>
      <c r="G191" s="76">
        <f>VLOOKUP(B191,[43]全部报警!$B$4:$E$59,3,FALSE)</f>
        <v>0</v>
      </c>
      <c r="H191" s="76" t="str">
        <f>VLOOKUP(B191,[43]全部报警!$B$4:$E$59,4,FALSE)</f>
        <v>云南省玉溪市易门县龙泉街道易兴路易门工业园区管理服务中心东112米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VLOOKUP(B192,[43]全部报警!$B$4:$E$59,2,FALSE)</f>
        <v>2019-07-22 23:22:42</v>
      </c>
      <c r="G192" s="76">
        <f>VLOOKUP(B192,[43]全部报警!$B$4:$E$59,3,FALSE)</f>
        <v>0</v>
      </c>
      <c r="H192" s="76" t="str">
        <f>VLOOKUP(B192,[43]全部报警!$B$4:$E$59,4,FALSE)</f>
        <v>云南省红河哈尼族彝族自治州建水县临安镇214省道天第冷库西北305米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VLOOKUP(B193,[43]全部报警!$B$4:$E$59,2,FALSE)</f>
        <v>2019-07-22 21:14:44</v>
      </c>
      <c r="G193" s="76">
        <f>VLOOKUP(B193,[43]全部报警!$B$4:$E$59,3,FALSE)</f>
        <v>0</v>
      </c>
      <c r="H193" s="76" t="str">
        <f>VLOOKUP(B193,[43]全部报警!$B$4:$E$59,4,FALSE)</f>
        <v>云南省红河哈尼族彝族自治州建水县岔科镇阿初段建水县岔科镇小河边小学西南214米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26 M74 O74:P74 M75 O75:P75 I79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68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4976</v>
      </c>
      <c r="B2" s="49"/>
      <c r="C2" s="49"/>
      <c r="D2" s="49"/>
      <c r="E2" s="49"/>
      <c r="F2" s="50"/>
      <c r="G2" s="51" t="s">
        <v>26</v>
      </c>
      <c r="H2" s="52"/>
      <c r="I2" s="52"/>
      <c r="J2" s="52"/>
      <c r="K2" s="52"/>
      <c r="L2" s="52"/>
      <c r="M2" s="52"/>
      <c r="N2" s="52"/>
      <c r="O2" s="52"/>
      <c r="P2" s="52"/>
      <c r="Q2" s="87" t="s">
        <v>4488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4977</v>
      </c>
      <c r="G6" s="75">
        <v>0</v>
      </c>
      <c r="H6" s="75" t="s">
        <v>4978</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4979</v>
      </c>
      <c r="G7" s="75">
        <v>0</v>
      </c>
      <c r="H7" s="75" t="s">
        <v>3598</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4980</v>
      </c>
      <c r="G8" s="75">
        <v>0</v>
      </c>
      <c r="H8" s="75" t="s">
        <v>4981</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VLOOKUP(B9,[44]全部报警!$B$4:$E$77,2,FALSE)</f>
        <v>2019-07-23 17:54:15</v>
      </c>
      <c r="G9" s="76">
        <f>VLOOKUP(B9,[44]全部报警!$B$4:$E$77,3,FALSE)</f>
        <v>0</v>
      </c>
      <c r="H9" s="76" t="str">
        <f>VLOOKUP(B9,[44]全部报警!$B$4:$E$77,4,FALSE)</f>
        <v>云南省红河哈尼族彝族自治州建水县,建水县曲燃工业燃气输配有限公司,西北方向,887.4米</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4982</v>
      </c>
      <c r="G10" s="75">
        <v>0</v>
      </c>
      <c r="H10" s="75" t="s">
        <v>4983</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6" t="str">
        <f>VLOOKUP(B11,[44]全部报警!$B$4:$E$77,2,FALSE)</f>
        <v>2019-07-23 18:05:45</v>
      </c>
      <c r="G11" s="76">
        <f>VLOOKUP(B11,[44]全部报警!$B$4:$E$77,3,FALSE)</f>
        <v>0</v>
      </c>
      <c r="H11" s="76" t="str">
        <f>VLOOKUP(B11,[44]全部报警!$B$4:$E$77,4,FALSE)</f>
        <v>云南省红河哈尼族彝族自治州蒙自市文澜镇护国路22号护国路红建广场西88米</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4984</v>
      </c>
      <c r="G12" s="75">
        <v>0</v>
      </c>
      <c r="H12" s="75" t="s">
        <v>3605</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VLOOKUP(B13,[44]全部报警!$B$4:$E$77,2,FALSE)</f>
        <v>2019-07-23 17:39:28</v>
      </c>
      <c r="G13" s="76">
        <f>VLOOKUP(B13,[44]全部报警!$B$4:$E$77,3,FALSE)</f>
        <v>0</v>
      </c>
      <c r="H13" s="76" t="str">
        <f>VLOOKUP(B13,[44]全部报警!$B$4:$E$77,4,FALSE)</f>
        <v>云南省红河哈尼族彝族自治州个旧市鸡街镇212省道红春苗圃东北55米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4985</v>
      </c>
      <c r="G14" s="75">
        <v>0</v>
      </c>
      <c r="H14" s="75" t="s">
        <v>4064</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VLOOKUP(B15,[44]全部报警!$B$4:$E$77,2,FALSE)</f>
        <v>2019-07-23 22:37:35</v>
      </c>
      <c r="G15" s="76">
        <f>VLOOKUP(B15,[44]全部报警!$B$4:$E$77,3,FALSE)</f>
        <v>0</v>
      </c>
      <c r="H15" s="76" t="str">
        <f>VLOOKUP(B15,[44]全部报警!$B$4:$E$77,4,FALSE)</f>
        <v>云南省昆明市嵩明县嵩阳街道彩云路257环城西路南上大路北197米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4986</v>
      </c>
      <c r="G16" s="75">
        <v>0</v>
      </c>
      <c r="H16" s="75" t="s">
        <v>4987</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4988</v>
      </c>
      <c r="G17" s="75">
        <v>0</v>
      </c>
      <c r="H17" s="75" t="s">
        <v>4989</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4990</v>
      </c>
      <c r="G18" s="75">
        <v>0</v>
      </c>
      <c r="H18" s="75" t="s">
        <v>4991</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4992</v>
      </c>
      <c r="G19" s="75">
        <v>0</v>
      </c>
      <c r="H19" s="75" t="s">
        <v>4993</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4994</v>
      </c>
      <c r="G20" s="75">
        <v>0</v>
      </c>
      <c r="H20" s="75" t="s">
        <v>4995</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4996</v>
      </c>
      <c r="G21" s="75">
        <v>0</v>
      </c>
      <c r="H21" s="75" t="s">
        <v>4783</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4997</v>
      </c>
      <c r="G22" s="75">
        <v>0</v>
      </c>
      <c r="H22" s="75" t="s">
        <v>4998</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4999</v>
      </c>
      <c r="G23" s="75">
        <v>0</v>
      </c>
      <c r="H23" s="75" t="s">
        <v>3624</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5000</v>
      </c>
      <c r="G24" s="75">
        <v>0</v>
      </c>
      <c r="H24" s="75" t="s">
        <v>5001</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VLOOKUP(B25,[44]全部报警!$B$4:$E$77,2,FALSE)</f>
        <v>2019-07-23 18:02:57</v>
      </c>
      <c r="G25" s="76">
        <f>VLOOKUP(B25,[44]全部报警!$B$4:$E$77,3,FALSE)</f>
        <v>0</v>
      </c>
      <c r="H25" s="76" t="str">
        <f>VLOOKUP(B25,[44]全部报警!$B$4:$E$77,4,FALSE)</f>
        <v>云南省红河哈尼族彝族自治州建水县,吧士玛超市,西方向,159.8米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5002</v>
      </c>
      <c r="G26" s="75">
        <v>0</v>
      </c>
      <c r="H26" s="75" t="s">
        <v>4798</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5003</v>
      </c>
      <c r="G27" s="75">
        <v>0</v>
      </c>
      <c r="H27" s="75" t="s">
        <v>5004</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VLOOKUP(B28,[44]全部报警!$B$4:$E$77,2,FALSE)</f>
        <v>2019-07-23 23:45:14</v>
      </c>
      <c r="G28" s="76">
        <f>VLOOKUP(B28,[44]全部报警!$B$4:$E$77,3,FALSE)</f>
        <v>0</v>
      </c>
      <c r="H28" s="76" t="str">
        <f>VLOOKUP(B28,[44]全部报警!$B$4:$E$77,4,FALSE)</f>
        <v>云南省红河哈尼族彝族自治州河口瑶族自治县莲花滩乡326国道郑格如希望小学南1608米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VLOOKUP(B29,[44]全部报警!$B$4:$E$77,2,FALSE)</f>
        <v>2019-07-23 17:48:52</v>
      </c>
      <c r="G29" s="76">
        <f>VLOOKUP(B29,[44]全部报警!$B$4:$E$77,3,FALSE)</f>
        <v>0</v>
      </c>
      <c r="H29" s="76" t="str">
        <f>VLOOKUP(B29,[44]全部报警!$B$4:$E$77,4,FALSE)</f>
        <v>云南省红河哈尼族彝族自治州建水县,吧士玛超市,西方向,94.9米</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5005</v>
      </c>
      <c r="G30" s="75">
        <v>0</v>
      </c>
      <c r="H30" s="75" t="s">
        <v>5006</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5007</v>
      </c>
      <c r="G31" s="75">
        <v>0</v>
      </c>
      <c r="H31" s="75" t="s">
        <v>5008</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5009</v>
      </c>
      <c r="G32" s="75">
        <v>0</v>
      </c>
      <c r="H32" s="75" t="s">
        <v>5010</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5011</v>
      </c>
      <c r="G33" s="75">
        <v>0</v>
      </c>
      <c r="H33" s="75" t="s">
        <v>5012</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5013</v>
      </c>
      <c r="G34" s="75">
        <v>0</v>
      </c>
      <c r="H34" s="75" t="s">
        <v>5014</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5015</v>
      </c>
      <c r="G35" s="75">
        <v>0</v>
      </c>
      <c r="H35" s="75" t="s">
        <v>5016</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5" t="s">
        <v>5017</v>
      </c>
      <c r="G36" s="75">
        <v>0</v>
      </c>
      <c r="H36" s="75" t="s">
        <v>4583</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5018</v>
      </c>
      <c r="G37" s="75">
        <v>0</v>
      </c>
      <c r="H37" s="75" t="s">
        <v>4586</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VLOOKUP(B38,[44]全部报警!$B$4:$E$77,2,FALSE)</f>
        <v>2019-07-23 14:22:38</v>
      </c>
      <c r="G38" s="76">
        <f>VLOOKUP(B38,[44]全部报警!$B$4:$E$77,3,FALSE)</f>
        <v>0</v>
      </c>
      <c r="H38" s="76" t="str">
        <f>VLOOKUP(B38,[44]全部报警!$B$4:$E$77,4,FALSE)</f>
        <v>云南省红河哈尼族彝族自治州蒙自市鸣鹫镇107县道鸣鹫收费站(G5615天猴高速出口)西北226米</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5019</v>
      </c>
      <c r="G39" s="75">
        <v>0</v>
      </c>
      <c r="H39" s="75" t="s">
        <v>4592</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c r="G40" s="76"/>
      <c r="H40" s="76"/>
      <c r="I40" s="83" t="s">
        <v>62</v>
      </c>
      <c r="J40" s="85"/>
      <c r="K40" s="85"/>
      <c r="L40" s="84" t="s">
        <v>33</v>
      </c>
      <c r="M40" s="83"/>
      <c r="N40" s="83"/>
      <c r="O40" s="83"/>
      <c r="P40" s="83"/>
      <c r="Q40" s="101" t="s">
        <v>29</v>
      </c>
      <c r="R40" s="102"/>
      <c r="S40" s="83"/>
      <c r="T40" s="104"/>
      <c r="U40" s="105"/>
    </row>
    <row r="41" s="40" customFormat="1" ht="17.65" customHeight="1" spans="1:21">
      <c r="A41" s="71">
        <v>36</v>
      </c>
      <c r="B41" s="72" t="s">
        <v>183</v>
      </c>
      <c r="C41" s="73" t="s">
        <v>184</v>
      </c>
      <c r="D41" s="73">
        <v>13170601299</v>
      </c>
      <c r="E41" s="74" t="s">
        <v>59</v>
      </c>
      <c r="F41" s="75" t="s">
        <v>5020</v>
      </c>
      <c r="G41" s="75">
        <v>0</v>
      </c>
      <c r="H41" s="75" t="s">
        <v>5021</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5022</v>
      </c>
      <c r="G42" s="75">
        <v>0</v>
      </c>
      <c r="H42" s="75" t="s">
        <v>5023</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5024</v>
      </c>
      <c r="G43" s="75">
        <v>0</v>
      </c>
      <c r="H43" s="75" t="s">
        <v>5025</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VLOOKUP(B44,[44]全部报警!$B$4:$E$77,2,FALSE)</f>
        <v>2019-07-23 15:26:26</v>
      </c>
      <c r="G44" s="76">
        <f>VLOOKUP(B44,[44]全部报警!$B$4:$E$77,3,FALSE)</f>
        <v>0</v>
      </c>
      <c r="H44" s="76" t="str">
        <f>VLOOKUP(B44,[44]全部报警!$B$4:$E$77,4,FALSE)</f>
        <v>云南省红河哈尼族彝族自治州泸西县金马镇华西段大华西西北968米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5026</v>
      </c>
      <c r="G45" s="75">
        <v>0</v>
      </c>
      <c r="H45" s="75" t="s">
        <v>5027</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5028</v>
      </c>
      <c r="G46" s="75">
        <v>0</v>
      </c>
      <c r="H46" s="75" t="s">
        <v>5029</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5" t="s">
        <v>5030</v>
      </c>
      <c r="G47" s="75">
        <v>0</v>
      </c>
      <c r="H47" s="75" t="s">
        <v>5031</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5032</v>
      </c>
      <c r="G48" s="75">
        <v>0</v>
      </c>
      <c r="H48" s="75" t="s">
        <v>5033</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5034</v>
      </c>
      <c r="G49" s="75">
        <v>0</v>
      </c>
      <c r="H49" s="75" t="s">
        <v>5035</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VLOOKUP(B50,[44]全部报警!$B$4:$E$77,2,FALSE)</f>
        <v>2019-07-23 14:06:22</v>
      </c>
      <c r="G50" s="76">
        <f>VLOOKUP(B50,[44]全部报警!$B$4:$E$77,3,FALSE)</f>
        <v>0</v>
      </c>
      <c r="H50" s="76" t="str">
        <f>VLOOKUP(B50,[44]全部报警!$B$4:$E$77,4,FALSE)</f>
        <v>云南省红河哈尼族彝族自治州开远市小龙潭镇城子东北80米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5036</v>
      </c>
      <c r="G51" s="75">
        <v>0</v>
      </c>
      <c r="H51" s="75" t="s">
        <v>5037</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5038</v>
      </c>
      <c r="G52" s="75">
        <v>0</v>
      </c>
      <c r="H52" s="75" t="s">
        <v>5039</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VLOOKUP(B53,[44]全部报警!$B$4:$E$77,2,FALSE)</f>
        <v>2019-07-23 17:48:07</v>
      </c>
      <c r="G53" s="76">
        <f>VLOOKUP(B53,[44]全部报警!$B$4:$E$77,3,FALSE)</f>
        <v>0</v>
      </c>
      <c r="H53" s="76" t="str">
        <f>VLOOKUP(B53,[44]全部报警!$B$4:$E$77,4,FALSE)</f>
        <v>云南省,西双版纳傣族自治州,勐腊县</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6" t="str">
        <f>VLOOKUP(B54,[44]全部报警!$B$4:$E$77,2,FALSE)</f>
        <v>2019-07-23 18:01:53</v>
      </c>
      <c r="G54" s="76">
        <f>VLOOKUP(B54,[44]全部报警!$B$4:$E$77,3,FALSE)</f>
        <v>0</v>
      </c>
      <c r="H54" s="76" t="str">
        <f>VLOOKUP(B54,[44]全部报警!$B$4:$E$77,4,FALSE)</f>
        <v>云南省文山壮族苗族自治州砚山县,伊豪清真回味餐厅,东北方向,29.7米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5040</v>
      </c>
      <c r="G55" s="75">
        <v>0</v>
      </c>
      <c r="H55" s="75" t="s">
        <v>5041</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5042</v>
      </c>
      <c r="G56" s="75">
        <v>0</v>
      </c>
      <c r="H56" s="75" t="s">
        <v>5043</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5044</v>
      </c>
      <c r="G57" s="75">
        <v>0</v>
      </c>
      <c r="H57" s="75" t="s">
        <v>5045</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5046</v>
      </c>
      <c r="G58" s="75">
        <v>0</v>
      </c>
      <c r="H58" s="75" t="s">
        <v>5047</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5048</v>
      </c>
      <c r="G59" s="75">
        <v>0</v>
      </c>
      <c r="H59" s="75" t="s">
        <v>5049</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6" t="str">
        <f>VLOOKUP(B60,[44]全部报警!$B$4:$E$77,2,FALSE)</f>
        <v>2019-07-23 21:31:12</v>
      </c>
      <c r="G60" s="76">
        <f>VLOOKUP(B60,[44]全部报警!$B$4:$E$77,3,FALSE)</f>
        <v>0</v>
      </c>
      <c r="H60" s="76" t="str">
        <f>VLOOKUP(B60,[44]全部报警!$B$4:$E$77,4,FALSE)</f>
        <v>云南省红河哈尼族彝族自治州建水县南庄镇仁和药店(南庄卫生院西南)东南132米</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c r="G61" s="76"/>
      <c r="H61" s="76"/>
      <c r="I61" s="83" t="s">
        <v>62</v>
      </c>
      <c r="J61" s="85"/>
      <c r="K61" s="85"/>
      <c r="L61" s="84" t="s">
        <v>33</v>
      </c>
      <c r="M61" s="83"/>
      <c r="N61" s="83"/>
      <c r="O61" s="83"/>
      <c r="P61" s="83"/>
      <c r="Q61" s="101" t="s">
        <v>29</v>
      </c>
      <c r="R61" s="102"/>
      <c r="S61" s="103"/>
      <c r="T61" s="104"/>
      <c r="U61" s="105"/>
    </row>
    <row r="62" s="40" customFormat="1" ht="17.65" customHeight="1" spans="1:21">
      <c r="A62" s="71">
        <v>57</v>
      </c>
      <c r="B62" s="72" t="s">
        <v>247</v>
      </c>
      <c r="C62" s="73" t="s">
        <v>248</v>
      </c>
      <c r="D62" s="73">
        <v>15126355356</v>
      </c>
      <c r="E62" s="74" t="s">
        <v>59</v>
      </c>
      <c r="F62" s="75" t="s">
        <v>5050</v>
      </c>
      <c r="G62" s="75">
        <v>0</v>
      </c>
      <c r="H62" s="75" t="s">
        <v>5051</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5052</v>
      </c>
      <c r="G63" s="75">
        <v>0</v>
      </c>
      <c r="H63" s="75" t="s">
        <v>5053</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5054</v>
      </c>
      <c r="G64" s="75">
        <v>0</v>
      </c>
      <c r="H64" s="75" t="s">
        <v>5055</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5056</v>
      </c>
      <c r="G65" s="75">
        <v>0</v>
      </c>
      <c r="H65" s="75" t="s">
        <v>5057</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5058</v>
      </c>
      <c r="G66" s="75">
        <v>0</v>
      </c>
      <c r="H66" s="75" t="s">
        <v>5059</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VLOOKUP(B67,[44]全部报警!$B$4:$E$77,2,FALSE)</f>
        <v>2019-07-23 19:08:56</v>
      </c>
      <c r="G67" s="76">
        <f>VLOOKUP(B67,[44]全部报警!$B$4:$E$77,3,FALSE)</f>
        <v>0</v>
      </c>
      <c r="H67" s="76" t="str">
        <f>VLOOKUP(B67,[44]全部报警!$B$4:$E$77,4,FALSE)</f>
        <v>云南省怒江傈僳族自治州泸水市称杆乡228省道腊门嘎东南499米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5060</v>
      </c>
      <c r="G68" s="75">
        <v>0</v>
      </c>
      <c r="H68" s="75" t="s">
        <v>5061</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5062</v>
      </c>
      <c r="G69" s="75">
        <v>0</v>
      </c>
      <c r="H69" s="75" t="s">
        <v>5063</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5064</v>
      </c>
      <c r="G70" s="75">
        <v>0</v>
      </c>
      <c r="H70" s="75" t="s">
        <v>5065</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5066</v>
      </c>
      <c r="G71" s="75">
        <v>0</v>
      </c>
      <c r="H71" s="75" t="s">
        <v>5067</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VLOOKUP(B72,[44]全部报警!$B$4:$E$77,2,FALSE)</f>
        <v>2019-07-23 18:03:53</v>
      </c>
      <c r="G72" s="76">
        <f>VLOOKUP(B72,[44]全部报警!$B$4:$E$77,3,FALSE)</f>
        <v>0</v>
      </c>
      <c r="H72" s="76" t="str">
        <f>VLOOKUP(B72,[44]全部报警!$B$4:$E$77,4,FALSE)</f>
        <v>广东省珠海市金湾区,格瑞夫(珠海)包装容器公司,西南方向,38.0米</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5068</v>
      </c>
      <c r="G73" s="75">
        <v>0</v>
      </c>
      <c r="H73" s="75" t="s">
        <v>5069</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VLOOKUP(B74,[44]全部报警!$B$4:$E$77,2,FALSE)</f>
        <v>2019-07-23 10:16:47</v>
      </c>
      <c r="G74" s="76">
        <f>VLOOKUP(B74,[44]全部报警!$B$4:$E$77,3,FALSE)</f>
        <v>0</v>
      </c>
      <c r="H74" s="76" t="str">
        <f>VLOOKUP(B74,[44]全部报警!$B$4:$E$77,4,FALSE)</f>
        <v>云南省昆明市石林彝族自治县西街口镇绿寨段大塘子北562米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VLOOKUP(B75,[44]全部报警!$B$4:$E$77,2,FALSE)</f>
        <v>2019-07-23 16:16:57</v>
      </c>
      <c r="G75" s="76">
        <f>VLOOKUP(B75,[44]全部报警!$B$4:$E$77,3,FALSE)</f>
        <v>0</v>
      </c>
      <c r="H75" s="76" t="str">
        <f>VLOOKUP(B75,[44]全部报警!$B$4:$E$77,4,FALSE)</f>
        <v>广西壮族自治区钦州市钦南区钦州港经济技术开发区正元大酒店东南41米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VLOOKUP(B76,[44]全部报警!$B$4:$E$77,2,FALSE)</f>
        <v>2019-07-23 23:18:25</v>
      </c>
      <c r="G76" s="76">
        <f>VLOOKUP(B76,[44]全部报警!$B$4:$E$77,3,FALSE)</f>
        <v>0</v>
      </c>
      <c r="H76" s="76" t="str">
        <f>VLOOKUP(B76,[44]全部报警!$B$4:$E$77,4,FALSE)</f>
        <v>云南省红河哈尼族彝族自治州个旧市贾沙乡芦柴冲西北437米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5070</v>
      </c>
      <c r="G77" s="75">
        <v>0</v>
      </c>
      <c r="H77" s="75" t="s">
        <v>5071</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5072</v>
      </c>
      <c r="G78" s="75">
        <v>0</v>
      </c>
      <c r="H78" s="75" t="s">
        <v>5073</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5074</v>
      </c>
      <c r="G79" s="75">
        <v>0</v>
      </c>
      <c r="H79" s="75" t="s">
        <v>5075</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5076</v>
      </c>
      <c r="G80" s="75">
        <v>0</v>
      </c>
      <c r="H80" s="75" t="s">
        <v>5077</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5" t="s">
        <v>5078</v>
      </c>
      <c r="G81" s="75">
        <v>0</v>
      </c>
      <c r="H81" s="75" t="s">
        <v>5079</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VLOOKUP(B82,[44]全部报警!$B$4:$E$77,2,FALSE)</f>
        <v>2019-07-23 17:10:46</v>
      </c>
      <c r="G82" s="76">
        <f>VLOOKUP(B82,[44]全部报警!$B$4:$E$77,3,FALSE)</f>
        <v>0</v>
      </c>
      <c r="H82" s="76" t="str">
        <f>VLOOKUP(B82,[44]全部报警!$B$4:$E$77,4,FALSE)</f>
        <v>云南省红河哈尼族彝族自治州泸西县午街铺镇服务区南168米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VLOOKUP(B83,[44]全部报警!$B$4:$E$77,2,FALSE)</f>
        <v>2019-07-23 14:50:47</v>
      </c>
      <c r="G83" s="76">
        <f>VLOOKUP(B83,[44]全部报警!$B$4:$E$77,3,FALSE)</f>
        <v>0</v>
      </c>
      <c r="H83" s="76" t="str">
        <f>VLOOKUP(B83,[44]全部报警!$B$4:$E$77,4,FALSE)</f>
        <v>云南省昭通市绥江县中城镇三大坝南153米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VLOOKUP(B84,[44]全部报警!$B$4:$E$77,2,FALSE)</f>
        <v>2019-07-23 16:36:20</v>
      </c>
      <c r="G84" s="76">
        <f>VLOOKUP(B84,[44]全部报警!$B$4:$E$77,3,FALSE)</f>
        <v>0</v>
      </c>
      <c r="H84" s="76" t="str">
        <f>VLOOKUP(B84,[44]全部报警!$B$4:$E$77,4,FALSE)</f>
        <v>云南省红河哈尼族彝族自治州建水县面甸镇梭罗村,建水县面甸镇梭罗小学,东方向,1201.1米</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5" t="s">
        <v>5080</v>
      </c>
      <c r="G85" s="75">
        <v>0</v>
      </c>
      <c r="H85" s="75" t="s">
        <v>5081</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6" t="str">
        <f>VLOOKUP(B86,[44]全部报警!$B$4:$E$77,2,FALSE)</f>
        <v>2019-07-23 13:34:01</v>
      </c>
      <c r="G86" s="76">
        <f>VLOOKUP(B86,[44]全部报警!$B$4:$E$77,3,FALSE)</f>
        <v>0</v>
      </c>
      <c r="H86" s="76" t="str">
        <f>VLOOKUP(B86,[44]全部报警!$B$4:$E$77,4,FALSE)</f>
        <v>云南省红河哈尼族彝族自治州建水县曲江镇东山坝线建水县农村信用社(东山坝信用社)西北196米</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VLOOKUP(B87,[44]全部报警!$B$4:$E$77,2,FALSE)</f>
        <v>2019-07-23 09:36:56</v>
      </c>
      <c r="G87" s="76">
        <f>VLOOKUP(B87,[44]全部报警!$B$4:$E$77,3,FALSE)</f>
        <v>0</v>
      </c>
      <c r="H87" s="76" t="str">
        <f>VLOOKUP(B87,[44]全部报警!$B$4:$E$77,4,FALSE)</f>
        <v>云南省红河哈尼族彝族自治州元阳县南沙镇慢腊公路102县102县道桃园村卫生所东1249米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VLOOKUP(B88,[44]全部报警!$B$4:$E$77,2,FALSE)</f>
        <v>2019-07-23 18:02:01</v>
      </c>
      <c r="G88" s="76">
        <f>VLOOKUP(B88,[44]全部报警!$B$4:$E$77,3,FALSE)</f>
        <v>0</v>
      </c>
      <c r="H88" s="76" t="str">
        <f>VLOOKUP(B88,[44]全部报警!$B$4:$E$77,4,FALSE)</f>
        <v>云南省红河哈尼族彝族自治州建水县,木头寨,东南方向,546.7米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VLOOKUP(B89,[44]全部报警!$B$4:$E$77,2,FALSE)</f>
        <v>2019-07-23 20:31:03</v>
      </c>
      <c r="G89" s="76">
        <f>VLOOKUP(B89,[44]全部报警!$B$4:$E$77,3,FALSE)</f>
        <v>0</v>
      </c>
      <c r="H89" s="76" t="str">
        <f>VLOOKUP(B89,[44]全部报警!$B$4:$E$77,4,FALSE)</f>
        <v>云南省红河哈尼族彝族自治州河口瑶族自治县河口镇G8011开河高速南屏停车区东南91米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VLOOKUP(B90,[44]全部报警!$B$4:$E$77,2,FALSE)</f>
        <v>2019-07-23 23:56:27</v>
      </c>
      <c r="G90" s="76">
        <f>VLOOKUP(B90,[44]全部报警!$B$4:$E$77,3,FALSE)</f>
        <v>0</v>
      </c>
      <c r="H90" s="76" t="str">
        <f>VLOOKUP(B90,[44]全部报警!$B$4:$E$77,4,FALSE)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5" t="s">
        <v>5082</v>
      </c>
      <c r="G91" s="75">
        <v>0</v>
      </c>
      <c r="H91" s="75" t="s">
        <v>5083</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6" t="str">
        <f>VLOOKUP(B92,[44]全部报警!$B$4:$E$77,2,FALSE)</f>
        <v>2019-07-23 18:03:50</v>
      </c>
      <c r="G92" s="76">
        <f>VLOOKUP(B92,[44]全部报警!$B$4:$E$77,3,FALSE)</f>
        <v>0</v>
      </c>
      <c r="H92" s="76" t="str">
        <f>VLOOKUP(B92,[44]全部报警!$B$4:$E$77,4,FALSE)</f>
        <v>云南省红河哈尼族彝族自治州开远市市西北路302号,北城汽修厂,东方向,66.2米</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5084</v>
      </c>
      <c r="G93" s="75">
        <v>0</v>
      </c>
      <c r="H93" s="75" t="s">
        <v>5085</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5086</v>
      </c>
      <c r="G94" s="75">
        <v>0</v>
      </c>
      <c r="H94" s="75" t="s">
        <v>5087</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5088</v>
      </c>
      <c r="G95" s="75">
        <v>0</v>
      </c>
      <c r="H95" s="75" t="s">
        <v>5089</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6" t="str">
        <f>VLOOKUP(B96,[44]全部报警!$B$4:$E$77,2,FALSE)</f>
        <v>2019-07-23 18:04:10</v>
      </c>
      <c r="G96" s="76">
        <v>0</v>
      </c>
      <c r="H96" s="76" t="str">
        <f>VLOOKUP(B96,[44]全部报警!$B$4:$E$77,4,FALSE)</f>
        <v>云南省红河哈尼族彝族自治州建水县,顺风加油站,西北方向,27.5米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6" t="str">
        <f>VLOOKUP(B97,[44]全部报警!$B$4:$E$77,2,FALSE)</f>
        <v>2019-07-23 07:17:33</v>
      </c>
      <c r="G97" s="76">
        <f>VLOOKUP(B97,[44]全部报警!$B$4:$E$77,3,FALSE)</f>
        <v>0</v>
      </c>
      <c r="H97" s="76" t="str">
        <f>VLOOKUP(B97,[44]全部报警!$B$4:$E$77,4,FALSE)</f>
        <v>云南省红河哈尼族彝族自治州建水县西庄镇G5615天猴高速黄龙寺收费站入口(石屏方向)西南64米</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5090</v>
      </c>
      <c r="G98" s="75">
        <v>0</v>
      </c>
      <c r="H98" s="75" t="s">
        <v>5091</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VLOOKUP(B99,[44]全部报警!$B$4:$E$77,2,FALSE)</f>
        <v>2019-07-23 23:56:17</v>
      </c>
      <c r="G99" s="76">
        <f>VLOOKUP(B99,[44]全部报警!$B$4:$E$77,3,FALSE)</f>
        <v>0</v>
      </c>
      <c r="H99" s="76" t="str">
        <f>VLOOKUP(B99,[44]全部报警!$B$4:$E$77,4,FALSE)</f>
        <v>云南省红河哈尼族彝族自治州建水县临安镇214省道鸿达驾校西南278米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VLOOKUP(B100,[44]全部报警!$B$4:$E$77,2,FALSE)</f>
        <v>2019-07-23 10:01:18</v>
      </c>
      <c r="G100" s="76">
        <f>VLOOKUP(B100,[44]全部报警!$B$4:$E$77,3,FALSE)</f>
        <v>0</v>
      </c>
      <c r="H100" s="76" t="str">
        <f>VLOOKUP(B100,[44]全部报警!$B$4:$E$77,4,FALSE)</f>
        <v>云南省红河哈尼族彝族自治州元阳县上新城乡南芒公路芒杏河西1610米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VLOOKUP(B101,[44]全部报警!$B$4:$E$77,2,FALSE)</f>
        <v>2019-07-23 14:40:17</v>
      </c>
      <c r="G101" s="76">
        <f>VLOOKUP(B101,[44]全部报警!$B$4:$E$77,3,FALSE)</f>
        <v>0</v>
      </c>
      <c r="H101" s="76" t="str">
        <f>VLOOKUP(B101,[44]全部报警!$B$4:$E$77,4,FALSE)</f>
        <v>云南省文山壮族苗族自治州砚山县平远镇国宏大酒店东116米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5092</v>
      </c>
      <c r="G102" s="75">
        <v>0</v>
      </c>
      <c r="H102" s="75" t="s">
        <v>5093</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VLOOKUP(B103,[44]全部报警!$B$4:$E$77,2,FALSE)</f>
        <v>2019-07-23 23:31:20</v>
      </c>
      <c r="G103" s="76">
        <f>VLOOKUP(B103,[44]全部报警!$B$4:$E$77,3,FALSE)</f>
        <v>0</v>
      </c>
      <c r="H103" s="76" t="str">
        <f>VLOOKUP(B103,[44]全部报警!$B$4:$E$77,4,FALSE)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5" t="s">
        <v>5094</v>
      </c>
      <c r="G104" s="75">
        <v>0</v>
      </c>
      <c r="H104" s="75" t="s">
        <v>5095</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VLOOKUP(B105,[44]全部报警!$B$4:$E$77,2,FALSE)</f>
        <v>2019-07-23 23:35:07</v>
      </c>
      <c r="G105" s="76">
        <f>VLOOKUP(B105,[44]全部报警!$B$4:$E$77,3,FALSE)</f>
        <v>42</v>
      </c>
      <c r="H105" s="76" t="str">
        <f>VLOOKUP(B105,[44]全部报警!$B$4:$E$77,4,FALSE)</f>
        <v>云南省红河哈尼族彝族自治州蒙自市文澜镇玉屏路109号红河大道珀酩小区东南220米</v>
      </c>
      <c r="I105" s="81" t="s">
        <v>3596</v>
      </c>
      <c r="J105" s="85"/>
      <c r="K105" s="85"/>
      <c r="L105" s="84" t="s">
        <v>28</v>
      </c>
      <c r="M105" s="83"/>
      <c r="N105" s="83" t="s">
        <v>62</v>
      </c>
      <c r="O105" s="83"/>
      <c r="P105" s="83"/>
      <c r="Q105" s="101" t="s">
        <v>34</v>
      </c>
      <c r="R105" s="102"/>
      <c r="S105" s="83" t="s">
        <v>5096</v>
      </c>
      <c r="T105" s="104" t="s">
        <v>170</v>
      </c>
      <c r="U105" s="105"/>
    </row>
    <row r="106" s="41" customFormat="1" ht="17.65" customHeight="1" spans="1:21">
      <c r="A106" s="71">
        <v>101</v>
      </c>
      <c r="B106" s="72" t="s">
        <v>374</v>
      </c>
      <c r="C106" s="110" t="s">
        <v>375</v>
      </c>
      <c r="D106" s="111" t="s">
        <v>376</v>
      </c>
      <c r="E106" s="74" t="s">
        <v>59</v>
      </c>
      <c r="F106" s="75" t="s">
        <v>5097</v>
      </c>
      <c r="G106" s="75">
        <v>0</v>
      </c>
      <c r="H106" s="75" t="s">
        <v>5098</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5099</v>
      </c>
      <c r="G107" s="75">
        <v>0</v>
      </c>
      <c r="H107" s="75" t="s">
        <v>5100</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VLOOKUP(B108,[44]全部报警!$B$4:$E$77,2,FALSE)</f>
        <v>2019-07-22 18:10:48</v>
      </c>
      <c r="G108" s="76">
        <f>VLOOKUP(B108,[44]全部报警!$B$4:$E$77,3,FALSE)</f>
        <v>0</v>
      </c>
      <c r="H108" s="76" t="str">
        <f>VLOOKUP(B108,[44]全部报警!$B$4:$E$77,4,FALSE)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VLOOKUP(B109,[44]全部报警!$B$4:$E$77,2,FALSE)</f>
        <v>2019-07-19 11:45:18</v>
      </c>
      <c r="G109" s="76">
        <f>VLOOKUP(B109,[44]全部报警!$B$4:$E$77,3,FALSE)</f>
        <v>0</v>
      </c>
      <c r="H109" s="76" t="str">
        <f>VLOOKUP(B109,[44]全部报警!$B$4:$E$77,4,FALSE)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6" t="str">
        <f>VLOOKUP(B193,[44]全部报警!$B$4:$E$77,2,FALSE)</f>
        <v>2019-07-23 22:54:23</v>
      </c>
      <c r="G110" s="76">
        <f>VLOOKUP(B193,[44]全部报警!$B$4:$E$77,3,FALSE)</f>
        <v>0</v>
      </c>
      <c r="H110" s="76" t="str">
        <f>VLOOKUP(B193,[44]全部报警!$B$4:$E$77,4,FALSE)</f>
        <v>云南省红河哈尼族彝族自治州建水县临安镇214省道万达修理厂东南56米</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6" t="str">
        <f>VLOOKUP(B184,[44]全部报警!$B$4:$E$77,2,FALSE)</f>
        <v>2019-07-23 23:54:17</v>
      </c>
      <c r="G111" s="76">
        <f>VLOOKUP(B184,[44]全部报警!$B$4:$E$77,3,FALSE)</f>
        <v>0</v>
      </c>
      <c r="H111" s="76" t="str">
        <f>VLOOKUP(B184,[44]全部报警!$B$4:$E$77,4,FALSE)</f>
        <v>云南省红河哈尼族彝族自治州元阳县上新城乡元蔓高速芒铁西南374米</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5" t="s">
        <v>5101</v>
      </c>
      <c r="G112" s="75">
        <v>0</v>
      </c>
      <c r="H112" s="75" t="s">
        <v>5102</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5103</v>
      </c>
      <c r="G113" s="75">
        <v>0</v>
      </c>
      <c r="H113" s="75" t="s">
        <v>5104</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5105</v>
      </c>
      <c r="G114" s="75">
        <v>0</v>
      </c>
      <c r="H114" s="75" t="s">
        <v>5106</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VLOOKUP(B115,[44]全部报警!$B$4:$E$77,2,FALSE)</f>
        <v>2019-07-23 19:00:38</v>
      </c>
      <c r="G115" s="76">
        <f>VLOOKUP(B115,[44]全部报警!$B$4:$E$77,3,FALSE)</f>
        <v>0</v>
      </c>
      <c r="H115" s="76" t="str">
        <f>VLOOKUP(B115,[44]全部报警!$B$4:$E$77,4,FALSE)</f>
        <v>云南省昆明市寻甸回族彝族自治县倘甸镇马大段山杂西333米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5107</v>
      </c>
      <c r="G116" s="75">
        <v>0</v>
      </c>
      <c r="H116" s="75" t="s">
        <v>5108</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5109</v>
      </c>
      <c r="G117" s="75">
        <v>0</v>
      </c>
      <c r="H117" s="75" t="s">
        <v>5110</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VLOOKUP(B118,[44]全部报警!$B$4:$E$77,2,FALSE)</f>
        <v>2019-07-23 21:29:07</v>
      </c>
      <c r="G118" s="76">
        <f>VLOOKUP(B118,[44]全部报警!$B$4:$E$77,3,FALSE)</f>
        <v>0</v>
      </c>
      <c r="H118" s="76" t="str">
        <f>VLOOKUP(B118,[44]全部报警!$B$4:$E$77,4,FALSE)</f>
        <v>云南省大理白族自治州大理市大理创新工业园区满江街道祥云路索菲亚全屋定制(大理店)东北76米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5111</v>
      </c>
      <c r="G119" s="75">
        <v>0</v>
      </c>
      <c r="H119" s="75" t="s">
        <v>5112</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5113</v>
      </c>
      <c r="G120" s="75">
        <v>0</v>
      </c>
      <c r="H120" s="75" t="s">
        <v>5114</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VLOOKUP(B121,[44]全部报警!$B$4:$E$77,2,FALSE)</f>
        <v>2019-07-23 17:16:22</v>
      </c>
      <c r="G121" s="76">
        <f>VLOOKUP(B121,[44]全部报警!$B$4:$E$77,3,FALSE)</f>
        <v>0</v>
      </c>
      <c r="H121" s="76" t="str">
        <f>VLOOKUP(B121,[44]全部报警!$B$4:$E$77,4,FALSE)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VLOOKUP(B122,[44]全部报警!$B$4:$E$77,2,FALSE)</f>
        <v>2019-07-23 23:54:05</v>
      </c>
      <c r="G122" s="76">
        <f>VLOOKUP(B122,[44]全部报警!$B$4:$E$77,3,FALSE)</f>
        <v>0</v>
      </c>
      <c r="H122" s="76" t="str">
        <f>VLOOKUP(B122,[44]全部报警!$B$4:$E$77,4,FALSE)</f>
        <v>云南省玉溪市通海县河西镇141乡道老河西餐馆北29米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VLOOKUP(B123,[44]全部报警!$B$4:$E$77,2,FALSE)</f>
        <v>2019-07-23 10:31:02</v>
      </c>
      <c r="G123" s="76">
        <f>VLOOKUP(B123,[44]全部报警!$B$4:$E$77,3,FALSE)</f>
        <v>0</v>
      </c>
      <c r="H123" s="76" t="str">
        <f>VLOOKUP(B123,[44]全部报警!$B$4:$E$77,4,FALSE)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5115</v>
      </c>
      <c r="G124" s="75">
        <v>0</v>
      </c>
      <c r="H124" s="75" t="s">
        <v>5116</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5117</v>
      </c>
      <c r="G125" s="75">
        <v>0</v>
      </c>
      <c r="H125" s="75" t="s">
        <v>5118</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5119</v>
      </c>
      <c r="G126" s="75">
        <v>0</v>
      </c>
      <c r="H126" s="75" t="s">
        <v>5120</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VLOOKUP(B127,[44]全部报警!$B$4:$E$77,2,FALSE)</f>
        <v>2019-07-23 16:45:30</v>
      </c>
      <c r="G127" s="76">
        <f>VLOOKUP(B127,[44]全部报警!$B$4:$E$77,3,FALSE)</f>
        <v>0</v>
      </c>
      <c r="H127" s="76" t="str">
        <f>VLOOKUP(B127,[44]全部报警!$B$4:$E$77,4,FALSE)</f>
        <v>云南省红河哈尼族彝族自治州个旧市老厂镇个麒段中国邮政储蓄银行(老厂支行)西北131米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VLOOKUP(B128,[44]全部报警!$B$4:$E$77,2,FALSE)</f>
        <v>2019-07-23 23:34:14</v>
      </c>
      <c r="G128" s="76">
        <f>VLOOKUP(B128,[44]全部报警!$B$4:$E$77,3,FALSE)</f>
        <v>0</v>
      </c>
      <c r="H128" s="76" t="str">
        <f>VLOOKUP(B128,[44]全部报警!$B$4:$E$77,4,FALSE)</f>
        <v>云南省红河哈尼族彝族自治州个旧市大屯镇个大段小屯西133米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5121</v>
      </c>
      <c r="G129" s="75">
        <v>0</v>
      </c>
      <c r="H129" s="75" t="s">
        <v>5122</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VLOOKUP(B130,[44]全部报警!$B$4:$E$77,2,FALSE)</f>
        <v>2019-07-23 23:41:07</v>
      </c>
      <c r="G130" s="76">
        <f>VLOOKUP(B130,[44]全部报警!$B$4:$E$77,3,FALSE)</f>
        <v>0</v>
      </c>
      <c r="H130" s="76" t="str">
        <f>VLOOKUP(B130,[44]全部报警!$B$4:$E$77,4,FALSE)</f>
        <v>云南省红河哈尼族彝族自治州个旧市蔓耗镇102县道蛮板大桥东北335米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VLOOKUP(B131,[44]全部报警!$B$4:$E$77,2,FALSE)</f>
        <v>2019-07-23 18:31:08</v>
      </c>
      <c r="G131" s="76">
        <f>VLOOKUP(B131,[44]全部报警!$B$4:$E$77,3,FALSE)</f>
        <v>0</v>
      </c>
      <c r="H131" s="76" t="str">
        <f>VLOOKUP(B131,[44]全部报警!$B$4:$E$77,4,FALSE)</f>
        <v>云南省红河哈尼族彝族自治州开远市小龙潭镇二城段安桶寨西263米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6" t="str">
        <f>VLOOKUP(B132,[44]全部报警!$B$4:$E$77,2,FALSE)</f>
        <v>2019-07-23 18:31:47</v>
      </c>
      <c r="G132" s="76">
        <f>VLOOKUP(B132,[44]全部报警!$B$4:$E$77,3,FALSE)</f>
        <v>0</v>
      </c>
      <c r="H132" s="76" t="str">
        <f>VLOOKUP(B132,[44]全部报警!$B$4:$E$77,4,FALSE)</f>
        <v>云南省红河哈尼族彝族自治州石屏县异龙镇216省道石屏县辣云红食品有限公司南45米</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5123</v>
      </c>
      <c r="G133" s="75">
        <v>0</v>
      </c>
      <c r="H133" s="75" t="s">
        <v>5124</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VLOOKUP(B134,[44]全部报警!$B$4:$E$77,2,FALSE)</f>
        <v>2019-07-23 20:26:00</v>
      </c>
      <c r="G134" s="76">
        <f>VLOOKUP(B134,[44]全部报警!$B$4:$E$77,3,FALSE)</f>
        <v>0</v>
      </c>
      <c r="H134" s="76" t="str">
        <f>VLOOKUP(B134,[44]全部报警!$B$4:$E$77,4,FALSE)</f>
        <v>云南省红河哈尼族彝族自治州金平苗族瑶族傣族自治县金水河镇Z011金水河大队橡胶场东北2917米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5125</v>
      </c>
      <c r="G135" s="75">
        <v>0</v>
      </c>
      <c r="H135" s="75" t="s">
        <v>5126</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c r="G136" s="76"/>
      <c r="H136" s="76"/>
      <c r="I136" s="83" t="s">
        <v>62</v>
      </c>
      <c r="J136" s="85"/>
      <c r="K136" s="85"/>
      <c r="L136" s="84" t="s">
        <v>33</v>
      </c>
      <c r="M136" s="83"/>
      <c r="N136" s="83"/>
      <c r="O136" s="83"/>
      <c r="P136" s="83"/>
      <c r="Q136" s="101" t="s">
        <v>29</v>
      </c>
      <c r="R136" s="102"/>
      <c r="S136" s="83"/>
      <c r="T136" s="104"/>
      <c r="U136" s="105"/>
    </row>
    <row r="137" s="41" customFormat="1" ht="17.65" customHeight="1" spans="1:22">
      <c r="A137" s="71">
        <v>132</v>
      </c>
      <c r="B137" s="73" t="s">
        <v>492</v>
      </c>
      <c r="C137" s="117" t="s">
        <v>285</v>
      </c>
      <c r="D137" s="117">
        <v>15974736050</v>
      </c>
      <c r="E137" s="74" t="s">
        <v>59</v>
      </c>
      <c r="F137" s="76" t="str">
        <f>VLOOKUP(B137,[44]全部报警!$B$4:$E$77,2,FALSE)</f>
        <v>2019-07-23 23:32:01</v>
      </c>
      <c r="G137" s="76">
        <f>VLOOKUP(B137,[44]全部报警!$B$4:$E$77,3,FALSE)</f>
        <v>0</v>
      </c>
      <c r="H137" s="76" t="str">
        <f>VLOOKUP(B137,[44]全部报警!$B$4:$E$77,4,FALSE)</f>
        <v>云南省红河哈尼族彝族自治州个旧市贾沙乡芦柴冲西442米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5127</v>
      </c>
      <c r="G138" s="75">
        <v>0</v>
      </c>
      <c r="H138" s="75" t="s">
        <v>5128</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VLOOKUP(B139,[44]全部报警!$B$4:$E$77,2,FALSE)</f>
        <v>2019-07-23 23:21:26</v>
      </c>
      <c r="G139" s="76">
        <f>VLOOKUP(B139,[44]全部报警!$B$4:$E$77,3,FALSE)</f>
        <v>0</v>
      </c>
      <c r="H139" s="76" t="str">
        <f>VLOOKUP(B139,[44]全部报警!$B$4:$E$77,4,FALSE)</f>
        <v>云南省玉溪市红塔区北城街道213国道泰达石业北70米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5" t="s">
        <v>5129</v>
      </c>
      <c r="G140" s="75">
        <v>0</v>
      </c>
      <c r="H140" s="75" t="s">
        <v>5130</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5131</v>
      </c>
      <c r="G141" s="75">
        <v>0</v>
      </c>
      <c r="H141" s="75" t="s">
        <v>5132</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5" t="s">
        <v>5133</v>
      </c>
      <c r="G142" s="75">
        <v>0</v>
      </c>
      <c r="H142" s="75" t="s">
        <v>5134</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VLOOKUP(B143,[44]全部报警!$B$4:$E$77,2,FALSE)</f>
        <v>2019-07-23 07:03:06</v>
      </c>
      <c r="G143" s="76">
        <f>VLOOKUP(B143,[44]全部报警!$B$4:$E$77,3,FALSE)</f>
        <v>0</v>
      </c>
      <c r="H143" s="76" t="str">
        <f>VLOOKUP(B143,[44]全部报警!$B$4:$E$77,4,FALSE)</f>
        <v>云南省红河哈尼族彝族自治州绿春县大兴镇老庙巷78号214省道中国农业银行(绿春县支行营业室)北1582米</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5" t="s">
        <v>5135</v>
      </c>
      <c r="G144" s="75">
        <v>0</v>
      </c>
      <c r="H144" s="75" t="s">
        <v>5136</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VLOOKUP(B145,[44]全部报警!$B$4:$E$77,2,FALSE)</f>
        <v>2019-07-23 23:54:49</v>
      </c>
      <c r="G145" s="76">
        <f>VLOOKUP(B145,[44]全部报警!$B$4:$E$77,3,FALSE)</f>
        <v>0</v>
      </c>
      <c r="H145" s="76" t="str">
        <f>VLOOKUP(B145,[44]全部报警!$B$4:$E$77,4,FALSE)</f>
        <v>云南省玉溪市华宁县青龙镇162乡道中国石化青龙加油站西258米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I146" s="83" t="s">
        <v>62</v>
      </c>
      <c r="J146" s="128"/>
      <c r="K146" s="128"/>
      <c r="L146" s="84" t="s">
        <v>33</v>
      </c>
      <c r="M146" s="81"/>
      <c r="N146" s="81"/>
      <c r="O146" s="81"/>
      <c r="P146" s="81"/>
      <c r="Q146" s="129" t="s">
        <v>29</v>
      </c>
      <c r="R146" s="130"/>
      <c r="S146" s="81"/>
      <c r="T146" s="107"/>
      <c r="U146" s="131"/>
      <c r="V146" s="46"/>
    </row>
    <row r="147" s="41" customFormat="1" ht="17.65" customHeight="1" spans="1:22">
      <c r="A147" s="71">
        <v>142</v>
      </c>
      <c r="B147" s="116" t="s">
        <v>521</v>
      </c>
      <c r="C147" s="78" t="s">
        <v>522</v>
      </c>
      <c r="D147" s="78" t="s">
        <v>523</v>
      </c>
      <c r="E147" s="74" t="s">
        <v>59</v>
      </c>
      <c r="F147" s="76" t="str">
        <f>VLOOKUP(B147,[44]全部报警!$B$4:$E$77,2,FALSE)</f>
        <v>2019-07-23 00:20:56</v>
      </c>
      <c r="G147" s="76">
        <f>VLOOKUP(B147,[44]全部报警!$B$4:$E$77,3,FALSE)</f>
        <v>0</v>
      </c>
      <c r="H147" s="76" t="str">
        <f>VLOOKUP(B147,[44]全部报警!$B$4:$E$77,4,FALSE)</f>
        <v>云南省红河哈尼族彝族自治州元阳县南沙镇102县道元红双飞粉北212米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VLOOKUP(B148,[44]全部报警!$B$4:$E$77,2,FALSE)</f>
        <v>2019-07-23 21:59:54</v>
      </c>
      <c r="G148" s="76">
        <f>VLOOKUP(B148,[44]全部报警!$B$4:$E$77,3,FALSE)</f>
        <v>0</v>
      </c>
      <c r="H148" s="76" t="str">
        <f>VLOOKUP(B148,[44]全部报警!$B$4:$E$77,4,FALSE)</f>
        <v>云南省红河哈尼族彝族自治州绿春县大兴镇214省道规东新寨西南482米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VLOOKUP(B149,[44]全部报警!$B$4:$E$77,2,FALSE)</f>
        <v>2019-07-23 20:21:11</v>
      </c>
      <c r="G149" s="76">
        <f>VLOOKUP(B149,[44]全部报警!$B$4:$E$77,3,FALSE)</f>
        <v>0</v>
      </c>
      <c r="H149" s="76" t="str">
        <f>VLOOKUP(B149,[44]全部报警!$B$4:$E$77,4,FALSE)</f>
        <v>云南省昆明市嵩明县牛栏江镇320国道大塘房北108米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5137</v>
      </c>
      <c r="G150" s="75">
        <v>0</v>
      </c>
      <c r="H150" s="75" t="s">
        <v>5138</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5139</v>
      </c>
      <c r="G151" s="75">
        <v>0</v>
      </c>
      <c r="H151" s="75" t="s">
        <v>5140</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t="str">
        <f>VLOOKUP(B152,[44]全部报警!$B$4:$E$77,2,FALSE)</f>
        <v>2019-07-23 14:40:40</v>
      </c>
      <c r="G152" s="76">
        <f>VLOOKUP(B152,[44]全部报警!$B$4:$E$77,3,FALSE)</f>
        <v>0</v>
      </c>
      <c r="H152" s="76" t="str">
        <f>VLOOKUP(B152,[44]全部报警!$B$4:$E$77,4,FALSE)</f>
        <v>云南省红河哈尼族彝族自治州建水县坡头乡锰矿段大石洞小学南337米</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5" t="s">
        <v>5141</v>
      </c>
      <c r="G153" s="75">
        <v>0</v>
      </c>
      <c r="H153" s="75" t="s">
        <v>5061</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6" t="str">
        <f>VLOOKUP(B154,[44]全部报警!$B$4:$E$77,2,FALSE)</f>
        <v>2019-07-23 22:19:33</v>
      </c>
      <c r="G154" s="76">
        <f>VLOOKUP(B154,[44]全部报警!$B$4:$E$77,3,FALSE)</f>
        <v>0</v>
      </c>
      <c r="H154" s="76" t="str">
        <f>VLOOKUP(B154,[44]全部报警!$B$4:$E$77,4,FALSE)</f>
        <v>云南省红河哈尼族彝族自治州建水县临安镇214省道草本养生馆南123米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5142</v>
      </c>
      <c r="G155" s="75">
        <v>0</v>
      </c>
      <c r="H155" s="75" t="s">
        <v>5143</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5" t="s">
        <v>5144</v>
      </c>
      <c r="G156" s="75">
        <v>0</v>
      </c>
      <c r="H156" s="75" t="s">
        <v>5145</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VLOOKUP(B157,[44]全部报警!$B$4:$E$77,2,FALSE)</f>
        <v>2019-07-23 14:56:09</v>
      </c>
      <c r="G157" s="76">
        <f>VLOOKUP(B157,[44]全部报警!$B$4:$E$77,3,FALSE)</f>
        <v>0</v>
      </c>
      <c r="H157" s="76" t="str">
        <f>VLOOKUP(B157,[44]全部报警!$B$4:$E$77,4,FALSE)</f>
        <v>云南省昆明市西山区海口街道Z007小虎清真烧烤西北45米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5146</v>
      </c>
      <c r="G158" s="75">
        <v>0</v>
      </c>
      <c r="H158" s="75" t="s">
        <v>5147</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5148</v>
      </c>
      <c r="G159" s="75">
        <v>0</v>
      </c>
      <c r="H159" s="75" t="s">
        <v>5149</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5150</v>
      </c>
      <c r="G160" s="75">
        <v>0</v>
      </c>
      <c r="H160" s="75" t="s">
        <v>5151</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5152</v>
      </c>
      <c r="G161" s="75">
        <v>0</v>
      </c>
      <c r="H161" s="75" t="s">
        <v>5153</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5154</v>
      </c>
      <c r="G162" s="75">
        <v>0</v>
      </c>
      <c r="H162" s="75" t="s">
        <v>5155</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5" t="s">
        <v>5156</v>
      </c>
      <c r="G163" s="75">
        <v>0</v>
      </c>
      <c r="H163" s="75" t="s">
        <v>5157</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5158</v>
      </c>
      <c r="G164" s="75">
        <v>0</v>
      </c>
      <c r="H164" s="75" t="s">
        <v>5159</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5160</v>
      </c>
      <c r="G165" s="75">
        <v>0</v>
      </c>
      <c r="H165" s="75" t="s">
        <v>5161</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5162</v>
      </c>
      <c r="G166" s="75">
        <v>0</v>
      </c>
      <c r="H166" s="75" t="s">
        <v>5163</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5164</v>
      </c>
      <c r="G167" s="75">
        <v>0</v>
      </c>
      <c r="H167" s="75" t="s">
        <v>5165</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5166</v>
      </c>
      <c r="G168" s="75">
        <v>0</v>
      </c>
      <c r="H168" s="75" t="s">
        <v>5167</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VLOOKUP(B169,[44]全部报警!$B$4:$E$77,2,FALSE)</f>
        <v>2019-07-23 23:02:54</v>
      </c>
      <c r="G169" s="76">
        <f>VLOOKUP(B169,[44]全部报警!$B$4:$E$77,3,FALSE)</f>
        <v>0</v>
      </c>
      <c r="H169" s="76" t="str">
        <f>VLOOKUP(B169,[44]全部报警!$B$4:$E$77,4,FALSE)</f>
        <v>云南省文山壮族苗族自治州广南县莲城镇350县道瑞通汽车维修中心西南52米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138" t="s">
        <v>5168</v>
      </c>
      <c r="G170" s="138">
        <v>0</v>
      </c>
      <c r="H170" s="138" t="s">
        <v>5169</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VLOOKUP(B171,[44]全部报警!$B$4:$E$77,2,FALSE)</f>
        <v>2019-07-23 23:18:01</v>
      </c>
      <c r="G171" s="76">
        <f>VLOOKUP(B171,[44]全部报警!$B$4:$E$77,3,FALSE)</f>
        <v>0</v>
      </c>
      <c r="H171" s="76" t="str">
        <f>VLOOKUP(B171,[44]全部报警!$B$4:$E$77,4,FALSE)</f>
        <v>云南省红河哈尼族彝族自治州河口瑶族自治县河口镇G8011开河高速河口坝洒小河口三队综合服务社东1342米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VLOOKUP(B172,[44]全部报警!$B$4:$E$77,2,FALSE)</f>
        <v>2019-07-23 23:29:52</v>
      </c>
      <c r="G172" s="76">
        <f>VLOOKUP(B172,[44]全部报警!$B$4:$E$77,3,FALSE)</f>
        <v>0</v>
      </c>
      <c r="H172" s="76" t="str">
        <f>VLOOKUP(B172,[44]全部报警!$B$4:$E$77,4,FALSE)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138" t="s">
        <v>5170</v>
      </c>
      <c r="G173" s="138">
        <v>0</v>
      </c>
      <c r="H173" s="138" t="s">
        <v>5171</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138" t="s">
        <v>5172</v>
      </c>
      <c r="G174" s="138">
        <v>0</v>
      </c>
      <c r="H174" s="138" t="s">
        <v>5173</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VLOOKUP(B175,[44]全部报警!$B$4:$E$77,2,FALSE)</f>
        <v>2019-07-23 10:10:22</v>
      </c>
      <c r="G175" s="76">
        <f>VLOOKUP(B175,[44]全部报警!$B$4:$E$77,3,FALSE)</f>
        <v>0</v>
      </c>
      <c r="H175" s="76" t="str">
        <f>VLOOKUP(B175,[44]全部报警!$B$4:$E$77,4,FALSE)</f>
        <v>云南省红河哈尼族彝族自治州建水县临安镇青他线建水文笔塔西南901米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6" t="str">
        <f>VLOOKUP(B176,[44]全部报警!$B$4:$E$77,2,FALSE)</f>
        <v>2019-07-23 10:12:55</v>
      </c>
      <c r="G176" s="76">
        <f>VLOOKUP(B176,[44]全部报警!$B$4:$E$77,3,FALSE)</f>
        <v>0</v>
      </c>
      <c r="H176" s="76" t="str">
        <f>VLOOKUP(B176,[44]全部报警!$B$4:$E$77,4,FALSE)</f>
        <v>云南省红河哈尼族彝族自治州个旧市鸡街镇212省道绿洲大型停车住宿南123米</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138" t="s">
        <v>5168</v>
      </c>
      <c r="G177" s="138">
        <v>0</v>
      </c>
      <c r="H177" s="138" t="s">
        <v>5174</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VLOOKUP(B178,[44]全部报警!$B$4:$E$77,2,FALSE)</f>
        <v>2019-07-23 14:54:55</v>
      </c>
      <c r="G178" s="76">
        <f>VLOOKUP(B178,[44]全部报警!$B$4:$E$77,3,FALSE)</f>
        <v>0</v>
      </c>
      <c r="H178" s="76" t="str">
        <f>VLOOKUP(B178,[44]全部报警!$B$4:$E$77,4,FALSE)</f>
        <v>云南省红河哈尼族彝族自治州弥勒市弥阳镇拖白路塘子心小区西南139米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138" t="s">
        <v>5175</v>
      </c>
      <c r="G179" s="138">
        <v>0</v>
      </c>
      <c r="H179" s="138" t="s">
        <v>5176</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VLOOKUP(B180,[44]全部报警!$B$4:$E$77,2,FALSE)</f>
        <v>2019-07-23 23:33:26</v>
      </c>
      <c r="G180" s="76">
        <f>VLOOKUP(B180,[44]全部报警!$B$4:$E$77,3,FALSE)</f>
        <v>0</v>
      </c>
      <c r="H180" s="76" t="str">
        <f>VLOOKUP(B180,[44]全部报警!$B$4:$E$77,4,FALSE)</f>
        <v>云南省玉溪市通海县秀山街道秀山西路10秀山西路途腾小吃东北75米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VLOOKUP(B181,[44]全部报警!$B$4:$E$77,2,FALSE)</f>
        <v>2019-07-23 21:56:38</v>
      </c>
      <c r="G181" s="76">
        <f>VLOOKUP(B181,[44]全部报警!$B$4:$E$77,3,FALSE)</f>
        <v>0</v>
      </c>
      <c r="H181" s="76" t="str">
        <f>VLOOKUP(B181,[44]全部报警!$B$4:$E$77,4,FALSE)</f>
        <v>云南省红河哈尼族彝族自治州个旧市锡城镇水箐段水箐小学南49米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138" t="s">
        <v>5170</v>
      </c>
      <c r="G182" s="138">
        <v>0</v>
      </c>
      <c r="H182" s="138" t="s">
        <v>5177</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138" t="s">
        <v>5168</v>
      </c>
      <c r="G183" s="138">
        <v>0</v>
      </c>
      <c r="H183" s="138" t="s">
        <v>5178</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I184" s="83" t="s">
        <v>62</v>
      </c>
      <c r="J184" s="128"/>
      <c r="K184" s="128"/>
      <c r="L184" s="84" t="s">
        <v>33</v>
      </c>
      <c r="M184" s="81"/>
      <c r="N184" s="81"/>
      <c r="O184" s="81"/>
      <c r="P184" s="81"/>
      <c r="Q184" s="129" t="s">
        <v>29</v>
      </c>
      <c r="R184" s="130"/>
      <c r="S184" s="81"/>
      <c r="T184" s="107"/>
      <c r="U184" s="131"/>
      <c r="V184" s="46"/>
    </row>
    <row r="185" s="41" customFormat="1" ht="17.65" customHeight="1" spans="1:22">
      <c r="A185" s="71">
        <v>180</v>
      </c>
      <c r="B185" s="78" t="s">
        <v>656</v>
      </c>
      <c r="C185" s="78" t="s">
        <v>657</v>
      </c>
      <c r="D185" s="78" t="s">
        <v>658</v>
      </c>
      <c r="E185" s="74" t="s">
        <v>59</v>
      </c>
      <c r="F185" s="138" t="s">
        <v>5179</v>
      </c>
      <c r="G185" s="138">
        <v>0</v>
      </c>
      <c r="H185" s="138" t="s">
        <v>5180</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VLOOKUP(B186,[44]全部报警!$B$4:$E$77,2,FALSE)</f>
        <v>2019-07-23 23:46:16</v>
      </c>
      <c r="G186" s="76">
        <f>VLOOKUP(B186,[44]全部报警!$B$4:$E$77,3,FALSE)</f>
        <v>0</v>
      </c>
      <c r="H186" s="76" t="str">
        <f>VLOOKUP(B186,[44]全部报警!$B$4:$E$77,4,FALSE)</f>
        <v>云南省文山壮族苗族自治州砚山县江那镇通广路56H13县道蒙宇汽车快修南138米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138" t="s">
        <v>5181</v>
      </c>
      <c r="G187" s="138">
        <v>0</v>
      </c>
      <c r="H187" s="138" t="s">
        <v>5182</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138" t="s">
        <v>5175</v>
      </c>
      <c r="G188" s="138">
        <v>0</v>
      </c>
      <c r="H188" s="138" t="s">
        <v>5183</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138" t="s">
        <v>5184</v>
      </c>
      <c r="G189" s="138">
        <v>0</v>
      </c>
      <c r="H189" s="138" t="s">
        <v>5185</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138" t="s">
        <v>5186</v>
      </c>
      <c r="G190" s="138">
        <v>0</v>
      </c>
      <c r="H190" s="138" t="s">
        <v>5187</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VLOOKUP(B191,[44]全部报警!$B$4:$E$77,2,FALSE)</f>
        <v>2019-07-23 21:45:18</v>
      </c>
      <c r="G191" s="76">
        <f>VLOOKUP(B191,[44]全部报警!$B$4:$E$77,3,FALSE)</f>
        <v>0</v>
      </c>
      <c r="H191" s="76" t="str">
        <f>VLOOKUP(B191,[44]全部报警!$B$4:$E$77,4,FALSE)</f>
        <v>云南省红河哈尼族彝族自治州建水县李浩寨乡214省道白坡西424米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139" t="str">
        <f>VLOOKUP(B192,[44]全部报警!$B$4:$E$77,2,FALSE)</f>
        <v>2019-07-23 22:18:39</v>
      </c>
      <c r="G192" s="139">
        <f>VLOOKUP(B192,[44]全部报警!$B$4:$E$77,3,FALSE)</f>
        <v>0</v>
      </c>
      <c r="H192" s="139" t="str">
        <f>VLOOKUP(B192,[44]全部报警!$B$4:$E$77,4,FALSE)</f>
        <v>云南省红河哈尼族彝族自治州建水县临安镇214省道天第冷库西北305米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140"/>
      <c r="G193" s="140"/>
      <c r="H193" s="140"/>
      <c r="I193" s="83" t="s">
        <v>62</v>
      </c>
      <c r="J193" s="128"/>
      <c r="K193" s="128"/>
      <c r="L193" s="84" t="s">
        <v>33</v>
      </c>
      <c r="M193" s="81"/>
      <c r="N193" s="81"/>
      <c r="O193" s="81"/>
      <c r="P193" s="81"/>
      <c r="Q193" s="129" t="s">
        <v>29</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40 I61 M74 O74:P74 M75 O75:P75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M135 N135 O135 P135 I136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6 M146 N146 O146 P146 M147 N147 O147 P147 M148 N148 O148 P148 M149 N149 O149 P149 I184 M187 N187 O187 P187 M188 N188 O188 P188 M189 N189 O189 P189 M190 N190 O190 P190 I193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5188</v>
      </c>
      <c r="B2" s="49"/>
      <c r="C2" s="49"/>
      <c r="D2" s="49"/>
      <c r="E2" s="49"/>
      <c r="F2" s="50"/>
      <c r="G2" s="51" t="s">
        <v>26</v>
      </c>
      <c r="H2" s="52"/>
      <c r="I2" s="52"/>
      <c r="J2" s="52"/>
      <c r="K2" s="52"/>
      <c r="L2" s="52"/>
      <c r="M2" s="52"/>
      <c r="N2" s="52"/>
      <c r="O2" s="52"/>
      <c r="P2" s="52"/>
      <c r="Q2" s="87" t="s">
        <v>4018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5189</v>
      </c>
      <c r="G6" s="75">
        <v>0</v>
      </c>
      <c r="H6" s="75" t="s">
        <v>5190</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5191</v>
      </c>
      <c r="G7" s="75">
        <v>0</v>
      </c>
      <c r="H7" s="75" t="s">
        <v>4981</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5192</v>
      </c>
      <c r="G8" s="75">
        <v>0</v>
      </c>
      <c r="H8" s="75" t="s">
        <v>5193</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5" t="s">
        <v>5194</v>
      </c>
      <c r="G9" s="75">
        <v>0</v>
      </c>
      <c r="H9" s="75" t="s">
        <v>5195</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5196</v>
      </c>
      <c r="G10" s="75">
        <v>0</v>
      </c>
      <c r="H10" s="75" t="s">
        <v>5197</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6" t="str">
        <f>VLOOKUP(B11,[45]全部报警!$B$4:$E$53,2,FALSE)</f>
        <v>2019-07-24 09:38:19</v>
      </c>
      <c r="G11" s="76">
        <f>VLOOKUP(B11,[45]全部报警!$B$4:$E$53,3,FALSE)</f>
        <v>0</v>
      </c>
      <c r="H11" s="76" t="str">
        <f>VLOOKUP(B11,[45]全部报警!$B$4:$E$53,4,FALSE)</f>
        <v>云南省红河哈尼族彝族自治州蒙自市文澜镇护国路22号护国路红建广场西88米</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5198</v>
      </c>
      <c r="G12" s="75">
        <v>0</v>
      </c>
      <c r="H12" s="75" t="s">
        <v>2153</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VLOOKUP(B13,[45]全部报警!$B$4:$E$53,2,FALSE)</f>
        <v>2019-07-24 21:40:58</v>
      </c>
      <c r="G13" s="76">
        <f>VLOOKUP(B13,[45]全部报警!$B$4:$E$53,3,FALSE)</f>
        <v>0</v>
      </c>
      <c r="H13" s="76" t="str">
        <f>VLOOKUP(B13,[45]全部报警!$B$4:$E$53,4,FALSE)</f>
        <v>云南省红河哈尼族彝族自治州个旧市鸡街镇212省道红春苗圃东北88米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5199</v>
      </c>
      <c r="G14" s="75">
        <v>0</v>
      </c>
      <c r="H14" s="75" t="s">
        <v>5200</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VLOOKUP(B15,[45]全部报警!$B$4:$E$53,2,FALSE)</f>
        <v>2019-07-24 20:54:56</v>
      </c>
      <c r="G15" s="76">
        <f>VLOOKUP(B15,[45]全部报警!$B$4:$E$53,3,FALSE)</f>
        <v>0</v>
      </c>
      <c r="H15" s="76" t="str">
        <f>VLOOKUP(B15,[45]全部报警!$B$4:$E$53,4,FALSE)</f>
        <v>云南省玉溪市红塔区北城街道213国道慧兴食馆西北89米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5201</v>
      </c>
      <c r="G16" s="75">
        <v>0</v>
      </c>
      <c r="H16" s="75" t="s">
        <v>5202</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5203</v>
      </c>
      <c r="G17" s="75">
        <v>0</v>
      </c>
      <c r="H17" s="75" t="s">
        <v>5204</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5205</v>
      </c>
      <c r="G18" s="75">
        <v>0</v>
      </c>
      <c r="H18" s="75" t="s">
        <v>5206</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5207</v>
      </c>
      <c r="G19" s="75">
        <v>0</v>
      </c>
      <c r="H19" s="75" t="s">
        <v>4064</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5208</v>
      </c>
      <c r="G20" s="75">
        <v>0</v>
      </c>
      <c r="H20" s="75" t="s">
        <v>5209</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5210</v>
      </c>
      <c r="G21" s="75">
        <v>0</v>
      </c>
      <c r="H21" s="75" t="s">
        <v>5211</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5212</v>
      </c>
      <c r="G22" s="75">
        <v>0</v>
      </c>
      <c r="H22" s="75" t="s">
        <v>5213</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5214</v>
      </c>
      <c r="G23" s="75">
        <v>0</v>
      </c>
      <c r="H23" s="75" t="s">
        <v>5215</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5216</v>
      </c>
      <c r="G24" s="75">
        <v>0</v>
      </c>
      <c r="H24" s="75" t="s">
        <v>4989</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5" t="s">
        <v>5217</v>
      </c>
      <c r="G25" s="75">
        <v>0</v>
      </c>
      <c r="H25" s="75" t="s">
        <v>5218</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5219</v>
      </c>
      <c r="G26" s="75">
        <v>0</v>
      </c>
      <c r="H26" s="75" t="s">
        <v>5220</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5221</v>
      </c>
      <c r="G27" s="75">
        <v>0</v>
      </c>
      <c r="H27" s="75" t="s">
        <v>5222</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VLOOKUP(B28,[45]全部报警!$B$4:$E$53,2,FALSE)</f>
        <v>2019-07-24 23:45:06</v>
      </c>
      <c r="G28" s="76">
        <f>VLOOKUP(B28,[45]全部报警!$B$4:$E$53,3,FALSE)</f>
        <v>0</v>
      </c>
      <c r="H28" s="76" t="str">
        <f>VLOOKUP(B28,[45]全部报警!$B$4:$E$53,4,FALSE)</f>
        <v>云南省红河哈尼族彝族自治州河口瑶族自治县莲花滩乡326国道郑格如希望小学南1608米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5" t="s">
        <v>5223</v>
      </c>
      <c r="G29" s="75">
        <v>0</v>
      </c>
      <c r="H29" s="75" t="s">
        <v>5224</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5225</v>
      </c>
      <c r="G30" s="75">
        <v>0</v>
      </c>
      <c r="H30" s="75" t="s">
        <v>4553</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5226</v>
      </c>
      <c r="G31" s="75">
        <v>0</v>
      </c>
      <c r="H31" s="75" t="s">
        <v>5227</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5228</v>
      </c>
      <c r="G32" s="75">
        <v>0</v>
      </c>
      <c r="H32" s="75" t="s">
        <v>5229</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5230</v>
      </c>
      <c r="G33" s="135">
        <v>0</v>
      </c>
      <c r="H33" s="75" t="s">
        <v>5231</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G34" s="136"/>
      <c r="I34" s="83" t="s">
        <v>62</v>
      </c>
      <c r="J34" s="85"/>
      <c r="K34" s="85"/>
      <c r="L34" s="84" t="s">
        <v>33</v>
      </c>
      <c r="M34" s="83"/>
      <c r="N34" s="83"/>
      <c r="O34" s="83"/>
      <c r="P34" s="83"/>
      <c r="Q34" s="101" t="s">
        <v>29</v>
      </c>
      <c r="R34" s="102"/>
      <c r="S34" s="103"/>
      <c r="T34" s="104"/>
      <c r="U34" s="105"/>
    </row>
    <row r="35" s="40" customFormat="1" ht="17.65" customHeight="1" spans="1:21">
      <c r="A35" s="71">
        <v>30</v>
      </c>
      <c r="B35" s="72" t="s">
        <v>166</v>
      </c>
      <c r="C35" s="73" t="s">
        <v>167</v>
      </c>
      <c r="D35" s="73">
        <v>13987368837</v>
      </c>
      <c r="E35" s="74" t="s">
        <v>59</v>
      </c>
      <c r="F35" s="75" t="s">
        <v>5232</v>
      </c>
      <c r="G35" s="137">
        <v>0</v>
      </c>
      <c r="H35" s="75" t="s">
        <v>5233</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VLOOKUP(B36,[45]全部报警!$B$4:$E$53,2,FALSE)</f>
        <v>2019-07-24 12:40:57</v>
      </c>
      <c r="G36" s="76">
        <f>VLOOKUP(B36,[45]全部报警!$B$4:$E$53,3,FALSE)</f>
        <v>0</v>
      </c>
      <c r="H36" s="76" t="str">
        <f>VLOOKUP(B36,[45]全部报警!$B$4:$E$53,4,FALSE)</f>
        <v>云南省红河哈尼族彝族自治州建水县南庄镇214省道建水县南庄镇水管站东南63米</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5234</v>
      </c>
      <c r="G37" s="75">
        <v>0</v>
      </c>
      <c r="H37" s="75" t="s">
        <v>4564</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5235</v>
      </c>
      <c r="G38" s="75">
        <v>0</v>
      </c>
      <c r="H38" s="75" t="s">
        <v>5236</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5237</v>
      </c>
      <c r="G39" s="75">
        <v>0</v>
      </c>
      <c r="H39" s="75" t="s">
        <v>5238</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VLOOKUP(B40,[45]全部报警!$B$4:$E$53,2,FALSE)</f>
        <v>2019-07-24 23:26:38</v>
      </c>
      <c r="G40" s="76">
        <f>VLOOKUP(B40,[45]全部报警!$B$4:$E$53,3,FALSE)</f>
        <v>0</v>
      </c>
      <c r="H40" s="76" t="str">
        <f>VLOOKUP(B40,[45]全部报警!$B$4:$E$53,4,FALSE)</f>
        <v>云南省红河哈尼族彝族自治州建水县西庄镇G5615天猴高速黄龙寺服务区西140米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5239</v>
      </c>
      <c r="G41" s="75">
        <v>0</v>
      </c>
      <c r="H41" s="75" t="s">
        <v>5240</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5241</v>
      </c>
      <c r="G42" s="75">
        <v>0</v>
      </c>
      <c r="H42" s="75" t="s">
        <v>5242</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5" t="s">
        <v>5243</v>
      </c>
      <c r="G43" s="75">
        <v>0</v>
      </c>
      <c r="H43" s="75" t="s">
        <v>5244</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VLOOKUP(B44,[45]全部报警!$B$4:$E$53,2,FALSE)</f>
        <v>2019-07-24 23:20:19</v>
      </c>
      <c r="G44" s="76">
        <f>VLOOKUP(B44,[45]全部报警!$B$4:$E$53,3,FALSE)</f>
        <v>0</v>
      </c>
      <c r="H44" s="76" t="str">
        <f>VLOOKUP(B44,[45]全部报警!$B$4:$E$53,4,FALSE)</f>
        <v>云南省红河哈尼族彝族自治州泸西县中枢镇203省道兰盾防火门西165米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5245</v>
      </c>
      <c r="G45" s="75">
        <v>0</v>
      </c>
      <c r="H45" s="75" t="s">
        <v>5246</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5247</v>
      </c>
      <c r="G46" s="75">
        <v>0</v>
      </c>
      <c r="H46" s="75" t="s">
        <v>5248</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5" t="s">
        <v>5249</v>
      </c>
      <c r="G47" s="75">
        <v>0</v>
      </c>
      <c r="H47" s="75" t="s">
        <v>5250</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5251</v>
      </c>
      <c r="G48" s="75">
        <v>0</v>
      </c>
      <c r="H48" s="75" t="s">
        <v>4588</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5252</v>
      </c>
      <c r="G49" s="75">
        <v>0</v>
      </c>
      <c r="H49" s="75" t="s">
        <v>5253</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VLOOKUP(B50,[45]全部报警!$B$4:$E$53,2,FALSE)</f>
        <v>2019-07-24 16:11:58</v>
      </c>
      <c r="G50" s="76">
        <f>VLOOKUP(B50,[45]全部报警!$B$4:$E$53,3,FALSE)</f>
        <v>0</v>
      </c>
      <c r="H50" s="76" t="str">
        <f>VLOOKUP(B50,[45]全部报警!$B$4:$E$53,4,FALSE)</f>
        <v>云南省红河哈尼族彝族自治州开远市小龙潭镇城子东北80米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5254</v>
      </c>
      <c r="G51" s="75">
        <v>0</v>
      </c>
      <c r="H51" s="75" t="s">
        <v>5255</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5256</v>
      </c>
      <c r="G52" s="135">
        <v>0</v>
      </c>
      <c r="H52" s="75" t="s">
        <v>5257</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G53" s="136"/>
      <c r="I53" s="83" t="s">
        <v>62</v>
      </c>
      <c r="J53" s="85"/>
      <c r="K53" s="85"/>
      <c r="L53" s="84" t="s">
        <v>33</v>
      </c>
      <c r="M53" s="83"/>
      <c r="N53" s="83"/>
      <c r="O53" s="83"/>
      <c r="P53" s="83"/>
      <c r="Q53" s="101" t="s">
        <v>29</v>
      </c>
      <c r="R53" s="102"/>
      <c r="S53" s="83"/>
      <c r="T53" s="104"/>
      <c r="U53" s="105"/>
    </row>
    <row r="54" s="40" customFormat="1" ht="17.65" customHeight="1" spans="1:21">
      <c r="A54" s="71">
        <v>49</v>
      </c>
      <c r="B54" s="72" t="s">
        <v>223</v>
      </c>
      <c r="C54" s="78" t="s">
        <v>224</v>
      </c>
      <c r="D54" s="73">
        <v>15008842016</v>
      </c>
      <c r="E54" s="74" t="s">
        <v>59</v>
      </c>
      <c r="F54" s="75" t="s">
        <v>5258</v>
      </c>
      <c r="G54" s="137">
        <v>0</v>
      </c>
      <c r="H54" s="75" t="s">
        <v>5259</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5260</v>
      </c>
      <c r="G55" s="75">
        <v>0</v>
      </c>
      <c r="H55" s="75" t="s">
        <v>5261</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5262</v>
      </c>
      <c r="G56" s="75">
        <v>0</v>
      </c>
      <c r="H56" s="75" t="s">
        <v>5263</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5264</v>
      </c>
      <c r="G57" s="75">
        <v>0</v>
      </c>
      <c r="H57" s="75" t="s">
        <v>5265</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5266</v>
      </c>
      <c r="G58" s="75">
        <v>0</v>
      </c>
      <c r="H58" s="75" t="s">
        <v>5267</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5268</v>
      </c>
      <c r="G59" s="75">
        <v>0</v>
      </c>
      <c r="H59" s="75" t="s">
        <v>5102</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5269</v>
      </c>
      <c r="G60" s="75">
        <v>0</v>
      </c>
      <c r="H60" s="75" t="s">
        <v>5270</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5" t="s">
        <v>5271</v>
      </c>
      <c r="G61" s="75">
        <v>0</v>
      </c>
      <c r="H61" s="75" t="s">
        <v>5272</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5273</v>
      </c>
      <c r="G62" s="75">
        <v>0</v>
      </c>
      <c r="H62" s="75" t="s">
        <v>5274</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5275</v>
      </c>
      <c r="G63" s="135">
        <v>0</v>
      </c>
      <c r="H63" s="75" t="s">
        <v>4849</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G64" s="136"/>
      <c r="I64" s="83" t="s">
        <v>62</v>
      </c>
      <c r="J64" s="85"/>
      <c r="K64" s="85"/>
      <c r="L64" s="84" t="s">
        <v>33</v>
      </c>
      <c r="M64" s="83"/>
      <c r="N64" s="83"/>
      <c r="O64" s="83"/>
      <c r="P64" s="83"/>
      <c r="Q64" s="101" t="s">
        <v>29</v>
      </c>
      <c r="R64" s="102"/>
      <c r="S64" s="103"/>
      <c r="T64" s="104"/>
      <c r="U64" s="105"/>
    </row>
    <row r="65" s="40" customFormat="1" ht="17.65" customHeight="1" spans="1:21">
      <c r="A65" s="71">
        <v>60</v>
      </c>
      <c r="B65" s="72" t="s">
        <v>255</v>
      </c>
      <c r="C65" s="73" t="s">
        <v>256</v>
      </c>
      <c r="D65" s="73">
        <v>13649629252</v>
      </c>
      <c r="E65" s="74" t="s">
        <v>59</v>
      </c>
      <c r="F65" s="75" t="s">
        <v>5276</v>
      </c>
      <c r="G65" s="137">
        <v>0</v>
      </c>
      <c r="H65" s="75" t="s">
        <v>5277</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5278</v>
      </c>
      <c r="G66" s="75">
        <v>0</v>
      </c>
      <c r="H66" s="75" t="s">
        <v>5279</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VLOOKUP(B67,[45]全部报警!$B$4:$E$53,2,FALSE)</f>
        <v>2019-07-24 23:52:11</v>
      </c>
      <c r="G67" s="76">
        <f>VLOOKUP(B67,[45]全部报警!$B$4:$E$53,3,FALSE)</f>
        <v>0</v>
      </c>
      <c r="H67" s="76" t="str">
        <f>VLOOKUP(B67,[45]全部报警!$B$4:$E$53,4,FALSE)</f>
        <v>云南省怒江傈僳族自治州泸水市称杆乡228省道腊门嘎东南194米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5280</v>
      </c>
      <c r="G68" s="75">
        <v>0</v>
      </c>
      <c r="H68" s="75" t="s">
        <v>5281</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5282</v>
      </c>
      <c r="G69" s="75">
        <v>0</v>
      </c>
      <c r="H69" s="75" t="s">
        <v>5283</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5284</v>
      </c>
      <c r="G70" s="75">
        <v>0</v>
      </c>
      <c r="H70" s="75" t="s">
        <v>5285</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5286</v>
      </c>
      <c r="G71" s="75">
        <v>0</v>
      </c>
      <c r="H71" s="75" t="s">
        <v>5287</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5" t="s">
        <v>5288</v>
      </c>
      <c r="G72" s="75">
        <v>0</v>
      </c>
      <c r="H72" s="75" t="s">
        <v>5289</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5290</v>
      </c>
      <c r="G73" s="75">
        <v>0</v>
      </c>
      <c r="H73" s="75" t="s">
        <v>5291</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VLOOKUP(B74,[45]全部报警!$B$4:$E$53,2,FALSE)</f>
        <v>2019-07-24 22:29:10</v>
      </c>
      <c r="G74" s="76">
        <f>VLOOKUP(B74,[45]全部报警!$B$4:$E$53,3,FALSE)</f>
        <v>0</v>
      </c>
      <c r="H74" s="76" t="str">
        <f>VLOOKUP(B74,[45]全部报警!$B$4:$E$53,4,FALSE)</f>
        <v>云南省红河哈尼族彝族自治州个旧市大屯镇星河路小寨村</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VLOOKUP(B75,[45]全部报警!$B$4:$E$53,2,FALSE)</f>
        <v>2019-07-24 23:54:56</v>
      </c>
      <c r="G75" s="76">
        <f>VLOOKUP(B75,[45]全部报警!$B$4:$E$53,3,FALSE)</f>
        <v>43</v>
      </c>
      <c r="H75" s="76" t="str">
        <f>VLOOKUP(B75,[45]全部报警!$B$4:$E$53,4,FALSE)</f>
        <v>广西壮族自治区百色市那坡县城厢镇320省道那江东北209米</v>
      </c>
      <c r="I75" s="81" t="s">
        <v>3596</v>
      </c>
      <c r="J75" s="85"/>
      <c r="K75" s="85"/>
      <c r="L75" s="84" t="s">
        <v>28</v>
      </c>
      <c r="M75" s="83"/>
      <c r="N75" s="83" t="s">
        <v>62</v>
      </c>
      <c r="O75" s="83"/>
      <c r="P75" s="83"/>
      <c r="Q75" s="101" t="s">
        <v>34</v>
      </c>
      <c r="R75" s="102"/>
      <c r="S75" s="106" t="s">
        <v>5292</v>
      </c>
      <c r="T75" s="107" t="s">
        <v>170</v>
      </c>
      <c r="U75" s="105"/>
    </row>
    <row r="76" s="40" customFormat="1" ht="17.65" customHeight="1" spans="1:21">
      <c r="A76" s="71">
        <v>71</v>
      </c>
      <c r="B76" s="72" t="s">
        <v>284</v>
      </c>
      <c r="C76" s="73" t="s">
        <v>285</v>
      </c>
      <c r="D76" s="73">
        <v>15974736050</v>
      </c>
      <c r="E76" s="74" t="s">
        <v>59</v>
      </c>
      <c r="F76" s="76" t="str">
        <f>VLOOKUP(B76,[45]全部报警!$B$4:$E$53,2,FALSE)</f>
        <v>2019-07-24 19:52:42</v>
      </c>
      <c r="G76" s="76">
        <f>VLOOKUP(B76,[45]全部报警!$B$4:$E$53,3,FALSE)</f>
        <v>0</v>
      </c>
      <c r="H76" s="76" t="str">
        <f>VLOOKUP(B76,[45]全部报警!$B$4:$E$53,4,FALSE)</f>
        <v>云南省红河哈尼族彝族自治州个旧市贾沙乡芦柴冲西434米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5293</v>
      </c>
      <c r="G77" s="75">
        <v>0</v>
      </c>
      <c r="H77" s="75" t="s">
        <v>5294</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6" t="str">
        <f>VLOOKUP(B78,[45]全部报警!$B$4:$E$53,2,FALSE)</f>
        <v>2019-07-24 06:25:25</v>
      </c>
      <c r="G78" s="76">
        <f>VLOOKUP(B78,[45]全部报警!$B$4:$E$53,3,FALSE)</f>
        <v>0</v>
      </c>
      <c r="H78" s="76" t="str">
        <f>VLOOKUP(B78,[45]全部报警!$B$4:$E$53,4,FALSE)</f>
        <v>云南省红河哈尼族彝族自治州河口瑶族自治县南溪镇124县道南溪汽车客运站东北1520米</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5295</v>
      </c>
      <c r="G79" s="75">
        <v>0</v>
      </c>
      <c r="H79" s="75" t="s">
        <v>5296</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5297</v>
      </c>
      <c r="G80" s="75">
        <v>0</v>
      </c>
      <c r="H80" s="75" t="s">
        <v>5298</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5" t="s">
        <v>5299</v>
      </c>
      <c r="G81" s="75">
        <v>0</v>
      </c>
      <c r="H81" s="75" t="s">
        <v>5300</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5" t="s">
        <v>5301</v>
      </c>
      <c r="G82" s="75">
        <v>0</v>
      </c>
      <c r="H82" s="75" t="s">
        <v>5302</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VLOOKUP(B83,[45]全部报警!$B$4:$E$53,2,FALSE)</f>
        <v>2019-07-24 21:20:15</v>
      </c>
      <c r="G83" s="76">
        <f>VLOOKUP(B83,[45]全部报警!$B$4:$E$53,3,FALSE)</f>
        <v>0</v>
      </c>
      <c r="H83" s="76" t="str">
        <f>VLOOKUP(B83,[45]全部报警!$B$4:$E$53,4,FALSE)</f>
        <v>云南省昭通市绥江县中城镇三大坝南157米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5" t="s">
        <v>5303</v>
      </c>
      <c r="G84" s="75">
        <v>0</v>
      </c>
      <c r="H84" s="75" t="s">
        <v>5304</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VLOOKUP(B85,[45]全部报警!$B$4:$E$53,2,FALSE)</f>
        <v>2019-07-24 19:03:28</v>
      </c>
      <c r="G85" s="76">
        <f>VLOOKUP(B85,[45]全部报警!$B$4:$E$53,3,FALSE)</f>
        <v>0</v>
      </c>
      <c r="H85" s="76" t="str">
        <f>VLOOKUP(B85,[45]全部报警!$B$4:$E$53,4,FALSE)</f>
        <v>云南省昭通市镇雄县坪上镇背牛段湾子东南210米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5305</v>
      </c>
      <c r="G86" s="75">
        <v>0</v>
      </c>
      <c r="H86" s="75" t="s">
        <v>5306</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5" t="s">
        <v>5307</v>
      </c>
      <c r="G87" s="75">
        <v>0</v>
      </c>
      <c r="H87" s="75" t="s">
        <v>5308</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5" t="s">
        <v>5309</v>
      </c>
      <c r="G88" s="75">
        <v>0</v>
      </c>
      <c r="H88" s="75" t="s">
        <v>5310</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5" t="s">
        <v>5311</v>
      </c>
      <c r="G89" s="75">
        <v>0</v>
      </c>
      <c r="H89" s="75" t="s">
        <v>5312</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VLOOKUP(B90,[45]全部报警!$B$4:$E$53,2,FALSE)</f>
        <v>2019-07-24 23:52:25</v>
      </c>
      <c r="G90" s="76">
        <f>VLOOKUP(B90,[45]全部报警!$B$4:$E$53,3,FALSE)</f>
        <v>0</v>
      </c>
      <c r="H90" s="76" t="str">
        <f>VLOOKUP(B90,[45]全部报警!$B$4:$E$53,4,FALSE)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5" t="s">
        <v>5313</v>
      </c>
      <c r="G91" s="75">
        <v>0</v>
      </c>
      <c r="H91" s="75" t="s">
        <v>5314</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5" t="s">
        <v>5315</v>
      </c>
      <c r="G92" s="75">
        <v>0</v>
      </c>
      <c r="H92" s="75" t="s">
        <v>5316</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5317</v>
      </c>
      <c r="G93" s="75">
        <v>0</v>
      </c>
      <c r="H93" s="75" t="s">
        <v>5318</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5319</v>
      </c>
      <c r="G94" s="75">
        <v>0</v>
      </c>
      <c r="H94" s="75" t="s">
        <v>5320</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5321</v>
      </c>
      <c r="G95" s="75">
        <v>0</v>
      </c>
      <c r="H95" s="75" t="s">
        <v>5322</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5" t="s">
        <v>5323</v>
      </c>
      <c r="G96" s="75">
        <v>0</v>
      </c>
      <c r="H96" s="75" t="s">
        <v>5324</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5325</v>
      </c>
      <c r="G97" s="75">
        <v>0</v>
      </c>
      <c r="H97" s="75" t="s">
        <v>5326</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5327</v>
      </c>
      <c r="G98" s="75">
        <v>0</v>
      </c>
      <c r="H98" s="75" t="s">
        <v>5328</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VLOOKUP(B99,[45]全部报警!$B$4:$E$53,2,FALSE)</f>
        <v>2019-07-24 21:52:35</v>
      </c>
      <c r="G99" s="76">
        <f>VLOOKUP(B99,[45]全部报警!$B$4:$E$53,3,FALSE)</f>
        <v>0</v>
      </c>
      <c r="H99" s="76" t="str">
        <f>VLOOKUP(B99,[45]全部报警!$B$4:$E$53,4,FALSE)</f>
        <v>云南省红河哈尼族彝族自治州建水县临安镇214省道鸿达驾校西南278米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5" t="s">
        <v>5329</v>
      </c>
      <c r="G100" s="75">
        <v>0</v>
      </c>
      <c r="H100" s="75" t="s">
        <v>5077</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VLOOKUP(B101,[45]全部报警!$B$4:$E$53,2,FALSE)</f>
        <v>2019-07-24 15:39:32</v>
      </c>
      <c r="G101" s="76">
        <f>VLOOKUP(B101,[45]全部报警!$B$4:$E$53,3,FALSE)</f>
        <v>0</v>
      </c>
      <c r="H101" s="76" t="str">
        <f>VLOOKUP(B101,[45]全部报警!$B$4:$E$53,4,FALSE)</f>
        <v>云南省文山壮族苗族自治州砚山县平远镇商贸大街五联农资商贸开发有限责任公司西北53米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5330</v>
      </c>
      <c r="G102" s="75">
        <v>0</v>
      </c>
      <c r="H102" s="75" t="s">
        <v>5331</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VLOOKUP(B103,[45]全部报警!$B$4:$E$53,2,FALSE)</f>
        <v>2019-07-24 23:49:22</v>
      </c>
      <c r="G103" s="76">
        <f>VLOOKUP(B103,[45]全部报警!$B$4:$E$53,3,FALSE)</f>
        <v>0</v>
      </c>
      <c r="H103" s="76" t="str">
        <f>VLOOKUP(B103,[45]全部报警!$B$4:$E$53,4,FALSE)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VLOOKUP(B104,[45]全部报警!$B$4:$E$53,2,FALSE)</f>
        <v>2019-07-24 23:46:20</v>
      </c>
      <c r="G104" s="76">
        <f>VLOOKUP(B104,[45]全部报警!$B$4:$E$53,3,FALSE)</f>
        <v>0</v>
      </c>
      <c r="H104" s="76" t="str">
        <f>VLOOKUP(B104,[45]全部报警!$B$4:$E$53,4,FALSE)</f>
        <v>云南省昆明市宜良县匡远街道学府路宜良县第一中学西南298米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VLOOKUP(B105,[45]全部报警!$B$4:$E$53,2,FALSE)</f>
        <v>2019-07-24 16:31:28</v>
      </c>
      <c r="G105" s="76">
        <f>VLOOKUP(B105,[45]全部报警!$B$4:$E$53,3,FALSE)</f>
        <v>0</v>
      </c>
      <c r="H105" s="76" t="str">
        <f>VLOOKUP(B105,[45]全部报警!$B$4:$E$53,4,FALSE)</f>
        <v>云南省红河哈尼族彝族自治州个旧市沙甸镇326国道万邦汽修东北76米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VLOOKUP(B106,[45]全部报警!$B$4:$E$53,2,FALSE)</f>
        <v>2019-07-24 23:08:29</v>
      </c>
      <c r="G106" s="76">
        <f>VLOOKUP(B106,[45]全部报警!$B$4:$E$53,3,FALSE)</f>
        <v>0</v>
      </c>
      <c r="H106" s="76" t="str">
        <f>VLOOKUP(B106,[45]全部报警!$B$4:$E$53,4,FALSE)</f>
        <v>云南省红河哈尼族彝族自治州泸西县旧城镇两黑段旧城客运站南187米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5332</v>
      </c>
      <c r="G107" s="75">
        <v>0</v>
      </c>
      <c r="H107" s="75" t="s">
        <v>5333</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5" t="s">
        <v>5334</v>
      </c>
      <c r="G108" s="75">
        <v>0</v>
      </c>
      <c r="H108" s="75" t="s">
        <v>5335</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5" t="s">
        <v>5336</v>
      </c>
      <c r="G109" s="75">
        <v>0</v>
      </c>
      <c r="H109" s="75" t="s">
        <v>5337</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5338</v>
      </c>
      <c r="G110" s="75">
        <v>0</v>
      </c>
      <c r="H110" s="75" t="s">
        <v>5339</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5340</v>
      </c>
      <c r="G111" s="75">
        <v>0</v>
      </c>
      <c r="H111" s="75" t="s">
        <v>3657</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5" t="s">
        <v>5341</v>
      </c>
      <c r="G112" s="75">
        <v>0</v>
      </c>
      <c r="H112" s="75" t="s">
        <v>5342</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5343</v>
      </c>
      <c r="G113" s="75">
        <v>0</v>
      </c>
      <c r="H113" s="75" t="s">
        <v>4948</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5344</v>
      </c>
      <c r="G114" s="75">
        <v>0</v>
      </c>
      <c r="H114" s="75" t="s">
        <v>5345</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VLOOKUP(B115,[45]全部报警!$B$4:$E$53,2,FALSE)</f>
        <v>2019-07-24 19:44:19</v>
      </c>
      <c r="G115" s="76">
        <f>VLOOKUP(B115,[45]全部报警!$B$4:$E$53,3,FALSE)</f>
        <v>0</v>
      </c>
      <c r="H115" s="76" t="str">
        <f>VLOOKUP(B115,[45]全部报警!$B$4:$E$53,4,FALSE)</f>
        <v>云南省昆明市寻甸回族彝族自治县倘甸镇马大段山杂西397米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5346</v>
      </c>
      <c r="G116" s="75">
        <v>0</v>
      </c>
      <c r="H116" s="75" t="s">
        <v>5347</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5348</v>
      </c>
      <c r="G117" s="75">
        <v>0</v>
      </c>
      <c r="H117" s="75" t="s">
        <v>5349</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VLOOKUP(B118,[45]全部报警!$B$4:$E$53,2,FALSE)</f>
        <v>2019-07-24 20:09:55</v>
      </c>
      <c r="G118" s="76">
        <f>VLOOKUP(B118,[45]全部报警!$B$4:$E$53,3,FALSE)</f>
        <v>0</v>
      </c>
      <c r="H118" s="76" t="str">
        <f>VLOOKUP(B118,[45]全部报警!$B$4:$E$53,4,FALSE)</f>
        <v>云南省大理白族自治州大理市大理镇双鹤路45214国道亚星大饭店北97米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5350</v>
      </c>
      <c r="G119" s="75">
        <v>0</v>
      </c>
      <c r="H119" s="75" t="s">
        <v>5351</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5352</v>
      </c>
      <c r="G120" s="75">
        <v>0</v>
      </c>
      <c r="H120" s="75" t="s">
        <v>5353</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5" t="s">
        <v>5354</v>
      </c>
      <c r="G121" s="75">
        <v>0</v>
      </c>
      <c r="H121" s="75" t="s">
        <v>5355</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VLOOKUP(B122,[45]全部报警!$B$4:$E$53,2,FALSE)</f>
        <v>2019-07-24 23:25:43</v>
      </c>
      <c r="G122" s="76">
        <f>VLOOKUP(B122,[45]全部报警!$B$4:$E$53,3,FALSE)</f>
        <v>0</v>
      </c>
      <c r="H122" s="76" t="str">
        <f>VLOOKUP(B122,[45]全部报警!$B$4:$E$53,4,FALSE)</f>
        <v>云南省玉溪市通海县河西镇319省道百源冷库(东北门)东南93米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5" t="s">
        <v>5356</v>
      </c>
      <c r="G123" s="75">
        <v>0</v>
      </c>
      <c r="H123" s="75" t="s">
        <v>5357</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5358</v>
      </c>
      <c r="G124" s="75">
        <v>0</v>
      </c>
      <c r="H124" s="75" t="s">
        <v>5359</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5360</v>
      </c>
      <c r="G125" s="75">
        <v>0</v>
      </c>
      <c r="H125" s="75" t="s">
        <v>5361</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5362</v>
      </c>
      <c r="G126" s="75">
        <v>0</v>
      </c>
      <c r="H126" s="75" t="s">
        <v>5363</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5" t="s">
        <v>5364</v>
      </c>
      <c r="G127" s="75">
        <v>0</v>
      </c>
      <c r="H127" s="75" t="s">
        <v>5365</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VLOOKUP(B128,[45]全部报警!$B$4:$E$53,2,FALSE)</f>
        <v>2019-07-24 23:34:10</v>
      </c>
      <c r="G128" s="76">
        <f>VLOOKUP(B128,[45]全部报警!$B$4:$E$53,3,FALSE)</f>
        <v>0</v>
      </c>
      <c r="H128" s="76" t="str">
        <f>VLOOKUP(B128,[45]全部报警!$B$4:$E$53,4,FALSE)</f>
        <v>云南省红河哈尼族彝族自治州个旧市大屯镇个大段小屯西133米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5366</v>
      </c>
      <c r="G129" s="75">
        <v>0</v>
      </c>
      <c r="H129" s="75" t="s">
        <v>5367</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VLOOKUP(B130,[45]全部报警!$B$4:$E$53,2,FALSE)</f>
        <v>2019-07-24 22:54:03</v>
      </c>
      <c r="G130" s="76">
        <f>VLOOKUP(B130,[45]全部报警!$B$4:$E$53,3,FALSE)</f>
        <v>0</v>
      </c>
      <c r="H130" s="76" t="str">
        <f>VLOOKUP(B130,[45]全部报警!$B$4:$E$53,4,FALSE)</f>
        <v>云南省红河哈尼族彝族自治州个旧市蔓耗镇102县道蛮板大桥东北335米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VLOOKUP(B131,[45]全部报警!$B$4:$E$53,2,FALSE)</f>
        <v>2019-07-24 15:52:04</v>
      </c>
      <c r="G131" s="76">
        <f>VLOOKUP(B131,[45]全部报警!$B$4:$E$53,3,FALSE)</f>
        <v>0</v>
      </c>
      <c r="H131" s="76" t="str">
        <f>VLOOKUP(B131,[45]全部报警!$B$4:$E$53,4,FALSE)</f>
        <v>云南省红河哈尼族彝族自治州开远市小龙潭镇二城段安桶寨西264米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5368</v>
      </c>
      <c r="G132" s="75">
        <v>0</v>
      </c>
      <c r="H132" s="75" t="s">
        <v>5369</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5370</v>
      </c>
      <c r="G133" s="75">
        <v>0</v>
      </c>
      <c r="H133" s="75" t="s">
        <v>5371</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VLOOKUP(B134,[45]全部报警!$B$4:$E$53,2,FALSE)</f>
        <v>2019-07-24 13:00:45</v>
      </c>
      <c r="G134" s="76">
        <f>VLOOKUP(B134,[45]全部报警!$B$4:$E$53,3,FALSE)</f>
        <v>0</v>
      </c>
      <c r="H134" s="76" t="str">
        <f>VLOOKUP(B134,[45]全部报警!$B$4:$E$53,4,FALSE)</f>
        <v>云南省红河哈尼族彝族自治州金平苗族瑶族傣族自治县金水河镇Z011金水河口岸东北2932米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5372</v>
      </c>
      <c r="G135" s="75">
        <v>0</v>
      </c>
      <c r="H135" s="75" t="s">
        <v>5373</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5"/>
      <c r="G136" s="75"/>
      <c r="H136" s="75"/>
      <c r="I136" s="83" t="s">
        <v>62</v>
      </c>
      <c r="J136" s="85"/>
      <c r="K136" s="85"/>
      <c r="L136" s="84" t="s">
        <v>33</v>
      </c>
      <c r="M136" s="83"/>
      <c r="N136" s="83"/>
      <c r="O136" s="83"/>
      <c r="P136" s="83"/>
      <c r="Q136" s="101" t="s">
        <v>29</v>
      </c>
      <c r="R136" s="102"/>
      <c r="S136" s="83"/>
      <c r="T136" s="104"/>
      <c r="U136" s="105"/>
    </row>
    <row r="137" s="41" customFormat="1" ht="17.65" customHeight="1" spans="1:22">
      <c r="A137" s="71">
        <v>132</v>
      </c>
      <c r="B137" s="73" t="s">
        <v>492</v>
      </c>
      <c r="C137" s="117" t="s">
        <v>285</v>
      </c>
      <c r="D137" s="117">
        <v>15974736050</v>
      </c>
      <c r="E137" s="74" t="s">
        <v>59</v>
      </c>
      <c r="F137" s="76" t="str">
        <f>VLOOKUP(B137,[45]全部报警!$B$4:$E$53,2,FALSE)</f>
        <v>2019-07-24 11:00:49</v>
      </c>
      <c r="G137" s="76">
        <f>VLOOKUP(B137,[45]全部报警!$B$4:$E$53,3,FALSE)</f>
        <v>0</v>
      </c>
      <c r="H137" s="76" t="str">
        <f>VLOOKUP(B137,[45]全部报警!$B$4:$E$53,4,FALSE)</f>
        <v>云南省红河哈尼族彝族自治州建水县坡头乡130县道贾沙乡科技希望小学南1447米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5374</v>
      </c>
      <c r="G138" s="75">
        <v>0</v>
      </c>
      <c r="H138" s="75" t="s">
        <v>5375</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VLOOKUP(B139,[45]全部报警!$B$4:$E$53,2,FALSE)</f>
        <v>2019-07-24 14:35:41</v>
      </c>
      <c r="G139" s="76">
        <f>VLOOKUP(B139,[45]全部报警!$B$4:$E$53,3,FALSE)</f>
        <v>0</v>
      </c>
      <c r="H139" s="76" t="str">
        <f>VLOOKUP(B139,[45]全部报警!$B$4:$E$53,4,FALSE)</f>
        <v>云南省昆明市安宁市连然街道和平大道83号和平大道中国信合东北190米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5" t="s">
        <v>5376</v>
      </c>
      <c r="G140" s="75">
        <v>0</v>
      </c>
      <c r="H140" s="75" t="s">
        <v>5377</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5378</v>
      </c>
      <c r="G141" s="75">
        <v>0</v>
      </c>
      <c r="H141" s="75" t="s">
        <v>5379</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VLOOKUP(B142,[45]全部报警!$B$4:$E$53,2,FALSE)</f>
        <v>2019-07-24 23:47:53</v>
      </c>
      <c r="G142" s="76">
        <f>VLOOKUP(B142,[45]全部报警!$B$4:$E$53,3,FALSE)</f>
        <v>0</v>
      </c>
      <c r="H142" s="76" t="str">
        <f>VLOOKUP(B142,[45]全部报警!$B$4:$E$53,4,FALSE)</f>
        <v>云南省红河哈尼族彝族自治州建水县西庄镇323国道下坡处站东南681米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5" t="s">
        <v>5380</v>
      </c>
      <c r="G143" s="75">
        <v>0</v>
      </c>
      <c r="H143" s="75" t="s">
        <v>5381</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5" t="s">
        <v>5382</v>
      </c>
      <c r="G144" s="75">
        <v>0</v>
      </c>
      <c r="H144" s="75" t="s">
        <v>5383</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VLOOKUP(B145,[45]全部报警!$B$4:$E$53,2,FALSE)</f>
        <v>2019-07-24 22:58:49</v>
      </c>
      <c r="G145" s="76">
        <f>VLOOKUP(B145,[45]全部报警!$B$4:$E$53,3,FALSE)</f>
        <v>0</v>
      </c>
      <c r="H145" s="76" t="str">
        <f>VLOOKUP(B145,[45]全部报警!$B$4:$E$53,4,FALSE)</f>
        <v>云南省红河哈尼族彝族自治州蒙自市新安所镇红河大道滇味美食园西北126米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5384</v>
      </c>
      <c r="G146" s="75">
        <v>0</v>
      </c>
      <c r="H146" s="75" t="s">
        <v>5035</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5" t="s">
        <v>5385</v>
      </c>
      <c r="G147" s="75">
        <v>0</v>
      </c>
      <c r="H147" s="75" t="s">
        <v>5386</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5" t="s">
        <v>5387</v>
      </c>
      <c r="G148" s="75">
        <v>0</v>
      </c>
      <c r="H148" s="75" t="s">
        <v>5388</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VLOOKUP(B149,[45]全部报警!$B$4:$E$53,2,FALSE)</f>
        <v>2019-07-24 19:15:02</v>
      </c>
      <c r="G149" s="76">
        <f>VLOOKUP(B149,[45]全部报警!$B$4:$E$53,3,FALSE)</f>
        <v>0</v>
      </c>
      <c r="H149" s="76" t="str">
        <f>VLOOKUP(B149,[45]全部报警!$B$4:$E$53,4,FALSE)</f>
        <v>云南省昆明市嵩明县牛栏江镇320国道大塘房东北117米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5389</v>
      </c>
      <c r="G150" s="75">
        <v>0</v>
      </c>
      <c r="H150" s="75" t="s">
        <v>5390</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5391</v>
      </c>
      <c r="G151" s="75">
        <v>0</v>
      </c>
      <c r="H151" s="75" t="s">
        <v>5392</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5" t="s">
        <v>5393</v>
      </c>
      <c r="G152" s="75">
        <v>0</v>
      </c>
      <c r="H152" s="75" t="s">
        <v>5394</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5" t="s">
        <v>5395</v>
      </c>
      <c r="G153" s="75">
        <v>0</v>
      </c>
      <c r="H153" s="75" t="s">
        <v>5396</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6" t="str">
        <f>VLOOKUP(B154,[45]全部报警!$B$4:$E$53,2,FALSE)</f>
        <v>2019-07-24 23:07:40</v>
      </c>
      <c r="G154" s="76">
        <f>VLOOKUP(B154,[45]全部报警!$B$4:$E$53,3,FALSE)</f>
        <v>0</v>
      </c>
      <c r="H154" s="76" t="str">
        <f>VLOOKUP(B154,[45]全部报警!$B$4:$E$53,4,FALSE)</f>
        <v>云南省红河哈尼族彝族自治州个旧市鸡街镇212省道西南有色地质勘查局三〇八队测试中心西161米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5397</v>
      </c>
      <c r="G155" s="75">
        <v>0</v>
      </c>
      <c r="H155" s="75" t="s">
        <v>5398</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VLOOKUP(B156,[45]全部报警!$B$4:$E$53,2,FALSE)</f>
        <v>2019-07-24 18:55:12</v>
      </c>
      <c r="G156" s="76">
        <f>VLOOKUP(B156,[45]全部报警!$B$4:$E$53,3,FALSE)</f>
        <v>0</v>
      </c>
      <c r="H156" s="76" t="str">
        <f>VLOOKUP(B156,[45]全部报警!$B$4:$E$53,4,FALSE)</f>
        <v>云南省红河哈尼族彝族自治州元阳县南沙镇慢腊公路102县102县道桃园村卫生所东1480米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VLOOKUP(B157,[45]全部报警!$B$4:$E$53,2,FALSE)</f>
        <v>2019-07-24 13:13:54</v>
      </c>
      <c r="G157" s="76">
        <f>VLOOKUP(B157,[45]全部报警!$B$4:$E$53,3,FALSE)</f>
        <v>0</v>
      </c>
      <c r="H157" s="76" t="str">
        <f>VLOOKUP(B157,[45]全部报警!$B$4:$E$53,4,FALSE)</f>
        <v>云南省昆明市西山区海口街道Z007小虎清真烧烤北118米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5399</v>
      </c>
      <c r="G158" s="75">
        <v>0</v>
      </c>
      <c r="H158" s="75" t="s">
        <v>5400</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5401</v>
      </c>
      <c r="G159" s="75">
        <v>0</v>
      </c>
      <c r="H159" s="75" t="s">
        <v>5402</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5403</v>
      </c>
      <c r="G160" s="75">
        <v>0</v>
      </c>
      <c r="H160" s="75" t="s">
        <v>5404</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5405</v>
      </c>
      <c r="G161" s="75">
        <v>0</v>
      </c>
      <c r="H161" s="75" t="s">
        <v>5406</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5407</v>
      </c>
      <c r="G162" s="75">
        <v>0</v>
      </c>
      <c r="H162" s="75" t="s">
        <v>5408</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VLOOKUP(B163,[45]全部报警!$B$4:$E$53,2,FALSE)</f>
        <v>2019-07-24 23:30:26</v>
      </c>
      <c r="G163" s="76">
        <f>VLOOKUP(B163,[45]全部报警!$B$4:$E$53,3,FALSE)</f>
        <v>0</v>
      </c>
      <c r="H163" s="76" t="str">
        <f>VLOOKUP(B163,[45]全部报警!$B$4:$E$53,4,FALSE)</f>
        <v>云南省昆明市呈贡区洛羊街道春漫大道苏鑫东184米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5409</v>
      </c>
      <c r="G164" s="75">
        <v>0</v>
      </c>
      <c r="H164" s="75" t="s">
        <v>5410</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5411</v>
      </c>
      <c r="G165" s="75">
        <v>0</v>
      </c>
      <c r="H165" s="75" t="s">
        <v>4422</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5412</v>
      </c>
      <c r="G166" s="75">
        <v>0</v>
      </c>
      <c r="H166" s="75" t="s">
        <v>5413</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5414</v>
      </c>
      <c r="G167" s="75">
        <v>0</v>
      </c>
      <c r="H167" s="75" t="s">
        <v>5415</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5416</v>
      </c>
      <c r="G168" s="75">
        <v>0</v>
      </c>
      <c r="H168" s="75" t="s">
        <v>5417</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VLOOKUP(B169,[45]全部报警!$B$4:$E$53,2,FALSE)</f>
        <v>2019-07-24 22:03:01</v>
      </c>
      <c r="G169" s="76">
        <f>VLOOKUP(B169,[45]全部报警!$B$4:$E$53,3,FALSE)</f>
        <v>0</v>
      </c>
      <c r="H169" s="76" t="str">
        <f>VLOOKUP(B169,[45]全部报警!$B$4:$E$53,4,FALSE)</f>
        <v>云南省文山壮族苗族自治州广南县莲城镇350县道瑞通汽车维修中心西南52米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5418</v>
      </c>
      <c r="G170" s="75">
        <v>0</v>
      </c>
      <c r="H170" s="75" t="s">
        <v>5419</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VLOOKUP(B171,[45]全部报警!$B$4:$E$53,2,FALSE)</f>
        <v>2019-07-24 10:04:17</v>
      </c>
      <c r="G171" s="76">
        <f>VLOOKUP(B171,[45]全部报警!$B$4:$E$53,3,FALSE)</f>
        <v>0</v>
      </c>
      <c r="H171" s="76" t="str">
        <f>VLOOKUP(B171,[45]全部报警!$B$4:$E$53,4,FALSE)</f>
        <v>326国道130滨河中路中国农业银行(滨河路分理处)西南741米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VLOOKUP(B172,[45]全部报警!$B$4:$E$53,2,FALSE)</f>
        <v>2019-07-24 23:32:47</v>
      </c>
      <c r="G172" s="76">
        <f>VLOOKUP(B172,[45]全部报警!$B$4:$E$53,3,FALSE)</f>
        <v>0</v>
      </c>
      <c r="H172" s="76" t="str">
        <f>VLOOKUP(B172,[45]全部报警!$B$4:$E$53,4,FALSE)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5420</v>
      </c>
      <c r="G173" s="75">
        <v>0</v>
      </c>
      <c r="H173" s="75" t="s">
        <v>5421</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5422</v>
      </c>
      <c r="G174" s="75">
        <v>0</v>
      </c>
      <c r="H174" s="75" t="s">
        <v>5423</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VLOOKUP(B175,[45]全部报警!$B$4:$E$53,2,FALSE)</f>
        <v>2019-07-24 17:08:56</v>
      </c>
      <c r="G175" s="76">
        <f>VLOOKUP(B175,[45]全部报警!$B$4:$E$53,3,FALSE)</f>
        <v>0</v>
      </c>
      <c r="H175" s="76" t="str">
        <f>VLOOKUP(B175,[45]全部报警!$B$4:$E$53,4,FALSE)</f>
        <v>云南省红河哈尼族彝族自治州建水县临安镇青他线建水文笔塔西南834米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5424</v>
      </c>
      <c r="G176" s="75">
        <v>0</v>
      </c>
      <c r="H176" s="75" t="s">
        <v>5425</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5426</v>
      </c>
      <c r="G177" s="75">
        <v>0</v>
      </c>
      <c r="H177" s="75" t="s">
        <v>5427</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VLOOKUP(B178,[45]全部报警!$B$4:$E$53,2,FALSE)</f>
        <v>2019-07-24 21:15:11</v>
      </c>
      <c r="G178" s="76">
        <f>VLOOKUP(B178,[45]全部报警!$B$4:$E$53,3,FALSE)</f>
        <v>0</v>
      </c>
      <c r="H178" s="76" t="str">
        <f>VLOOKUP(B178,[45]全部报警!$B$4:$E$53,4,FALSE)</f>
        <v>云南省曲靖市沾益区白水镇037乡道白水客运站东1636米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5428</v>
      </c>
      <c r="G179" s="75">
        <v>0</v>
      </c>
      <c r="H179" s="75" t="s">
        <v>5429</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VLOOKUP(B180,[45]全部报警!$B$4:$E$53,2,FALSE)</f>
        <v>2019-07-24 23:03:12</v>
      </c>
      <c r="G180" s="76">
        <f>VLOOKUP(B180,[45]全部报警!$B$4:$E$53,3,FALSE)</f>
        <v>0</v>
      </c>
      <c r="H180" s="76" t="str">
        <f>VLOOKUP(B180,[45]全部报警!$B$4:$E$53,4,FALSE)</f>
        <v>云南省玉溪市华宁县华溪镇南华街61华盘路华溪客运站东北62米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VLOOKUP(B181,[45]全部报警!$B$4:$E$53,2,FALSE)</f>
        <v>2019-07-24 13:53:56</v>
      </c>
      <c r="G181" s="76">
        <f>VLOOKUP(B181,[45]全部报警!$B$4:$E$53,3,FALSE)</f>
        <v>0</v>
      </c>
      <c r="H181" s="76" t="str">
        <f>VLOOKUP(B181,[45]全部报警!$B$4:$E$53,4,FALSE)</f>
        <v>云南省红河哈尼族彝族自治州个旧市锡城镇水箐段水箐小学南49米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5430</v>
      </c>
      <c r="G182" s="75">
        <v>0</v>
      </c>
      <c r="H182" s="75" t="s">
        <v>5431</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t="s">
        <v>5432</v>
      </c>
      <c r="G183" s="75">
        <v>0</v>
      </c>
      <c r="H183" s="75" t="s">
        <v>5433</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VLOOKUP(B184,[45]全部报警!$B$4:$E$53,2,FALSE)</f>
        <v>2019-07-24 23:54:13</v>
      </c>
      <c r="G184" s="76">
        <f>VLOOKUP(B184,[45]全部报警!$B$4:$E$53,3,FALSE)</f>
        <v>0</v>
      </c>
      <c r="H184" s="76" t="str">
        <f>VLOOKUP(B184,[45]全部报警!$B$4:$E$53,4,FALSE)</f>
        <v>云南省红河哈尼族彝族自治州元阳县上新城乡元蔓高速芒铁西南374米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5434</v>
      </c>
      <c r="G185" s="75">
        <v>0</v>
      </c>
      <c r="H185" s="75" t="s">
        <v>5435</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VLOOKUP(B186,[45]全部报警!$B$4:$E$53,2,FALSE)</f>
        <v>2019-07-24 22:45:07</v>
      </c>
      <c r="G186" s="76">
        <f>VLOOKUP(B186,[45]全部报警!$B$4:$E$53,3,FALSE)</f>
        <v>0</v>
      </c>
      <c r="H186" s="76" t="str">
        <f>VLOOKUP(B186,[45]全部报警!$B$4:$E$53,4,FALSE)</f>
        <v>云南省文山壮族苗族自治州马关县篾厂乡凉小段岔河西北154米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5" t="s">
        <v>5436</v>
      </c>
      <c r="G187" s="75">
        <v>0</v>
      </c>
      <c r="H187" s="75" t="s">
        <v>5437</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5438</v>
      </c>
      <c r="G188" s="75">
        <v>0</v>
      </c>
      <c r="H188" s="75" t="s">
        <v>5439</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5440</v>
      </c>
      <c r="G189" s="75">
        <v>0</v>
      </c>
      <c r="H189" s="75" t="s">
        <v>5441</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5" t="s">
        <v>5442</v>
      </c>
      <c r="G190" s="75">
        <v>0</v>
      </c>
      <c r="H190" s="75" t="s">
        <v>5443</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VLOOKUP(B191,[45]全部报警!$B$4:$E$53,2,FALSE)</f>
        <v>2019-07-24 22:17:46</v>
      </c>
      <c r="G191" s="76">
        <f>VLOOKUP(B191,[45]全部报警!$B$4:$E$53,3,FALSE)</f>
        <v>0</v>
      </c>
      <c r="H191" s="76" t="str">
        <f>VLOOKUP(B191,[45]全部报警!$B$4:$E$53,4,FALSE)</f>
        <v>云南省红河哈尼族彝族自治州蒙自市文澜镇G14县道马站停停车场北23米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VLOOKUP(B192,[45]全部报警!$B$4:$E$53,2,FALSE)</f>
        <v>2019-07-24 20:20:30</v>
      </c>
      <c r="G192" s="76">
        <f>VLOOKUP(B192,[45]全部报警!$B$4:$E$53,3,FALSE)</f>
        <v>0</v>
      </c>
      <c r="H192" s="76" t="str">
        <f>VLOOKUP(B192,[45]全部报警!$B$4:$E$53,4,FALSE)</f>
        <v>云南省红河哈尼族彝族自治州元阳县新街镇元绿二级公路中冲西北115米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VLOOKUP(B193,[45]全部报警!$B$4:$E$53,2,FALSE)</f>
        <v>2019-07-24 22:40:55</v>
      </c>
      <c r="G193" s="76">
        <f>VLOOKUP(B193,[45]全部报警!$B$4:$E$53,3,FALSE)</f>
        <v>0</v>
      </c>
      <c r="H193" s="76" t="str">
        <f>VLOOKUP(B193,[45]全部报警!$B$4:$E$53,4,FALSE)</f>
        <v>云南省红河哈尼族彝族自治州建水县临安镇214省道王桥头西296米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4 I53 I64 M74 O74:P74 M75 O75:P75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M135 N135 O135 P135 I136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5444</v>
      </c>
      <c r="B2" s="49"/>
      <c r="C2" s="49"/>
      <c r="D2" s="49"/>
      <c r="E2" s="49"/>
      <c r="F2" s="50"/>
      <c r="G2" s="51" t="s">
        <v>26</v>
      </c>
      <c r="H2" s="52"/>
      <c r="I2" s="52"/>
      <c r="J2" s="52"/>
      <c r="K2" s="52"/>
      <c r="L2" s="52"/>
      <c r="M2" s="52"/>
      <c r="N2" s="52"/>
      <c r="O2" s="52"/>
      <c r="P2" s="52"/>
      <c r="Q2" s="87" t="s">
        <v>4488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5445</v>
      </c>
      <c r="G6" s="75">
        <v>0</v>
      </c>
      <c r="H6" s="75" t="s">
        <v>5446</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5447</v>
      </c>
      <c r="G7" s="75">
        <v>0</v>
      </c>
      <c r="H7" s="75" t="s">
        <v>5448</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5449</v>
      </c>
      <c r="G8" s="75">
        <v>0</v>
      </c>
      <c r="H8" s="75" t="s">
        <v>5450</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VLOOKUP(B9,[46]全部报警!$B$4:$E$81,2,FALSE)</f>
        <v>2019-07-25 18:16:48</v>
      </c>
      <c r="G9" s="76">
        <f>VLOOKUP(B9,[46]全部报警!$B$4:$E$81,3,FALSE)</f>
        <v>0</v>
      </c>
      <c r="H9" s="76" t="str">
        <f>VLOOKUP(B9,[46]全部报警!$B$4:$E$81,4,FALSE)</f>
        <v>云南省红河哈尼族彝族自治州建水县,建水县金氏物资商贸有限公司,东南方向,172.8米</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5451</v>
      </c>
      <c r="G10" s="75">
        <v>0</v>
      </c>
      <c r="H10" s="75" t="s">
        <v>5452</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6" t="str">
        <f>VLOOKUP(B11,[46]全部报警!$B$4:$E$81,2,FALSE)</f>
        <v>2019-07-25 14:06:30</v>
      </c>
      <c r="G11" s="76">
        <f>VLOOKUP(B11,[46]全部报警!$B$4:$E$81,3,FALSE)</f>
        <v>0</v>
      </c>
      <c r="H11" s="76" t="str">
        <f>VLOOKUP(B11,[46]全部报警!$B$4:$E$81,4,FALSE)</f>
        <v>云南省红河哈尼族彝族自治州蒙自市文澜镇护国路22号护国路红建广场西88米</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5453</v>
      </c>
      <c r="G12" s="75">
        <v>0</v>
      </c>
      <c r="H12" s="75" t="s">
        <v>5454</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VLOOKUP(B13,[46]全部报警!$B$4:$E$81,2,FALSE)</f>
        <v>2019-07-25 17:44:31</v>
      </c>
      <c r="G13" s="76">
        <f>VLOOKUP(B13,[46]全部报警!$B$4:$E$81,3,FALSE)</f>
        <v>0</v>
      </c>
      <c r="H13" s="76" t="str">
        <f>VLOOKUP(B13,[46]全部报警!$B$4:$E$81,4,FALSE)</f>
        <v>云南省红河哈尼族彝族自治州个旧市鸡街镇212省道红春苗圃东23米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5455</v>
      </c>
      <c r="G14" s="75">
        <v>0</v>
      </c>
      <c r="H14" s="75" t="s">
        <v>5456</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VLOOKUP(B15,[46]全部报警!$B$4:$E$81,2,FALSE)</f>
        <v>2019-07-25 20:08:23</v>
      </c>
      <c r="G15" s="76">
        <f>VLOOKUP(B15,[46]全部报警!$B$4:$E$81,3,FALSE)</f>
        <v>0</v>
      </c>
      <c r="H15" s="76" t="str">
        <f>VLOOKUP(B15,[46]全部报警!$B$4:$E$81,4,FALSE)</f>
        <v>云南省红河哈尼族彝族自治州建水县临安镇钟灵路鑫源居东北73米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5457</v>
      </c>
      <c r="G16" s="75">
        <v>0</v>
      </c>
      <c r="H16" s="75" t="s">
        <v>5458</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5459</v>
      </c>
      <c r="G17" s="75">
        <v>0</v>
      </c>
      <c r="H17" s="75" t="s">
        <v>5460</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5461</v>
      </c>
      <c r="G18" s="75">
        <v>0</v>
      </c>
      <c r="H18" s="75" t="s">
        <v>5462</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5463</v>
      </c>
      <c r="G19" s="75">
        <v>0</v>
      </c>
      <c r="H19" s="75" t="s">
        <v>5464</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6" t="str">
        <f>VLOOKUP(B20,[46]全部报警!$B$4:$E$81,2,FALSE)</f>
        <v>2019-07-25 09:52:17</v>
      </c>
      <c r="G20" s="76">
        <f>VLOOKUP(B20,[46]全部报警!$B$4:$E$81,3,FALSE)</f>
        <v>0</v>
      </c>
      <c r="H20" s="76" t="str">
        <f>VLOOKUP(B20,[46]全部报警!$B$4:$E$81,4,FALSE)</f>
        <v>云南省红河哈尼族彝族自治州建水县临安镇清远路192清远路中国信合(城郊支行)西北60米</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5465</v>
      </c>
      <c r="G21" s="75">
        <v>0</v>
      </c>
      <c r="H21" s="75" t="s">
        <v>5466</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5467</v>
      </c>
      <c r="G22" s="75">
        <v>0</v>
      </c>
      <c r="H22" s="75" t="s">
        <v>5468</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5469</v>
      </c>
      <c r="G23" s="75">
        <v>0</v>
      </c>
      <c r="H23" s="75" t="s">
        <v>5470</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5471</v>
      </c>
      <c r="G24" s="75">
        <v>0</v>
      </c>
      <c r="H24" s="75" t="s">
        <v>5472</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VLOOKUP(B25,[46]全部报警!$B$4:$E$81,2,FALSE)</f>
        <v>2019-07-25 18:17:01</v>
      </c>
      <c r="G25" s="76">
        <f>VLOOKUP(B25,[46]全部报警!$B$4:$E$81,3,FALSE)</f>
        <v>0</v>
      </c>
      <c r="H25" s="76" t="str">
        <f>VLOOKUP(B25,[46]全部报警!$B$4:$E$81,4,FALSE)</f>
        <v>云南省红河哈尼族彝族自治州建水县,吧士玛超市,西方向,159.8米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5473</v>
      </c>
      <c r="G26" s="75">
        <v>0</v>
      </c>
      <c r="H26" s="75" t="s">
        <v>5474</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5475</v>
      </c>
      <c r="G27" s="75">
        <v>0</v>
      </c>
      <c r="H27" s="75" t="s">
        <v>5476</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VLOOKUP(B28,[46]全部报警!$B$4:$E$81,2,FALSE)</f>
        <v>2019-07-25 18:45:03</v>
      </c>
      <c r="G28" s="76">
        <f>VLOOKUP(B28,[46]全部报警!$B$4:$E$81,3,FALSE)</f>
        <v>0</v>
      </c>
      <c r="H28" s="76" t="str">
        <f>VLOOKUP(B28,[46]全部报警!$B$4:$E$81,4,FALSE)</f>
        <v>云南省红河哈尼族彝族自治州河口瑶族自治县莲花滩乡326国道郑格如希望小学南1608米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VLOOKUP(B29,[46]全部报警!$B$4:$E$81,2,FALSE)</f>
        <v>2019-07-25 18:16:16</v>
      </c>
      <c r="G29" s="76">
        <f>VLOOKUP(B29,[46]全部报警!$B$4:$E$81,3,FALSE)</f>
        <v>0</v>
      </c>
      <c r="H29" s="76" t="str">
        <f>VLOOKUP(B29,[46]全部报警!$B$4:$E$81,4,FALSE)</f>
        <v>云南省德宏傣族景颇族自治州瑞丽市,瑞丽东收费站,北方向,40.6米</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5477</v>
      </c>
      <c r="G30" s="75">
        <v>0</v>
      </c>
      <c r="H30" s="75" t="s">
        <v>5478</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5479</v>
      </c>
      <c r="G31" s="75">
        <v>0</v>
      </c>
      <c r="H31" s="75" t="s">
        <v>5480</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5481</v>
      </c>
      <c r="G32" s="75">
        <v>0</v>
      </c>
      <c r="H32" s="75" t="s">
        <v>5482</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5483</v>
      </c>
      <c r="G33" s="75">
        <v>0</v>
      </c>
      <c r="H33" s="75" t="s">
        <v>5484</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5485</v>
      </c>
      <c r="G34" s="75">
        <v>0</v>
      </c>
      <c r="H34" s="75" t="s">
        <v>5486</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5487</v>
      </c>
      <c r="G35" s="75">
        <v>0</v>
      </c>
      <c r="H35" s="75" t="s">
        <v>5488</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6" t="str">
        <f>VLOOKUP(B36,[46]全部报警!$B$4:$E$81,2,FALSE)</f>
        <v>2019-07-25 00:33:00</v>
      </c>
      <c r="G36" s="76">
        <f>VLOOKUP(B36,[46]全部报警!$B$4:$E$81,3,FALSE)</f>
        <v>0</v>
      </c>
      <c r="H36" s="76" t="str">
        <f>VLOOKUP(B36,[46]全部报警!$B$4:$E$81,4,FALSE)</f>
        <v>云南省红河哈尼族彝族自治州建水县南庄镇214省道建水县南庄镇水管站东南63米</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5489</v>
      </c>
      <c r="G37" s="75">
        <v>0</v>
      </c>
      <c r="H37" s="75" t="s">
        <v>5490</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5491</v>
      </c>
      <c r="G38" s="75">
        <v>0</v>
      </c>
      <c r="H38" s="75" t="s">
        <v>4785</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5492</v>
      </c>
      <c r="G39" s="75">
        <v>0</v>
      </c>
      <c r="H39" s="75" t="s">
        <v>5493</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VLOOKUP(B40,[46]全部报警!$B$4:$E$81,2,FALSE)</f>
        <v>2019-07-25 21:08:40</v>
      </c>
      <c r="G40" s="76">
        <f>VLOOKUP(B40,[46]全部报警!$B$4:$E$81,3,FALSE)</f>
        <v>0</v>
      </c>
      <c r="H40" s="76" t="str">
        <f>VLOOKUP(B40,[46]全部报警!$B$4:$E$81,4,FALSE)</f>
        <v>云南省玉溪市红塔区研和街道玉通路刺桐关老牌绍华饭店西北25米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5494</v>
      </c>
      <c r="G41" s="75">
        <v>0</v>
      </c>
      <c r="H41" s="75" t="s">
        <v>5495</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5496</v>
      </c>
      <c r="G42" s="75">
        <v>0</v>
      </c>
      <c r="H42" s="75" t="s">
        <v>5497</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6"/>
      <c r="G43" s="76"/>
      <c r="H43" s="76"/>
      <c r="I43" s="83" t="s">
        <v>62</v>
      </c>
      <c r="J43" s="85"/>
      <c r="K43" s="85"/>
      <c r="L43" s="84" t="s">
        <v>33</v>
      </c>
      <c r="M43" s="83"/>
      <c r="N43" s="83"/>
      <c r="O43" s="83"/>
      <c r="P43" s="83"/>
      <c r="Q43" s="101" t="s">
        <v>29</v>
      </c>
      <c r="R43" s="102"/>
      <c r="S43" s="83"/>
      <c r="T43" s="104"/>
      <c r="U43" s="105"/>
    </row>
    <row r="44" s="40" customFormat="1" ht="17.65" customHeight="1" spans="1:21">
      <c r="A44" s="71">
        <v>39</v>
      </c>
      <c r="B44" s="72" t="s">
        <v>193</v>
      </c>
      <c r="C44" s="73" t="s">
        <v>194</v>
      </c>
      <c r="D44" s="73">
        <v>15825238287</v>
      </c>
      <c r="E44" s="74" t="s">
        <v>59</v>
      </c>
      <c r="F44" s="76" t="str">
        <f>VLOOKUP(B44,[46]全部报警!$B$4:$E$81,2,FALSE)</f>
        <v>2019-07-25 22:25:08</v>
      </c>
      <c r="G44" s="76">
        <f>VLOOKUP(B44,[46]全部报警!$B$4:$E$81,3,FALSE)</f>
        <v>0</v>
      </c>
      <c r="H44" s="76" t="str">
        <f>VLOOKUP(B44,[46]全部报警!$B$4:$E$81,4,FALSE)</f>
        <v>云南省红河哈尼族彝族自治州泸西县旧城镇松乐段三家村东北420米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5498</v>
      </c>
      <c r="G45" s="75">
        <v>0</v>
      </c>
      <c r="H45" s="75" t="s">
        <v>5499</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5500</v>
      </c>
      <c r="G46" s="75">
        <v>0</v>
      </c>
      <c r="H46" s="75" t="s">
        <v>5501</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t="str">
        <f>VLOOKUP(B47,[46]全部报警!$B$4:$E$81,2,FALSE)</f>
        <v>2019-07-25 18:12:24</v>
      </c>
      <c r="G47" s="76">
        <f>VLOOKUP(B47,[46]全部报警!$B$4:$E$81,3,FALSE)</f>
        <v>0</v>
      </c>
      <c r="H47" s="76" t="str">
        <f>VLOOKUP(B47,[46]全部报警!$B$4:$E$81,4,FALSE)</f>
        <v>云南省,西双版纳傣族自治州,勐腊县</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6" t="str">
        <f>VLOOKUP(B48,[46]全部报警!$B$4:$E$81,2,FALSE)</f>
        <v>2019-07-25 10:26:01</v>
      </c>
      <c r="G48" s="76">
        <f>VLOOKUP(B48,[46]全部报警!$B$4:$E$81,3,FALSE)</f>
        <v>0</v>
      </c>
      <c r="H48" s="76" t="str">
        <f>VLOOKUP(B48,[46]全部报警!$B$4:$E$81,4,FALSE)</f>
        <v>云南省红河哈尼族彝族自治州金平苗族瑶族傣族自治县沙依坡乡蛮金公路那拉博南965米</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5502</v>
      </c>
      <c r="G49" s="75">
        <v>0</v>
      </c>
      <c r="H49" s="75" t="s">
        <v>5240</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5" t="s">
        <v>5503</v>
      </c>
      <c r="G50" s="75">
        <v>0</v>
      </c>
      <c r="H50" s="75" t="s">
        <v>1617</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5504</v>
      </c>
      <c r="G51" s="75">
        <v>0</v>
      </c>
      <c r="H51" s="75" t="s">
        <v>5505</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5506</v>
      </c>
      <c r="G52" s="75">
        <v>0</v>
      </c>
      <c r="H52" s="75" t="s">
        <v>3880</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VLOOKUP(B53,[46]全部报警!$B$4:$E$81,2,FALSE)</f>
        <v>2019-07-25 18:09:01</v>
      </c>
      <c r="G53" s="76">
        <f>VLOOKUP(B53,[46]全部报警!$B$4:$E$81,3,FALSE)</f>
        <v>0</v>
      </c>
      <c r="H53" s="76" t="str">
        <f>VLOOKUP(B53,[46]全部报警!$B$4:$E$81,4,FALSE)</f>
        <v>云南省,西双版纳傣族自治州,勐腊县</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6" t="str">
        <f>VLOOKUP(B54,[46]全部报警!$B$4:$E$81,2,FALSE)</f>
        <v>2019-07-25 16:59:35</v>
      </c>
      <c r="G54" s="76">
        <f>VLOOKUP(B54,[46]全部报警!$B$4:$E$81,3,FALSE)</f>
        <v>0</v>
      </c>
      <c r="H54" s="76" t="str">
        <f>VLOOKUP(B54,[46]全部报警!$B$4:$E$81,4,FALSE)</f>
        <v>云南省文山壮族苗族自治州砚山县,清真伊兰爽饭店,西北方向,26.2米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5507</v>
      </c>
      <c r="G55" s="75">
        <v>0</v>
      </c>
      <c r="H55" s="75" t="s">
        <v>5508</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5509</v>
      </c>
      <c r="G56" s="75">
        <v>0</v>
      </c>
      <c r="H56" s="75" t="s">
        <v>4583</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5510</v>
      </c>
      <c r="G57" s="75">
        <v>0</v>
      </c>
      <c r="H57" s="75" t="s">
        <v>4819</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5511</v>
      </c>
      <c r="G58" s="75">
        <v>0</v>
      </c>
      <c r="H58" s="75" t="s">
        <v>5512</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5513</v>
      </c>
      <c r="G59" s="75">
        <v>0</v>
      </c>
      <c r="H59" s="75" t="s">
        <v>5514</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5515</v>
      </c>
      <c r="G60" s="75">
        <v>0</v>
      </c>
      <c r="H60" s="75" t="s">
        <v>5516</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t="str">
        <f>VLOOKUP(B61,[46]全部报警!$B$4:$E$81,2,FALSE)</f>
        <v>2019-07-24 20:20:07</v>
      </c>
      <c r="G61" s="76">
        <f>VLOOKUP(B61,[46]全部报警!$B$4:$E$81,3,FALSE)</f>
        <v>0</v>
      </c>
      <c r="H61" s="76" t="str">
        <f>VLOOKUP(B61,[46]全部报警!$B$4:$E$81,4,FALSE)</f>
        <v>云南省红河哈尼族彝族自治州建水县,墨斗冲,东北方向,489.6米</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5517</v>
      </c>
      <c r="G62" s="75">
        <v>0</v>
      </c>
      <c r="H62" s="75" t="s">
        <v>5518</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5519</v>
      </c>
      <c r="G63" s="75">
        <v>0</v>
      </c>
      <c r="H63" s="75" t="s">
        <v>5520</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6" t="str">
        <f>VLOOKUP(B64,[46]全部报警!$B$4:$E$81,2,FALSE)</f>
        <v>2019-07-25 15:43:21</v>
      </c>
      <c r="G64" s="76">
        <f>VLOOKUP(B64,[46]全部报警!$B$4:$E$81,3,FALSE)</f>
        <v>0</v>
      </c>
      <c r="H64" s="76" t="str">
        <f>VLOOKUP(B64,[46]全部报警!$B$4:$E$81,4,FALSE)</f>
        <v>云南省红河哈尼族彝族自治州蒙自市文澜镇护国路22号护国路红建广场西92米</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5521</v>
      </c>
      <c r="G65" s="75">
        <v>0</v>
      </c>
      <c r="H65" s="75" t="s">
        <v>5522</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5523</v>
      </c>
      <c r="G66" s="75">
        <v>0</v>
      </c>
      <c r="H66" s="75" t="s">
        <v>5524</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VLOOKUP(B67,[46]全部报警!$B$4:$E$81,2,FALSE)</f>
        <v>2019-07-25 22:52:19</v>
      </c>
      <c r="G67" s="76">
        <f>VLOOKUP(B67,[46]全部报警!$B$4:$E$81,3,FALSE)</f>
        <v>0</v>
      </c>
      <c r="H67" s="76" t="str">
        <f>VLOOKUP(B67,[46]全部报警!$B$4:$E$81,4,FALSE)</f>
        <v>云南省怒江傈僳族自治州泸水市称杆乡228省道腊门嘎东南176米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5525</v>
      </c>
      <c r="G68" s="75">
        <v>0</v>
      </c>
      <c r="H68" s="75" t="s">
        <v>3908</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5526</v>
      </c>
      <c r="G69" s="75">
        <v>0</v>
      </c>
      <c r="H69" s="75" t="s">
        <v>5527</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6"/>
      <c r="G70" s="76"/>
      <c r="H70" s="76"/>
      <c r="I70" s="83" t="s">
        <v>62</v>
      </c>
      <c r="J70" s="85"/>
      <c r="K70" s="85"/>
      <c r="L70" s="84" t="s">
        <v>33</v>
      </c>
      <c r="M70" s="83"/>
      <c r="N70" s="83"/>
      <c r="O70" s="83"/>
      <c r="P70" s="83"/>
      <c r="Q70" s="101" t="s">
        <v>29</v>
      </c>
      <c r="R70" s="102"/>
      <c r="S70" s="83"/>
      <c r="T70" s="104"/>
      <c r="U70" s="105"/>
    </row>
    <row r="71" s="40" customFormat="1" ht="17.65" customHeight="1" spans="1:21">
      <c r="A71" s="71">
        <v>66</v>
      </c>
      <c r="B71" s="72" t="s">
        <v>273</v>
      </c>
      <c r="C71" s="73" t="s">
        <v>274</v>
      </c>
      <c r="D71" s="73">
        <v>15912526297</v>
      </c>
      <c r="E71" s="74" t="s">
        <v>59</v>
      </c>
      <c r="F71" s="75" t="s">
        <v>5528</v>
      </c>
      <c r="G71" s="75">
        <v>0</v>
      </c>
      <c r="H71" s="75" t="s">
        <v>5529</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VLOOKUP(B72,[46]全部报警!$B$4:$E$81,2,FALSE)</f>
        <v>2019-07-25 18:01:03</v>
      </c>
      <c r="G72" s="76">
        <f>VLOOKUP(B72,[46]全部报警!$B$4:$E$81,3,FALSE)</f>
        <v>0</v>
      </c>
      <c r="H72" s="76" t="str">
        <f>VLOOKUP(B72,[46]全部报警!$B$4:$E$81,4,FALSE)</f>
        <v>云南省昆明市官渡区雨龙路1369,一心堂药店昆明雨龙路连锁店,西南方向,15.7米</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5530</v>
      </c>
      <c r="G73" s="75">
        <v>0</v>
      </c>
      <c r="H73" s="75" t="s">
        <v>5531</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VLOOKUP(B74,[46]全部报警!$B$4:$E$81,2,FALSE)</f>
        <v>2019-07-25 19:36:43</v>
      </c>
      <c r="G74" s="76">
        <f>VLOOKUP(B74,[46]全部报警!$B$4:$E$81,3,FALSE)</f>
        <v>0</v>
      </c>
      <c r="H74" s="76" t="str">
        <f>VLOOKUP(B74,[46]全部报警!$B$4:$E$81,4,FALSE)</f>
        <v>云南省红河哈尼族彝族自治州弥勒市弥阳镇王炽路47友信教育培训学校东99米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VLOOKUP(B75,[46]全部报警!$B$4:$E$81,2,FALSE)</f>
        <v>2019-07-25 22:21:56</v>
      </c>
      <c r="G75" s="76">
        <f>VLOOKUP(B75,[46]全部报警!$B$4:$E$81,3,FALSE)</f>
        <v>0</v>
      </c>
      <c r="H75" s="76" t="str">
        <f>VLOOKUP(B75,[46]全部报警!$B$4:$E$81,4,FALSE)</f>
        <v>云南省红河哈尼族彝族自治州开远市乐白道街道323国道开远东客运补员站东76米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VLOOKUP(B76,[46]全部报警!$B$4:$E$81,2,FALSE)</f>
        <v>2019-07-25 08:49:41</v>
      </c>
      <c r="G76" s="76">
        <f>VLOOKUP(B76,[46]全部报警!$B$4:$E$81,3,FALSE)</f>
        <v>0</v>
      </c>
      <c r="H76" s="76" t="str">
        <f>VLOOKUP(B76,[46]全部报警!$B$4:$E$81,4,FALSE)</f>
        <v>云南省红河哈尼族彝族自治州个旧市贾沙乡130县道尼格东南469米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5532</v>
      </c>
      <c r="G77" s="75">
        <v>0</v>
      </c>
      <c r="H77" s="75" t="s">
        <v>5533</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5534</v>
      </c>
      <c r="G78" s="75">
        <v>0</v>
      </c>
      <c r="H78" s="75" t="s">
        <v>5035</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5535</v>
      </c>
      <c r="G79" s="75">
        <v>0</v>
      </c>
      <c r="H79" s="75" t="s">
        <v>5536</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5537</v>
      </c>
      <c r="G80" s="75">
        <v>0</v>
      </c>
      <c r="H80" s="75" t="s">
        <v>5538</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VLOOKUP(B81,[46]全部报警!$B$4:$E$81,2,FALSE)</f>
        <v>2019-07-25 20:50:26</v>
      </c>
      <c r="G81" s="76">
        <f>VLOOKUP(B81,[46]全部报警!$B$4:$E$81,3,FALSE)</f>
        <v>0</v>
      </c>
      <c r="H81" s="76" t="str">
        <f>VLOOKUP(B81,[46]全部报警!$B$4:$E$81,4,FALSE)</f>
        <v>孟勐线孟连傣族拉祜族佤族自治县口岸联检楼西南323米</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VLOOKUP(B82,[46]全部报警!$B$4:$E$81,2,FALSE)</f>
        <v>2019-07-25 20:30:47</v>
      </c>
      <c r="G82" s="76">
        <f>VLOOKUP(B82,[46]全部报警!$B$4:$E$81,3,FALSE)</f>
        <v>0</v>
      </c>
      <c r="H82" s="76" t="str">
        <f>VLOOKUP(B82,[46]全部报警!$B$4:$E$81,4,FALSE)</f>
        <v>云南省红河哈尼族彝族自治州泸西县午街铺镇服务区南156米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VLOOKUP(B83,[46]全部报警!$B$4:$E$81,2,FALSE)</f>
        <v>2019-07-25 16:15:39</v>
      </c>
      <c r="G83" s="76">
        <f>VLOOKUP(B83,[46]全部报警!$B$4:$E$81,3,FALSE)</f>
        <v>0</v>
      </c>
      <c r="H83" s="76" t="str">
        <f>VLOOKUP(B83,[46]全部报警!$B$4:$E$81,4,FALSE)</f>
        <v>云南省昭通市绥江县中城镇田坝村东南368米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VLOOKUP(B84,[46]全部报警!$B$4:$E$81,2,FALSE)</f>
        <v>2019-07-25 18:15:52</v>
      </c>
      <c r="G84" s="76">
        <f>VLOOKUP(B84,[46]全部报警!$B$4:$E$81,3,FALSE)</f>
        <v>0</v>
      </c>
      <c r="H84" s="76" t="str">
        <f>VLOOKUP(B84,[46]全部报警!$B$4:$E$81,4,FALSE)</f>
        <v>云南省红河哈尼族彝族自治州建水县,金色维也纳,西南方向,102.1米</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6" t="str">
        <f>VLOOKUP(B85,[46]全部报警!$B$4:$E$81,2,FALSE)</f>
        <v>2019-07-25 20:18:01</v>
      </c>
      <c r="G85" s="76">
        <f>VLOOKUP(B85,[46]全部报警!$B$4:$E$81,3,FALSE)</f>
        <v>0</v>
      </c>
      <c r="H85" s="76" t="str">
        <f>VLOOKUP(B85,[46]全部报警!$B$4:$E$81,4,FALSE)</f>
        <v>云南省昭通市镇雄县坪上镇背牛段朱家沟东224米</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5539</v>
      </c>
      <c r="G86" s="75">
        <v>0</v>
      </c>
      <c r="H86" s="75" t="s">
        <v>5285</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5" t="s">
        <v>5540</v>
      </c>
      <c r="G87" s="75">
        <v>0</v>
      </c>
      <c r="H87" s="75" t="s">
        <v>5541</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VLOOKUP(B88,[46]全部报警!$B$4:$E$81,2,FALSE)</f>
        <v>2019-07-25 18:15:56</v>
      </c>
      <c r="G88" s="76">
        <f>VLOOKUP(B88,[46]全部报警!$B$4:$E$81,3,FALSE)</f>
        <v>0</v>
      </c>
      <c r="H88" s="76" t="str">
        <f>VLOOKUP(B88,[46]全部报警!$B$4:$E$81,4,FALSE)</f>
        <v>云南省红河哈尼族彝族自治州建水县,木头寨,东南方向,539.7米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VLOOKUP(B89,[46]全部报警!$B$4:$E$81,2,FALSE)</f>
        <v>2019-07-25 23:26:38</v>
      </c>
      <c r="G89" s="76">
        <f>VLOOKUP(B89,[46]全部报警!$B$4:$E$81,3,FALSE)</f>
        <v>0</v>
      </c>
      <c r="H89" s="76" t="str">
        <f>VLOOKUP(B89,[46]全部报警!$B$4:$E$81,4,FALSE)</f>
        <v>云南省红河哈尼族彝族自治州蒙自市文澜镇北大街14号安宁街蒙自商城东91米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VLOOKUP(B90,[46]全部报警!$B$4:$E$81,2,FALSE)</f>
        <v>2019-07-25 23:56:28</v>
      </c>
      <c r="G90" s="76">
        <f>VLOOKUP(B90,[46]全部报警!$B$4:$E$81,3,FALSE)</f>
        <v>0</v>
      </c>
      <c r="H90" s="76" t="str">
        <f>VLOOKUP(B90,[46]全部报警!$B$4:$E$81,4,FALSE)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6"/>
      <c r="G91" s="76"/>
      <c r="H91" s="76"/>
      <c r="I91" s="83" t="s">
        <v>62</v>
      </c>
      <c r="J91" s="85"/>
      <c r="K91" s="85"/>
      <c r="L91" s="84" t="s">
        <v>33</v>
      </c>
      <c r="M91" s="83"/>
      <c r="N91" s="83"/>
      <c r="O91" s="83"/>
      <c r="P91" s="83"/>
      <c r="Q91" s="101" t="s">
        <v>29</v>
      </c>
      <c r="R91" s="102"/>
      <c r="S91" s="83"/>
      <c r="T91" s="104"/>
      <c r="U91" s="105"/>
      <c r="V91" s="46"/>
    </row>
    <row r="92" s="41" customFormat="1" ht="17.65" customHeight="1" spans="1:21">
      <c r="A92" s="71">
        <v>87</v>
      </c>
      <c r="B92" s="72" t="s">
        <v>328</v>
      </c>
      <c r="C92" s="73" t="s">
        <v>329</v>
      </c>
      <c r="D92" s="73">
        <v>13408935775</v>
      </c>
      <c r="E92" s="74" t="s">
        <v>59</v>
      </c>
      <c r="F92" s="76" t="str">
        <f>VLOOKUP(B92,[46]全部报警!$B$4:$E$81,2,FALSE)</f>
        <v>2019-07-25 17:57:52</v>
      </c>
      <c r="G92" s="76">
        <f>VLOOKUP(B92,[46]全部报警!$B$4:$E$81,3,FALSE)</f>
        <v>0</v>
      </c>
      <c r="H92" s="76" t="str">
        <f>VLOOKUP(B92,[46]全部报警!$B$4:$E$81,4,FALSE)</f>
        <v>云南省红河哈尼族彝族自治州开远市市西北路化工高级技工学校斜对面,茜瑶清真饭店,东北方向,65.3米</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5542</v>
      </c>
      <c r="G93" s="75">
        <v>0</v>
      </c>
      <c r="H93" s="75" t="s">
        <v>5543</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5544</v>
      </c>
      <c r="G94" s="75">
        <v>0</v>
      </c>
      <c r="H94" s="75" t="s">
        <v>5545</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5546</v>
      </c>
      <c r="G95" s="75">
        <v>0</v>
      </c>
      <c r="H95" s="75" t="s">
        <v>5547</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6" t="str">
        <f>VLOOKUP(B96,[46]全部报警!$B$4:$E$81,2,FALSE)</f>
        <v>2019-07-25 18:16:28</v>
      </c>
      <c r="G96" s="76">
        <f>VLOOKUP(B96,[46]全部报警!$B$4:$E$81,3,FALSE)</f>
        <v>0</v>
      </c>
      <c r="H96" s="76" t="str">
        <f>VLOOKUP(B96,[46]全部报警!$B$4:$E$81,4,FALSE)</f>
        <v>云南省红河哈尼族彝族自治州建水县,滇南曲江现代农产品物流园区,南方向,305.9米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5548</v>
      </c>
      <c r="G97" s="75">
        <v>0</v>
      </c>
      <c r="H97" s="75" t="s">
        <v>5549</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5550</v>
      </c>
      <c r="G98" s="75">
        <v>0</v>
      </c>
      <c r="H98" s="75" t="s">
        <v>5551</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c r="G99" s="76"/>
      <c r="H99" s="76"/>
      <c r="I99" s="83" t="s">
        <v>62</v>
      </c>
      <c r="J99" s="85"/>
      <c r="K99" s="85"/>
      <c r="L99" s="84" t="s">
        <v>33</v>
      </c>
      <c r="M99" s="83"/>
      <c r="N99" s="83"/>
      <c r="O99" s="83"/>
      <c r="P99" s="83"/>
      <c r="Q99" s="101" t="s">
        <v>29</v>
      </c>
      <c r="R99" s="102"/>
      <c r="S99" s="83"/>
      <c r="T99" s="104"/>
      <c r="U99" s="105"/>
    </row>
    <row r="100" s="41" customFormat="1" ht="17.65" customHeight="1" spans="1:21">
      <c r="A100" s="71">
        <v>95</v>
      </c>
      <c r="B100" s="108" t="s">
        <v>352</v>
      </c>
      <c r="C100" s="109" t="s">
        <v>353</v>
      </c>
      <c r="D100" s="109" t="s">
        <v>354</v>
      </c>
      <c r="E100" s="74" t="s">
        <v>59</v>
      </c>
      <c r="F100" s="76" t="str">
        <f>VLOOKUP(B100,[46]全部报警!$B$4:$E$81,2,FALSE)</f>
        <v>2019-07-25 23:01:55</v>
      </c>
      <c r="G100" s="76">
        <f>VLOOKUP(B100,[46]全部报警!$B$4:$E$81,3,FALSE)</f>
        <v>0</v>
      </c>
      <c r="H100" s="76" t="str">
        <f>VLOOKUP(B100,[46]全部报警!$B$4:$E$81,4,FALSE)</f>
        <v>云南省红河哈尼族彝族自治州个旧市蔓耗镇102县道蛮板大桥东959米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5" t="s">
        <v>5552</v>
      </c>
      <c r="G101" s="75">
        <v>0</v>
      </c>
      <c r="H101" s="75" t="s">
        <v>5553</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5554</v>
      </c>
      <c r="G102" s="75">
        <v>0</v>
      </c>
      <c r="H102" s="75" t="s">
        <v>5555</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VLOOKUP(B103,[46]全部报警!$B$4:$E$81,2,FALSE)</f>
        <v>2019-07-25 23:25:01</v>
      </c>
      <c r="G103" s="76">
        <f>VLOOKUP(B103,[46]全部报警!$B$4:$E$81,3,FALSE)</f>
        <v>0</v>
      </c>
      <c r="H103" s="76" t="str">
        <f>VLOOKUP(B103,[46]全部报警!$B$4:$E$81,4,FALSE)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VLOOKUP(B104,[46]全部报警!$B$4:$E$81,2,FALSE)</f>
        <v>2019-07-25 23:21:49</v>
      </c>
      <c r="G104" s="76">
        <f>VLOOKUP(B104,[46]全部报警!$B$4:$E$81,3,FALSE)</f>
        <v>0</v>
      </c>
      <c r="H104" s="76" t="str">
        <f>VLOOKUP(B104,[46]全部报警!$B$4:$E$81,4,FALSE)</f>
        <v>云南省昆明市宜良县匡远街道学府路宜良县第一中学西南298米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VLOOKUP(B105,[46]全部报警!$B$4:$E$81,2,FALSE)</f>
        <v>2019-07-25 14:44:20</v>
      </c>
      <c r="G105" s="76">
        <f>VLOOKUP(B105,[46]全部报警!$B$4:$E$81,3,FALSE)</f>
        <v>0</v>
      </c>
      <c r="H105" s="76" t="str">
        <f>VLOOKUP(B105,[46]全部报警!$B$4:$E$81,4,FALSE)</f>
        <v>云南省红河哈尼族彝族自治州建水县临安镇G5615天猴高速中共建水公路分局建水所支部委员会西北140米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VLOOKUP(B106,[46]全部报警!$B$4:$E$81,2,FALSE)</f>
        <v>2019-07-25 16:46:40</v>
      </c>
      <c r="G106" s="76">
        <f>VLOOKUP(B106,[46]全部报警!$B$4:$E$81,3,FALSE)</f>
        <v>0</v>
      </c>
      <c r="H106" s="76" t="str">
        <f>VLOOKUP(B106,[46]全部报警!$B$4:$E$81,4,FALSE)</f>
        <v>云南省红河哈尼族彝族自治州蒙自市新安所镇326国道沙坝东165米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5556</v>
      </c>
      <c r="G107" s="75">
        <v>0</v>
      </c>
      <c r="H107" s="75" t="s">
        <v>5557</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VLOOKUP(B108,[46]全部报警!$B$4:$E$81,2,FALSE)</f>
        <v>2019-07-22 18:10:48</v>
      </c>
      <c r="G108" s="76">
        <f>VLOOKUP(B108,[46]全部报警!$B$4:$E$81,3,FALSE)</f>
        <v>0</v>
      </c>
      <c r="H108" s="76" t="str">
        <f>VLOOKUP(B108,[46]全部报警!$B$4:$E$81,4,FALSE)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VLOOKUP(B109,[46]全部报警!$B$4:$E$81,2,FALSE)</f>
        <v>2019-07-19 11:45:18</v>
      </c>
      <c r="G109" s="76">
        <f>VLOOKUP(B109,[46]全部报警!$B$4:$E$81,3,FALSE)</f>
        <v>0</v>
      </c>
      <c r="H109" s="76" t="str">
        <f>VLOOKUP(B109,[46]全部报警!$B$4:$E$81,4,FALSE)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5558</v>
      </c>
      <c r="G110" s="75">
        <v>0</v>
      </c>
      <c r="H110" s="75" t="s">
        <v>5559</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5560</v>
      </c>
      <c r="G111" s="75">
        <v>0</v>
      </c>
      <c r="H111" s="75" t="s">
        <v>5561</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5" t="s">
        <v>5562</v>
      </c>
      <c r="G112" s="75">
        <v>0</v>
      </c>
      <c r="H112" s="75" t="s">
        <v>5563</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5564</v>
      </c>
      <c r="G113" s="75">
        <v>0</v>
      </c>
      <c r="H113" s="75" t="s">
        <v>5565</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5566</v>
      </c>
      <c r="G114" s="75">
        <v>0</v>
      </c>
      <c r="H114" s="75" t="s">
        <v>5567</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VLOOKUP(B115,[46]全部报警!$B$4:$E$81,2,FALSE)</f>
        <v>2019-07-25 23:31:26</v>
      </c>
      <c r="G115" s="76">
        <f>VLOOKUP(B115,[46]全部报警!$B$4:$E$81,3,FALSE)</f>
        <v>0</v>
      </c>
      <c r="H115" s="76" t="str">
        <f>VLOOKUP(B115,[46]全部报警!$B$4:$E$81,4,FALSE)</f>
        <v>云南省昆明市寻甸回族彝族自治县倘甸镇中庆路服务区(建设中)北267米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5568</v>
      </c>
      <c r="G116" s="75">
        <v>0</v>
      </c>
      <c r="H116" s="75" t="s">
        <v>5569</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5570</v>
      </c>
      <c r="G117" s="75">
        <v>0</v>
      </c>
      <c r="H117" s="75" t="s">
        <v>5571</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VLOOKUP(B118,[46]全部报警!$B$4:$E$81,2,FALSE)</f>
        <v>2019-07-25 18:37:58</v>
      </c>
      <c r="G118" s="76">
        <f>VLOOKUP(B118,[46]全部报警!$B$4:$E$81,3,FALSE)</f>
        <v>0</v>
      </c>
      <c r="H118" s="76" t="str">
        <f>VLOOKUP(B118,[46]全部报警!$B$4:$E$81,4,FALSE)</f>
        <v>云南省大理白族自治州宾川县金牛镇全球通大道万佳顺门业西北142米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5572</v>
      </c>
      <c r="G119" s="75">
        <v>0</v>
      </c>
      <c r="H119" s="75" t="s">
        <v>5573</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5574</v>
      </c>
      <c r="G120" s="75">
        <v>0</v>
      </c>
      <c r="H120" s="75" t="s">
        <v>5575</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VLOOKUP(B121,[46]全部报警!$B$4:$E$81,2,FALSE)</f>
        <v>2019-07-25 17:16:07</v>
      </c>
      <c r="G121" s="76">
        <f>VLOOKUP(B121,[46]全部报警!$B$4:$E$81,3,FALSE)</f>
        <v>0</v>
      </c>
      <c r="H121" s="76" t="str">
        <f>VLOOKUP(B121,[46]全部报警!$B$4:$E$81,4,FALSE)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5" t="s">
        <v>5576</v>
      </c>
      <c r="G122" s="75">
        <v>0</v>
      </c>
      <c r="H122" s="75" t="s">
        <v>5577</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5" t="s">
        <v>5578</v>
      </c>
      <c r="G123" s="75">
        <v>0</v>
      </c>
      <c r="H123" s="75" t="s">
        <v>5579</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5580</v>
      </c>
      <c r="G124" s="75">
        <v>0</v>
      </c>
      <c r="H124" s="75" t="s">
        <v>5581</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5582</v>
      </c>
      <c r="G125" s="75">
        <v>0</v>
      </c>
      <c r="H125" s="75" t="s">
        <v>5583</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5584</v>
      </c>
      <c r="G126" s="75">
        <v>0</v>
      </c>
      <c r="H126" s="75" t="s">
        <v>5585</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VLOOKUP(B127,[46]全部报警!$B$4:$E$81,2,FALSE)</f>
        <v>2019-07-25 18:38:26</v>
      </c>
      <c r="G127" s="76">
        <f>VLOOKUP(B127,[46]全部报警!$B$4:$E$81,3,FALSE)</f>
        <v>0</v>
      </c>
      <c r="H127" s="76" t="str">
        <f>VLOOKUP(B127,[46]全部报警!$B$4:$E$81,4,FALSE)</f>
        <v>云南省红河哈尼族彝族自治州个旧市城区街道个金公路绿海小区北176米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VLOOKUP(B128,[46]全部报警!$B$4:$E$81,2,FALSE)</f>
        <v>2019-07-25 23:34:09</v>
      </c>
      <c r="G128" s="76">
        <f>VLOOKUP(B128,[46]全部报警!$B$4:$E$81,3,FALSE)</f>
        <v>0</v>
      </c>
      <c r="H128" s="76" t="str">
        <f>VLOOKUP(B128,[46]全部报警!$B$4:$E$81,4,FALSE)</f>
        <v>云南省红河哈尼族彝族自治州个旧市大屯镇个大段小屯西133米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5586</v>
      </c>
      <c r="G129" s="75">
        <v>0</v>
      </c>
      <c r="H129" s="75" t="s">
        <v>5587</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VLOOKUP(B130,[46]全部报警!$B$4:$E$81,2,FALSE)</f>
        <v>2019-07-25 23:37:35</v>
      </c>
      <c r="G130" s="76">
        <f>VLOOKUP(B130,[46]全部报警!$B$4:$E$81,3,FALSE)</f>
        <v>0</v>
      </c>
      <c r="H130" s="76" t="str">
        <f>VLOOKUP(B130,[46]全部报警!$B$4:$E$81,4,FALSE)</f>
        <v>云南省红河哈尼族彝族自治州个旧市贾沙乡102县道人和建材有限责任公司西南12米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VLOOKUP(B131,[46]全部报警!$B$4:$E$81,2,FALSE)</f>
        <v>2019-07-25 16:36:10</v>
      </c>
      <c r="G131" s="76">
        <f>VLOOKUP(B131,[46]全部报警!$B$4:$E$81,3,FALSE)</f>
        <v>0</v>
      </c>
      <c r="H131" s="76" t="str">
        <f>VLOOKUP(B131,[46]全部报警!$B$4:$E$81,4,FALSE)</f>
        <v>云南省红河哈尼族彝族自治州开远市小龙潭镇二城段安桶寨西246米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5588</v>
      </c>
      <c r="G132" s="75">
        <v>0</v>
      </c>
      <c r="H132" s="75" t="s">
        <v>4430</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5589</v>
      </c>
      <c r="G133" s="75">
        <v>0</v>
      </c>
      <c r="H133" s="75" t="s">
        <v>5590</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VLOOKUP(B134,[46]全部报警!$B$4:$E$81,2,FALSE)</f>
        <v>2019-07-25 16:41:23</v>
      </c>
      <c r="G134" s="76">
        <f>VLOOKUP(B134,[46]全部报警!$B$4:$E$81,3,FALSE)</f>
        <v>0</v>
      </c>
      <c r="H134" s="76" t="str">
        <f>VLOOKUP(B134,[46]全部报警!$B$4:$E$81,4,FALSE)</f>
        <v>云南省红河哈尼族彝族自治州金平苗族瑶族傣族自治县金水河镇Z011金水河口岸东北2873米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5591</v>
      </c>
      <c r="G135" s="75">
        <v>0</v>
      </c>
      <c r="H135" s="75" t="s">
        <v>5592</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VLOOKUP(B136,[46]全部报警!$B$4:$E$81,2,FALSE)</f>
        <v>2019-07-25 18:16:47</v>
      </c>
      <c r="G136" s="76">
        <f>VLOOKUP(B136,[46]全部报警!$B$4:$E$81,3,FALSE)</f>
        <v>0</v>
      </c>
      <c r="H136" s="76" t="str">
        <f>VLOOKUP(B136,[46]全部报警!$B$4:$E$81,4,FALSE)</f>
        <v>云南省红河哈尼族彝族自治州蒙自市,落龙庄小学,东方向,217.0米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6" t="str">
        <f>VLOOKUP(B137,[46]全部报警!$B$4:$E$81,2,FALSE)</f>
        <v>2019-07-25 23:07:48</v>
      </c>
      <c r="G137" s="76">
        <f>VLOOKUP(B137,[46]全部报警!$B$4:$E$81,3,FALSE)</f>
        <v>0</v>
      </c>
      <c r="H137" s="76" t="str">
        <f>VLOOKUP(B137,[46]全部报警!$B$4:$E$81,4,FALSE)</f>
        <v>云南省红河哈尼族彝族自治州个旧市贾沙乡芦柴冲西北425米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5593</v>
      </c>
      <c r="G138" s="75">
        <v>0</v>
      </c>
      <c r="H138" s="75" t="s">
        <v>5594</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VLOOKUP(B139,[46]全部报警!$B$4:$E$81,2,FALSE)</f>
        <v>2019-07-25 22:11:08</v>
      </c>
      <c r="G139" s="76">
        <f>VLOOKUP(B139,[46]全部报警!$B$4:$E$81,3,FALSE)</f>
        <v>0</v>
      </c>
      <c r="H139" s="76" t="str">
        <f>VLOOKUP(B139,[46]全部报警!$B$4:$E$81,4,FALSE)</f>
        <v>云南省红河哈尼族彝族自治州建水县曲江镇214省道西山希望小学西北1384米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6" t="str">
        <f>VLOOKUP(B140,[46]全部报警!$B$4:$E$81,2,FALSE)</f>
        <v>2019-07-25 14:26:10</v>
      </c>
      <c r="G140" s="76">
        <f>VLOOKUP(B140,[46]全部报警!$B$4:$E$81,3,FALSE)</f>
        <v>0</v>
      </c>
      <c r="H140" s="76" t="str">
        <f>VLOOKUP(B140,[46]全部报警!$B$4:$E$81,4,FALSE)</f>
        <v>云南省西双版纳傣族自治州景洪市允景洪街道澜沧江路5号澜沧江路西双版纳傣族自治州质量技术监督景洪社会公证计量称重站东北656米</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6" t="str">
        <f>VLOOKUP(B141,[46]全部报警!$B$4:$E$81,2,FALSE)</f>
        <v>2019-07-25 18:36:57</v>
      </c>
      <c r="G141" s="76">
        <f>VLOOKUP(B141,[46]全部报警!$B$4:$E$81,3,FALSE)</f>
        <v>0</v>
      </c>
      <c r="H141" s="76" t="str">
        <f>VLOOKUP(B141,[46]全部报警!$B$4:$E$81,4,FALSE)</f>
        <v>云南省红河哈尼族彝族自治州个旧市鸡街镇212省道舘驿清真餐厅西北65米</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VLOOKUP(B142,[46]全部报警!$B$4:$E$81,2,FALSE)</f>
        <v>2019-07-25 14:47:53</v>
      </c>
      <c r="G142" s="76">
        <f>VLOOKUP(B142,[46]全部报警!$B$4:$E$81,3,FALSE)</f>
        <v>0</v>
      </c>
      <c r="H142" s="76" t="str">
        <f>VLOOKUP(B142,[46]全部报警!$B$4:$E$81,4,FALSE)</f>
        <v>云南省红河哈尼族彝族自治州建水县西庄镇323国道下坡处站东南681米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VLOOKUP(B143,[46]全部报警!$B$4:$E$81,2,FALSE)</f>
        <v>2019-07-25 15:17:37</v>
      </c>
      <c r="G143" s="76">
        <f>VLOOKUP(B143,[46]全部报警!$B$4:$E$81,3,FALSE)</f>
        <v>0</v>
      </c>
      <c r="H143" s="76" t="str">
        <f>VLOOKUP(B143,[46]全部报警!$B$4:$E$81,4,FALSE)</f>
        <v>云南省红河哈尼族彝族自治州元阳县新街镇芭蕉岭公路菲莫南530米</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5" t="s">
        <v>5595</v>
      </c>
      <c r="G144" s="75">
        <v>0</v>
      </c>
      <c r="H144" s="75" t="s">
        <v>5596</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VLOOKUP(B145,[46]全部报警!$B$4:$E$81,2,FALSE)</f>
        <v>2019-07-25 23:47:28</v>
      </c>
      <c r="G145" s="76">
        <f>VLOOKUP(B145,[46]全部报警!$B$4:$E$81,3,FALSE)</f>
        <v>0</v>
      </c>
      <c r="H145" s="76" t="str">
        <f>VLOOKUP(B145,[46]全部报警!$B$4:$E$81,4,FALSE)</f>
        <v>云南省红河哈尼族彝族自治州建水县临安镇G5615天猴高速中共建水公路分局建水所支部委员会西北130米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c r="G146" s="75"/>
      <c r="H146" s="75"/>
      <c r="I146" s="83" t="s">
        <v>62</v>
      </c>
      <c r="J146" s="128"/>
      <c r="K146" s="128"/>
      <c r="L146" s="84" t="s">
        <v>33</v>
      </c>
      <c r="M146" s="81"/>
      <c r="N146" s="81"/>
      <c r="O146" s="81"/>
      <c r="P146" s="81"/>
      <c r="Q146" s="129" t="s">
        <v>29</v>
      </c>
      <c r="R146" s="130"/>
      <c r="S146" s="81"/>
      <c r="T146" s="107"/>
      <c r="U146" s="131"/>
      <c r="V146" s="46"/>
    </row>
    <row r="147" s="41" customFormat="1" ht="17.65" customHeight="1" spans="1:22">
      <c r="A147" s="71">
        <v>142</v>
      </c>
      <c r="B147" s="116" t="s">
        <v>521</v>
      </c>
      <c r="C147" s="78" t="s">
        <v>522</v>
      </c>
      <c r="D147" s="78" t="s">
        <v>523</v>
      </c>
      <c r="E147" s="74" t="s">
        <v>59</v>
      </c>
      <c r="F147" s="75" t="s">
        <v>5597</v>
      </c>
      <c r="G147" s="75">
        <v>0</v>
      </c>
      <c r="H147" s="75" t="s">
        <v>5598</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VLOOKUP(B148,[46]全部报警!$B$4:$E$81,2,FALSE)</f>
        <v>2019-07-25 20:38:50</v>
      </c>
      <c r="G148" s="76">
        <f>VLOOKUP(B148,[46]全部报警!$B$4:$E$81,3,FALSE)</f>
        <v>0</v>
      </c>
      <c r="H148" s="76" t="str">
        <f>VLOOKUP(B148,[46]全部报警!$B$4:$E$81,4,FALSE)</f>
        <v>云南省红河哈尼族彝族自治州绿春县大兴镇元绿二级公路富豪摩托超市东南37米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VLOOKUP(B149,[46]全部报警!$B$4:$E$81,2,FALSE)</f>
        <v>2019-07-25 06:16:03</v>
      </c>
      <c r="G149" s="76">
        <f>VLOOKUP(B149,[46]全部报警!$B$4:$E$81,3,FALSE)</f>
        <v>0</v>
      </c>
      <c r="H149" s="76" t="str">
        <f>VLOOKUP(B149,[46]全部报警!$B$4:$E$81,4,FALSE)</f>
        <v>云南省昆明市嵩明县牛栏江镇320国道大塘房北108米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c r="G150" s="75"/>
      <c r="H150" s="75"/>
      <c r="I150" s="83" t="s">
        <v>62</v>
      </c>
      <c r="J150" s="128"/>
      <c r="K150" s="128"/>
      <c r="L150" s="84" t="s">
        <v>33</v>
      </c>
      <c r="M150" s="81"/>
      <c r="N150" s="81"/>
      <c r="O150" s="81"/>
      <c r="P150" s="81"/>
      <c r="Q150" s="129" t="s">
        <v>29</v>
      </c>
      <c r="R150" s="130"/>
      <c r="S150" s="81"/>
      <c r="T150" s="107"/>
      <c r="U150" s="131"/>
      <c r="V150" s="46"/>
    </row>
    <row r="151" s="41" customFormat="1" ht="17.65" customHeight="1" spans="1:22">
      <c r="A151" s="71">
        <v>146</v>
      </c>
      <c r="B151" s="119" t="s">
        <v>530</v>
      </c>
      <c r="C151" s="78" t="s">
        <v>531</v>
      </c>
      <c r="D151" s="78" t="s">
        <v>532</v>
      </c>
      <c r="E151" s="74" t="s">
        <v>59</v>
      </c>
      <c r="F151" s="75" t="s">
        <v>5599</v>
      </c>
      <c r="G151" s="75">
        <v>0</v>
      </c>
      <c r="H151" s="75" t="s">
        <v>5600</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5" t="s">
        <v>5601</v>
      </c>
      <c r="G152" s="75">
        <v>0</v>
      </c>
      <c r="H152" s="75" t="s">
        <v>5602</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5" t="s">
        <v>5603</v>
      </c>
      <c r="G153" s="75">
        <v>0</v>
      </c>
      <c r="H153" s="75" t="s">
        <v>5604</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6" t="str">
        <f>VLOOKUP(B154,[46]全部报警!$B$4:$E$81,2,FALSE)</f>
        <v>2019-07-25 11:07:43</v>
      </c>
      <c r="G154" s="76">
        <f>VLOOKUP(B154,[46]全部报警!$B$4:$E$81,3,FALSE)</f>
        <v>0</v>
      </c>
      <c r="H154" s="76" t="str">
        <f>VLOOKUP(B154,[46]全部报警!$B$4:$E$81,4,FALSE)</f>
        <v>云南省红河哈尼族彝族自治州个旧市鸡街镇212省道西南有色地质勘查局三〇八队测试中心西161米</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5605</v>
      </c>
      <c r="G155" s="75">
        <v>0</v>
      </c>
      <c r="H155" s="75" t="s">
        <v>5606</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VLOOKUP(B156,[46]全部报警!$B$4:$E$81,2,FALSE)</f>
        <v>2019-07-25 19:34:52</v>
      </c>
      <c r="G156" s="76">
        <f>VLOOKUP(B156,[46]全部报警!$B$4:$E$81,3,FALSE)</f>
        <v>0</v>
      </c>
      <c r="H156" s="76" t="str">
        <f>VLOOKUP(B156,[46]全部报警!$B$4:$E$81,4,FALSE)</f>
        <v>云南省红河哈尼族彝族自治州元阳县南沙镇慢腊公路102县102县道桃园村卫生所东1480米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VLOOKUP(B157,[46]全部报警!$B$4:$E$81,2,FALSE)</f>
        <v>2019-07-25 17:46:05</v>
      </c>
      <c r="G157" s="76">
        <f>VLOOKUP(B157,[46]全部报警!$B$4:$E$81,3,FALSE)</f>
        <v>0</v>
      </c>
      <c r="H157" s="76" t="str">
        <f>VLOOKUP(B157,[46]全部报警!$B$4:$E$81,4,FALSE)</f>
        <v>云南省昆明市西山区海口街道Z007云南省农村信用社(西山中宝分社)东南1368米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5607</v>
      </c>
      <c r="G158" s="75">
        <v>0</v>
      </c>
      <c r="H158" s="75" t="s">
        <v>5608</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5609</v>
      </c>
      <c r="G159" s="75">
        <v>0</v>
      </c>
      <c r="H159" s="75" t="s">
        <v>5610</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5611</v>
      </c>
      <c r="G160" s="75">
        <v>0</v>
      </c>
      <c r="H160" s="75" t="s">
        <v>5612</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5613</v>
      </c>
      <c r="G161" s="75">
        <v>0</v>
      </c>
      <c r="H161" s="75" t="s">
        <v>5614</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5615</v>
      </c>
      <c r="G162" s="75">
        <v>0</v>
      </c>
      <c r="H162" s="75" t="s">
        <v>5616</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VLOOKUP(B163,[46]全部报警!$B$4:$E$81,2,FALSE)</f>
        <v>2019-07-25 18:38:09</v>
      </c>
      <c r="G163" s="76">
        <f>VLOOKUP(B163,[46]全部报警!$B$4:$E$81,3,FALSE)</f>
        <v>0</v>
      </c>
      <c r="H163" s="76" t="str">
        <f>VLOOKUP(B163,[46]全部报警!$B$4:$E$81,4,FALSE)</f>
        <v>云南省玉溪市红塔区研和街道319省道彩钢瓦复合瓦钢结构卷帘门西南82米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5617</v>
      </c>
      <c r="G164" s="75">
        <v>0</v>
      </c>
      <c r="H164" s="75" t="s">
        <v>5618</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5619</v>
      </c>
      <c r="G165" s="75">
        <v>0</v>
      </c>
      <c r="H165" s="75" t="s">
        <v>5620</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5621</v>
      </c>
      <c r="G166" s="75">
        <v>0</v>
      </c>
      <c r="H166" s="75" t="s">
        <v>5622</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5623</v>
      </c>
      <c r="G167" s="75">
        <v>0</v>
      </c>
      <c r="H167" s="75" t="s">
        <v>5624</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5625</v>
      </c>
      <c r="G168" s="75">
        <v>0</v>
      </c>
      <c r="H168" s="75" t="s">
        <v>5626</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VLOOKUP(B169,[46]全部报警!$B$4:$E$81,2,FALSE)</f>
        <v>2019-07-25 23:23:37</v>
      </c>
      <c r="G169" s="76">
        <f>VLOOKUP(B169,[46]全部报警!$B$4:$E$81,3,FALSE)</f>
        <v>0</v>
      </c>
      <c r="H169" s="76" t="str">
        <f>VLOOKUP(B169,[46]全部报警!$B$4:$E$81,4,FALSE)</f>
        <v>云南省文山壮族苗族自治州广南县莲城镇那忠东399米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5554</v>
      </c>
      <c r="G170" s="75">
        <v>0</v>
      </c>
      <c r="H170" s="75" t="s">
        <v>5627</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VLOOKUP(B171,[46]全部报警!$B$4:$E$81,2,FALSE)</f>
        <v>2019-07-25 17:30:45</v>
      </c>
      <c r="G171" s="76">
        <f>VLOOKUP(B171,[46]全部报警!$B$4:$E$81,3,FALSE)</f>
        <v>0</v>
      </c>
      <c r="H171" s="76" t="str">
        <f>VLOOKUP(B171,[46]全部报警!$B$4:$E$81,4,FALSE)</f>
        <v>云南省红河哈尼族彝族自治州河口瑶族自治县河口镇中国石化(北山停车区加油站)东51米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VLOOKUP(B172,[46]全部报警!$B$4:$E$81,2,FALSE)</f>
        <v>2019-07-25 23:32:47</v>
      </c>
      <c r="G172" s="76">
        <f>VLOOKUP(B172,[46]全部报警!$B$4:$E$81,3,FALSE)</f>
        <v>0</v>
      </c>
      <c r="H172" s="76" t="str">
        <f>VLOOKUP(B172,[46]全部报警!$B$4:$E$81,4,FALSE)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5628</v>
      </c>
      <c r="G173" s="75">
        <v>0</v>
      </c>
      <c r="H173" s="75" t="s">
        <v>5629</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5630</v>
      </c>
      <c r="G174" s="75">
        <v>0</v>
      </c>
      <c r="H174" s="75" t="s">
        <v>5631</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VLOOKUP(B175,[46]全部报警!$B$4:$E$81,2,FALSE)</f>
        <v>2019-07-25 18:02:15</v>
      </c>
      <c r="G175" s="76">
        <f>VLOOKUP(B175,[46]全部报警!$B$4:$E$81,3,FALSE)</f>
        <v>0</v>
      </c>
      <c r="H175" s="76" t="str">
        <f>VLOOKUP(B175,[46]全部报警!$B$4:$E$81,4,FALSE)</f>
        <v>云南省红河哈尼族彝族自治州建水县临安镇青他线建水文笔塔西南862米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5632</v>
      </c>
      <c r="G176" s="75">
        <v>0</v>
      </c>
      <c r="H176" s="75" t="s">
        <v>5633</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5634</v>
      </c>
      <c r="G177" s="75">
        <v>0</v>
      </c>
      <c r="H177" s="75" t="s">
        <v>5635</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VLOOKUP(B178,[46]全部报警!$B$4:$E$81,2,FALSE)</f>
        <v>2019-07-25 22:54:38</v>
      </c>
      <c r="G178" s="76">
        <f>VLOOKUP(B178,[46]全部报警!$B$4:$E$81,3,FALSE)</f>
        <v>0</v>
      </c>
      <c r="H178" s="76" t="str">
        <f>VLOOKUP(B178,[46]全部报警!$B$4:$E$81,4,FALSE)</f>
        <v>云南省曲靖市沾益区白水镇白水铝厂东南469米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5636</v>
      </c>
      <c r="G179" s="75">
        <v>0</v>
      </c>
      <c r="H179" s="75" t="s">
        <v>5637</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VLOOKUP(B180,[46]全部报警!$B$4:$E$81,2,FALSE)</f>
        <v>2019-07-25 23:33:21</v>
      </c>
      <c r="G180" s="76">
        <f>VLOOKUP(B180,[46]全部报警!$B$4:$E$81,3,FALSE)</f>
        <v>0</v>
      </c>
      <c r="H180" s="76" t="str">
        <f>VLOOKUP(B180,[46]全部报警!$B$4:$E$81,4,FALSE)</f>
        <v>云南省玉溪市华宁县华溪镇南华街63号华盘路华溪客运站东北45米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VLOOKUP(B181,[46]全部报警!$B$4:$E$81,2,FALSE)</f>
        <v>2019-07-25 10:58:33</v>
      </c>
      <c r="G181" s="76">
        <f>VLOOKUP(B181,[46]全部报警!$B$4:$E$81,3,FALSE)</f>
        <v>0</v>
      </c>
      <c r="H181" s="76" t="str">
        <f>VLOOKUP(B181,[46]全部报警!$B$4:$E$81,4,FALSE)</f>
        <v>云南省红河哈尼族彝族自治州个旧市锡城镇水箐段水箐小学南49米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5638</v>
      </c>
      <c r="G182" s="75">
        <v>0</v>
      </c>
      <c r="H182" s="75" t="s">
        <v>5639</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t="s">
        <v>5640</v>
      </c>
      <c r="G183" s="75">
        <v>0</v>
      </c>
      <c r="H183" s="75" t="s">
        <v>5641</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VLOOKUP(B184,[46]全部报警!$B$4:$E$81,2,FALSE)</f>
        <v>2019-07-25 23:33:43</v>
      </c>
      <c r="G184" s="76">
        <f>VLOOKUP(B184,[46]全部报警!$B$4:$E$81,3,FALSE)</f>
        <v>0</v>
      </c>
      <c r="H184" s="76" t="str">
        <f>VLOOKUP(B184,[46]全部报警!$B$4:$E$81,4,FALSE)</f>
        <v>云南省红河哈尼族彝族自治州元阳县上新城乡元蔓高速芒铁西南373米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5642</v>
      </c>
      <c r="G185" s="75">
        <v>0</v>
      </c>
      <c r="H185" s="75" t="s">
        <v>5643</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VLOOKUP(B186,[46]全部报警!$B$4:$E$81,2,FALSE)</f>
        <v>2019-07-25 23:47:55</v>
      </c>
      <c r="G186" s="76">
        <f>VLOOKUP(B186,[46]全部报警!$B$4:$E$81,3,FALSE)</f>
        <v>0</v>
      </c>
      <c r="H186" s="76" t="str">
        <f>VLOOKUP(B186,[46]全部报警!$B$4:$E$81,4,FALSE)</f>
        <v>云南省红河哈尼族彝族自治州河口瑶族自治县河口镇中国石化(北山停车区加油站)东南179米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5" t="s">
        <v>5644</v>
      </c>
      <c r="G187" s="75">
        <v>0</v>
      </c>
      <c r="H187" s="75" t="s">
        <v>5645</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6" t="str">
        <f>VLOOKUP(B188,[46]全部报警!$B$4:$E$81,2,FALSE)</f>
        <v>2019-07-25 15:03:33</v>
      </c>
      <c r="G188" s="76">
        <f>VLOOKUP(B188,[46]全部报警!$B$4:$E$81,3,FALSE)</f>
        <v>0</v>
      </c>
      <c r="H188" s="76" t="str">
        <f>VLOOKUP(B188,[46]全部报警!$B$4:$E$81,4,FALSE)</f>
        <v>云南省大理白族自治州祥云县祥城镇清红路1号清红路黑山羊酒店东南60米</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5646</v>
      </c>
      <c r="G189" s="75">
        <v>0</v>
      </c>
      <c r="H189" s="75" t="s">
        <v>5647</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5" t="s">
        <v>5648</v>
      </c>
      <c r="G190" s="75">
        <v>0</v>
      </c>
      <c r="H190" s="75" t="s">
        <v>5649</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VLOOKUP(B191,[46]全部报警!$B$4:$E$81,2,FALSE)</f>
        <v>2019-07-25 22:33:35</v>
      </c>
      <c r="G191" s="76">
        <f>VLOOKUP(B191,[46]全部报警!$B$4:$E$81,3,FALSE)</f>
        <v>0</v>
      </c>
      <c r="H191" s="76" t="str">
        <f>VLOOKUP(B191,[46]全部报警!$B$4:$E$81,4,FALSE)</f>
        <v>云南省红河哈尼族彝族自治州建水县临安镇G5615天猴高速中共建水公路分局建水所支部委员会西北69米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VLOOKUP(B192,[46]全部报警!$B$4:$E$81,2,FALSE)</f>
        <v>2019-07-25 19:56:06</v>
      </c>
      <c r="G192" s="76">
        <f>VLOOKUP(B192,[46]全部报警!$B$4:$E$81,3,FALSE)</f>
        <v>0</v>
      </c>
      <c r="H192" s="76" t="str">
        <f>VLOOKUP(B192,[46]全部报警!$B$4:$E$81,4,FALSE)</f>
        <v>云南省红河哈尼族彝族自治州绿春县戈奎乡哈达东西1655米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VLOOKUP(B193,[46]全部报警!$B$4:$E$81,2,FALSE)</f>
        <v>2019-07-25 21:28:30</v>
      </c>
      <c r="G193" s="76">
        <f>VLOOKUP(B193,[46]全部报警!$B$4:$E$81,3,FALSE)</f>
        <v>0</v>
      </c>
      <c r="H193" s="76" t="str">
        <f>VLOOKUP(B193,[46]全部报警!$B$4:$E$81,4,FALSE)</f>
        <v>云南省红河哈尼族彝族自治州弥勒市巡检司镇巡小路他底北1318米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43 I70 M74 O74:P74 M75 O75:P75 I91 M91 N91 O91 P91 M92 N92 O92 P92 M93 N93 O93 P93 M94 N94 O94 P94 M95 N95 O95 P95 M96 N96 O96 P96 M97 N97 O97 P97 M98 N98 O98 P98 I99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6 M146 N146 O146 P146 M147 N147 O147 P147 M148 N148 O148 P148 M149 N149 O149 P149 I150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5650</v>
      </c>
      <c r="B2" s="49"/>
      <c r="C2" s="49"/>
      <c r="D2" s="49"/>
      <c r="E2" s="49"/>
      <c r="F2" s="50"/>
      <c r="G2" s="51" t="s">
        <v>26</v>
      </c>
      <c r="H2" s="52"/>
      <c r="I2" s="52"/>
      <c r="J2" s="52"/>
      <c r="K2" s="52"/>
      <c r="L2" s="52"/>
      <c r="M2" s="52"/>
      <c r="N2" s="52"/>
      <c r="O2" s="52"/>
      <c r="P2" s="52"/>
      <c r="Q2" s="87" t="s">
        <v>4018</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5651</v>
      </c>
      <c r="G6" s="75">
        <v>0</v>
      </c>
      <c r="H6" s="75" t="s">
        <v>5652</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5653</v>
      </c>
      <c r="G7" s="75">
        <v>0</v>
      </c>
      <c r="H7" s="75" t="s">
        <v>5654</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5655</v>
      </c>
      <c r="G8" s="75">
        <v>0</v>
      </c>
      <c r="H8" s="75" t="s">
        <v>5656</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VLOOKUP(B9,[47]全部报警!$B$4:$E$74,2,FALSE)</f>
        <v>2019-07-26 18:01:36</v>
      </c>
      <c r="G9" s="76">
        <f>VLOOKUP(B9,[47]全部报警!$B$4:$E$74,3,FALSE)</f>
        <v>0</v>
      </c>
      <c r="H9" s="76" t="str">
        <f>VLOOKUP(B9,[47]全部报警!$B$4:$E$74,4,FALSE)</f>
        <v>云南省红河哈尼族彝族自治州建水县,建水县金氏物资商贸有限公司,东南方向,193.6米</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5657</v>
      </c>
      <c r="G10" s="75">
        <v>0</v>
      </c>
      <c r="H10" s="75" t="s">
        <v>5658</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5659</v>
      </c>
      <c r="G11" s="75">
        <v>0</v>
      </c>
      <c r="H11" s="75" t="s">
        <v>5660</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5661</v>
      </c>
      <c r="G12" s="75">
        <v>0</v>
      </c>
      <c r="H12" s="75" t="s">
        <v>5662</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VLOOKUP(B13,[47]全部报警!$B$4:$E$74,2,FALSE)</f>
        <v>2019-07-26 09:31:13</v>
      </c>
      <c r="G13" s="76">
        <f>VLOOKUP(B13,[47]全部报警!$B$4:$E$74,3,FALSE)</f>
        <v>0</v>
      </c>
      <c r="H13" s="76" t="str">
        <f>VLOOKUP(B13,[47]全部报警!$B$4:$E$74,4,FALSE)</f>
        <v>云南省红河哈尼族彝族自治州个旧市鸡街镇212省道益民医院南22米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5663</v>
      </c>
      <c r="G14" s="75">
        <v>0</v>
      </c>
      <c r="H14" s="75" t="s">
        <v>2338</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5" t="s">
        <v>5664</v>
      </c>
      <c r="G15" s="75">
        <v>0</v>
      </c>
      <c r="H15" s="75" t="s">
        <v>4757</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5665</v>
      </c>
      <c r="G16" s="75">
        <v>0</v>
      </c>
      <c r="H16" s="75" t="s">
        <v>3605</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5666</v>
      </c>
      <c r="G17" s="75">
        <v>0</v>
      </c>
      <c r="H17" s="75" t="s">
        <v>4052</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5667</v>
      </c>
      <c r="G18" s="75">
        <v>0</v>
      </c>
      <c r="H18" s="75" t="s">
        <v>5668</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5669</v>
      </c>
      <c r="G19" s="75">
        <v>0</v>
      </c>
      <c r="H19" s="75" t="s">
        <v>5670</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5671</v>
      </c>
      <c r="G20" s="75">
        <v>0</v>
      </c>
      <c r="H20" s="75" t="s">
        <v>5672</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5673</v>
      </c>
      <c r="G21" s="75">
        <v>0</v>
      </c>
      <c r="H21" s="75" t="s">
        <v>5674</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5675</v>
      </c>
      <c r="G22" s="75">
        <v>0</v>
      </c>
      <c r="H22" s="75" t="s">
        <v>769</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5676</v>
      </c>
      <c r="G23" s="75">
        <v>0</v>
      </c>
      <c r="H23" s="75" t="s">
        <v>5677</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5678</v>
      </c>
      <c r="G24" s="75">
        <v>0</v>
      </c>
      <c r="H24" s="75" t="s">
        <v>5476</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VLOOKUP(B25,[47]全部报警!$B$4:$E$74,2,FALSE)</f>
        <v>2019-07-26 18:01:02</v>
      </c>
      <c r="G25" s="76">
        <f>VLOOKUP(B25,[47]全部报警!$B$4:$E$74,3,FALSE)</f>
        <v>0</v>
      </c>
      <c r="H25" s="76" t="str">
        <f>VLOOKUP(B25,[47]全部报警!$B$4:$E$74,4,FALSE)</f>
        <v>云南省红河哈尼族彝族自治州建水县,吧士玛超市,西方向,159.8米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5679</v>
      </c>
      <c r="G26" s="75">
        <v>0</v>
      </c>
      <c r="H26" s="75" t="s">
        <v>5680</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5681</v>
      </c>
      <c r="G27" s="75">
        <v>0</v>
      </c>
      <c r="H27" s="75" t="s">
        <v>5682</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VLOOKUP(B28,[47]全部报警!$B$4:$E$74,2,FALSE)</f>
        <v>2019-07-26 17:53:38</v>
      </c>
      <c r="G28" s="76">
        <f>VLOOKUP(B28,[47]全部报警!$B$4:$E$74,3,FALSE)</f>
        <v>0</v>
      </c>
      <c r="H28" s="76" t="str">
        <f>VLOOKUP(B28,[47]全部报警!$B$4:$E$74,4,FALSE)</f>
        <v>云南省红河哈尼族彝族自治州河口瑶族自治县,中岭岗村,东北方向,1196.1米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VLOOKUP(B29,[47]全部报警!$B$4:$E$74,2,FALSE)</f>
        <v>2019-07-26 18:02:36</v>
      </c>
      <c r="G29" s="76">
        <f>VLOOKUP(B29,[47]全部报警!$B$4:$E$74,3,FALSE)</f>
        <v>0</v>
      </c>
      <c r="H29" s="76" t="str">
        <f>VLOOKUP(B29,[47]全部报警!$B$4:$E$74,4,FALSE)</f>
        <v>云南省德宏傣族景颇族自治州瑞丽市,姐告国门小学,南方向,96.5米</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5683</v>
      </c>
      <c r="G30" s="75">
        <v>0</v>
      </c>
      <c r="H30" s="75" t="s">
        <v>5684</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5685</v>
      </c>
      <c r="G31" s="75">
        <v>0</v>
      </c>
      <c r="H31" s="75" t="s">
        <v>5686</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5687</v>
      </c>
      <c r="G32" s="75">
        <v>0</v>
      </c>
      <c r="H32" s="75" t="s">
        <v>5688</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c r="G33" s="75"/>
      <c r="H33" s="75"/>
      <c r="I33" s="83" t="s">
        <v>62</v>
      </c>
      <c r="J33" s="85"/>
      <c r="K33" s="85"/>
      <c r="L33" s="84" t="s">
        <v>33</v>
      </c>
      <c r="M33" s="83"/>
      <c r="N33" s="83"/>
      <c r="O33" s="83"/>
      <c r="P33" s="83"/>
      <c r="Q33" s="101" t="s">
        <v>29</v>
      </c>
      <c r="R33" s="102"/>
      <c r="S33" s="103"/>
      <c r="T33" s="104"/>
      <c r="U33" s="105"/>
    </row>
    <row r="34" s="40" customFormat="1" ht="17.65" customHeight="1" spans="1:21">
      <c r="A34" s="71">
        <v>29</v>
      </c>
      <c r="B34" s="72" t="s">
        <v>162</v>
      </c>
      <c r="C34" s="73" t="s">
        <v>163</v>
      </c>
      <c r="D34" s="73">
        <v>13529687056</v>
      </c>
      <c r="E34" s="74" t="s">
        <v>59</v>
      </c>
      <c r="F34" s="76" t="str">
        <f>VLOOKUP(B34,[47]全部报警!$B$4:$E$74,2,FALSE)</f>
        <v>2019-07-26 12:17:37</v>
      </c>
      <c r="G34" s="76">
        <f>VLOOKUP(B34,[47]全部报警!$B$4:$E$74,3,FALSE)</f>
        <v>0</v>
      </c>
      <c r="H34" s="76" t="str">
        <f>VLOOKUP(B34,[47]全部报警!$B$4:$E$74,4,FALSE)</f>
        <v>云南省红河哈尼族彝族自治州个旧市大屯镇滇南绿洲生态园东495米</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5689</v>
      </c>
      <c r="G35" s="75">
        <v>0</v>
      </c>
      <c r="H35" s="75" t="s">
        <v>5690</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5" t="s">
        <v>5691</v>
      </c>
      <c r="G36" s="75">
        <v>0</v>
      </c>
      <c r="H36" s="75" t="s">
        <v>5692</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5693</v>
      </c>
      <c r="G37" s="75">
        <v>0</v>
      </c>
      <c r="H37" s="75" t="s">
        <v>5694</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5695</v>
      </c>
      <c r="G38" s="75">
        <v>0</v>
      </c>
      <c r="H38" s="75" t="s">
        <v>4796</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5696</v>
      </c>
      <c r="G39" s="75">
        <v>0</v>
      </c>
      <c r="H39" s="75" t="s">
        <v>4798</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5" t="s">
        <v>5697</v>
      </c>
      <c r="G40" s="75">
        <v>0</v>
      </c>
      <c r="H40" s="75" t="s">
        <v>5698</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5699</v>
      </c>
      <c r="G41" s="75">
        <v>0</v>
      </c>
      <c r="H41" s="75" t="s">
        <v>5700</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5701</v>
      </c>
      <c r="G42" s="75">
        <v>0</v>
      </c>
      <c r="H42" s="75" t="s">
        <v>5702</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6" t="str">
        <f>VLOOKUP(B43,[47]全部报警!$B$4:$E$74,2,FALSE)</f>
        <v>2019-07-26 14:54:03</v>
      </c>
      <c r="G43" s="76">
        <f>VLOOKUP(B43,[47]全部报警!$B$4:$E$74,3,FALSE)</f>
        <v>0</v>
      </c>
      <c r="H43" s="76" t="str">
        <f>VLOOKUP(B43,[47]全部报警!$B$4:$E$74,4,FALSE)</f>
        <v>云南省红河哈尼族彝族自治州开远市,红河州公安局交警支队鸿云交通管理服务站,西北方向,65.2米</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VLOOKUP(B44,[47]全部报警!$B$4:$E$74,2,FALSE)</f>
        <v>2019-07-26 22:07:47</v>
      </c>
      <c r="G44" s="76">
        <f>VLOOKUP(B44,[47]全部报警!$B$4:$E$74,3,FALSE)</f>
        <v>0</v>
      </c>
      <c r="H44" s="76" t="str">
        <f>VLOOKUP(B44,[47]全部报警!$B$4:$E$74,4,FALSE)</f>
        <v>云南省红河哈尼族彝族自治州泸西县旧城镇松乐段三家村东405米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5703</v>
      </c>
      <c r="G45" s="75">
        <v>0</v>
      </c>
      <c r="H45" s="75" t="s">
        <v>5704</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5705</v>
      </c>
      <c r="G46" s="75">
        <v>0</v>
      </c>
      <c r="H46" s="75" t="s">
        <v>3640</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t="str">
        <f>VLOOKUP(B47,[47]全部报警!$B$4:$E$74,2,FALSE)</f>
        <v>2019-07-26 17:33:10</v>
      </c>
      <c r="G47" s="76">
        <f>VLOOKUP(B47,[47]全部报警!$B$4:$E$74,3,FALSE)</f>
        <v>0</v>
      </c>
      <c r="H47" s="76" t="str">
        <f>VLOOKUP(B47,[47]全部报警!$B$4:$E$74,4,FALSE)</f>
        <v>云南省,西双版纳傣族自治州,勐腊县</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5706</v>
      </c>
      <c r="G48" s="75">
        <v>0</v>
      </c>
      <c r="H48" s="75" t="s">
        <v>5707</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5708</v>
      </c>
      <c r="G49" s="75">
        <v>0</v>
      </c>
      <c r="H49" s="75" t="s">
        <v>5709</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VLOOKUP(B50,[47]全部报警!$B$4:$E$74,2,FALSE)</f>
        <v>2019-07-26 17:05:32</v>
      </c>
      <c r="G50" s="76">
        <f>VLOOKUP(B50,[47]全部报警!$B$4:$E$74,3,FALSE)</f>
        <v>0</v>
      </c>
      <c r="H50" s="76" t="str">
        <f>VLOOKUP(B50,[47]全部报警!$B$4:$E$74,4,FALSE)</f>
        <v>云南省红河哈尼族彝族自治州开远市小龙潭镇城子东北80米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5710</v>
      </c>
      <c r="G51" s="75">
        <v>0</v>
      </c>
      <c r="H51" s="75" t="s">
        <v>3880</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5711</v>
      </c>
      <c r="G52" s="75">
        <v>0</v>
      </c>
      <c r="H52" s="75" t="s">
        <v>5712</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VLOOKUP(B53,[47]全部报警!$B$4:$E$74,2,FALSE)</f>
        <v>2019-07-26 17:50:38</v>
      </c>
      <c r="G53" s="76">
        <f>VLOOKUP(B53,[47]全部报警!$B$4:$E$74,3,FALSE)</f>
        <v>0</v>
      </c>
      <c r="H53" s="76" t="str">
        <f>VLOOKUP(B53,[47]全部报警!$B$4:$E$74,4,FALSE)</f>
        <v>云南省西双版纳傣族自治州勐腊县,藤蔑山村,东方向,1356.0米</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6" t="str">
        <f>VLOOKUP(B54,[47]全部报警!$B$4:$E$74,2,FALSE)</f>
        <v>2019-07-25 16:59:35</v>
      </c>
      <c r="G54" s="76">
        <f>VLOOKUP(B54,[47]全部报警!$B$4:$E$74,3,FALSE)</f>
        <v>0</v>
      </c>
      <c r="H54" s="76" t="str">
        <f>VLOOKUP(B54,[47]全部报警!$B$4:$E$74,4,FALSE)</f>
        <v>云南省文山壮族苗族自治州砚山县,清真伊兰爽饭店,西北方向,26.2米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5713</v>
      </c>
      <c r="G55" s="75">
        <v>0</v>
      </c>
      <c r="H55" s="75" t="s">
        <v>5714</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5715</v>
      </c>
      <c r="G56" s="75">
        <v>0</v>
      </c>
      <c r="H56" s="75" t="s">
        <v>5716</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5717</v>
      </c>
      <c r="G57" s="75">
        <v>0</v>
      </c>
      <c r="H57" s="75" t="s">
        <v>5718</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5719</v>
      </c>
      <c r="G58" s="75">
        <v>0</v>
      </c>
      <c r="H58" s="75" t="s">
        <v>5720</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5721</v>
      </c>
      <c r="G59" s="75">
        <v>0</v>
      </c>
      <c r="H59" s="75" t="s">
        <v>5722</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5723</v>
      </c>
      <c r="G60" s="75">
        <v>0</v>
      </c>
      <c r="H60" s="75" t="s">
        <v>5724</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t="str">
        <f>VLOOKUP(B61,[47]全部报警!$B$4:$E$74,2,FALSE)</f>
        <v>2019-07-25 18:51:27</v>
      </c>
      <c r="G61" s="76">
        <f>VLOOKUP(B61,[47]全部报警!$B$4:$E$74,3,FALSE)</f>
        <v>0</v>
      </c>
      <c r="H61" s="76" t="str">
        <f>VLOOKUP(B61,[47]全部报警!$B$4:$E$74,4,FALSE)</f>
        <v>云南省红河哈尼族彝族自治州建水县,墨斗冲,东北方向,461.4米</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5725</v>
      </c>
      <c r="G62" s="75">
        <v>0</v>
      </c>
      <c r="H62" s="75" t="s">
        <v>5726</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5727</v>
      </c>
      <c r="G63" s="75">
        <v>0</v>
      </c>
      <c r="H63" s="75" t="s">
        <v>5728</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5729</v>
      </c>
      <c r="G64" s="75">
        <v>0</v>
      </c>
      <c r="H64" s="75" t="s">
        <v>4165</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5730</v>
      </c>
      <c r="G65" s="75">
        <v>0</v>
      </c>
      <c r="H65" s="75" t="s">
        <v>5731</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5732</v>
      </c>
      <c r="G66" s="75">
        <v>0</v>
      </c>
      <c r="H66" s="75" t="s">
        <v>5733</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VLOOKUP(B67,[47]全部报警!$B$4:$E$74,2,FALSE)</f>
        <v>2019-07-26 16:16:11</v>
      </c>
      <c r="G67" s="76">
        <f>VLOOKUP(B67,[47]全部报警!$B$4:$E$74,3,FALSE)</f>
        <v>0</v>
      </c>
      <c r="H67" s="76" t="str">
        <f>VLOOKUP(B67,[47]全部报警!$B$4:$E$74,4,FALSE)</f>
        <v>云南省怒江傈僳族自治州泸水市称杆乡228省道腊门嘎东南205米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5734</v>
      </c>
      <c r="G68" s="75">
        <v>0</v>
      </c>
      <c r="H68" s="75" t="s">
        <v>5035</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5735</v>
      </c>
      <c r="G69" s="75">
        <v>0</v>
      </c>
      <c r="H69" s="75" t="s">
        <v>5736</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6"/>
      <c r="G70" s="76"/>
      <c r="H70" s="76"/>
      <c r="I70" s="83" t="s">
        <v>62</v>
      </c>
      <c r="J70" s="85"/>
      <c r="K70" s="85"/>
      <c r="L70" s="84" t="s">
        <v>33</v>
      </c>
      <c r="M70" s="83"/>
      <c r="N70" s="83"/>
      <c r="O70" s="83"/>
      <c r="P70" s="83"/>
      <c r="Q70" s="101" t="s">
        <v>29</v>
      </c>
      <c r="R70" s="102"/>
      <c r="S70" s="83"/>
      <c r="T70" s="104"/>
      <c r="U70" s="105"/>
    </row>
    <row r="71" s="40" customFormat="1" ht="17.65" customHeight="1" spans="1:21">
      <c r="A71" s="71">
        <v>66</v>
      </c>
      <c r="B71" s="72" t="s">
        <v>273</v>
      </c>
      <c r="C71" s="73" t="s">
        <v>274</v>
      </c>
      <c r="D71" s="73">
        <v>15912526297</v>
      </c>
      <c r="E71" s="74" t="s">
        <v>59</v>
      </c>
      <c r="F71" s="75" t="s">
        <v>5737</v>
      </c>
      <c r="G71" s="75">
        <v>0</v>
      </c>
      <c r="H71" s="75" t="s">
        <v>5738</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VLOOKUP(B72,[47]全部报警!$B$4:$E$74,2,FALSE)</f>
        <v>2019-07-26 18:02:35</v>
      </c>
      <c r="G72" s="76">
        <f>VLOOKUP(B72,[47]全部报警!$B$4:$E$74,3,FALSE)</f>
        <v>0</v>
      </c>
      <c r="H72" s="76" t="str">
        <f>VLOOKUP(B72,[47]全部报警!$B$4:$E$74,4,FALSE)</f>
        <v>云南省红河哈尼族彝族自治州建水县,建水县金虾汽车综合服务有限公司,东南方向,248.2米</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5739</v>
      </c>
      <c r="G73" s="75">
        <v>0</v>
      </c>
      <c r="H73" s="75" t="s">
        <v>5740</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VLOOKUP(B74,[47]全部报警!$B$4:$E$74,2,FALSE)</f>
        <v>2019-07-26 18:02:42</v>
      </c>
      <c r="G74" s="76">
        <f>VLOOKUP(B74,[47]全部报警!$B$4:$E$74,3,FALSE)</f>
        <v>0</v>
      </c>
      <c r="H74" s="76" t="str">
        <f>VLOOKUP(B74,[47]全部报警!$B$4:$E$74,4,FALSE)</f>
        <v>云南省红河哈尼族彝族自治州弥勒市弥阳镇花景园小区47,八点半,东方向,42.1米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VLOOKUP(B75,[47]全部报警!$B$4:$E$74,2,FALSE)</f>
        <v>2019-07-26 19:26:30</v>
      </c>
      <c r="G75" s="76">
        <f>VLOOKUP(B75,[47]全部报警!$B$4:$E$74,3,FALSE)</f>
        <v>0</v>
      </c>
      <c r="H75" s="76" t="str">
        <f>VLOOKUP(B75,[47]全部报警!$B$4:$E$74,4,FALSE)</f>
        <v>云南省文山壮族苗族自治州砚山县平远镇323国道滨海饭店西北154米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VLOOKUP(B76,[47]全部报警!$B$4:$E$74,2,FALSE)</f>
        <v>2019-07-26 23:50:49</v>
      </c>
      <c r="G76" s="76">
        <f>VLOOKUP(B76,[47]全部报警!$B$4:$E$74,3,FALSE)</f>
        <v>0</v>
      </c>
      <c r="H76" s="76" t="str">
        <f>VLOOKUP(B76,[47]全部报警!$B$4:$E$74,4,FALSE)</f>
        <v>云南省红河哈尼族彝族自治州个旧市贾沙乡芦柴冲西438米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5741</v>
      </c>
      <c r="G77" s="75">
        <v>0</v>
      </c>
      <c r="H77" s="75" t="s">
        <v>5742</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5743</v>
      </c>
      <c r="G78" s="75">
        <v>0</v>
      </c>
      <c r="H78" s="75" t="s">
        <v>5744</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5745</v>
      </c>
      <c r="G79" s="75">
        <v>0</v>
      </c>
      <c r="H79" s="75" t="s">
        <v>5746</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5747</v>
      </c>
      <c r="G80" s="75">
        <v>0</v>
      </c>
      <c r="H80" s="75" t="s">
        <v>5748</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VLOOKUP(B81,[47]全部报警!$B$4:$E$74,2,FALSE)</f>
        <v>2019-07-26 20:29:27</v>
      </c>
      <c r="G81" s="76">
        <f>VLOOKUP(B81,[47]全部报警!$B$4:$E$74,3,FALSE)</f>
        <v>0</v>
      </c>
      <c r="H81" s="76" t="str">
        <f>VLOOKUP(B81,[47]全部报警!$B$4:$E$74,4,FALSE)</f>
        <v>云南省普洱市澜沧拉祜族自治县勐朗镇309省道龙塘西北1186米</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VLOOKUP(B82,[47]全部报警!$B$4:$E$74,2,FALSE)</f>
        <v>2019-07-26 13:35:35</v>
      </c>
      <c r="G82" s="76">
        <f>VLOOKUP(B82,[47]全部报警!$B$4:$E$74,3,FALSE)</f>
        <v>0</v>
      </c>
      <c r="H82" s="76" t="str">
        <f>VLOOKUP(B82,[47]全部报警!$B$4:$E$74,4,FALSE)</f>
        <v>云南省红河哈尼族彝族自治州泸西县午街铺镇服务区南167米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VLOOKUP(B83,[47]全部报警!$B$4:$E$74,2,FALSE)</f>
        <v>2019-07-26 19:29:05</v>
      </c>
      <c r="G83" s="76">
        <f>VLOOKUP(B83,[47]全部报警!$B$4:$E$74,3,FALSE)</f>
        <v>0</v>
      </c>
      <c r="H83" s="76" t="str">
        <f>VLOOKUP(B83,[47]全部报警!$B$4:$E$74,4,FALSE)</f>
        <v>云南省昭通市绥江县中城镇田坝村东南366米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VLOOKUP(B84,[47]全部报警!$B$4:$E$74,2,FALSE)</f>
        <v>2019-07-26 18:00:02</v>
      </c>
      <c r="G84" s="76">
        <f>VLOOKUP(B84,[47]全部报警!$B$4:$E$74,3,FALSE)</f>
        <v>0</v>
      </c>
      <c r="H84" s="76" t="str">
        <f>VLOOKUP(B84,[47]全部报警!$B$4:$E$74,4,FALSE)</f>
        <v>云南省红河哈尼族彝族自治州建水县,金色维也纳,西方向,69.3米</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5" t="s">
        <v>5749</v>
      </c>
      <c r="G85" s="75">
        <v>0</v>
      </c>
      <c r="H85" s="75" t="s">
        <v>5750</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5751</v>
      </c>
      <c r="G86" s="75">
        <v>0</v>
      </c>
      <c r="H86" s="75" t="s">
        <v>5752</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5" t="s">
        <v>5753</v>
      </c>
      <c r="G87" s="75">
        <v>0</v>
      </c>
      <c r="H87" s="75" t="s">
        <v>5754</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VLOOKUP(B88,[47]全部报警!$B$4:$E$74,2,FALSE)</f>
        <v>2019-07-26 18:00:57</v>
      </c>
      <c r="G88" s="76">
        <f>VLOOKUP(B88,[47]全部报警!$B$4:$E$74,3,FALSE)</f>
        <v>0</v>
      </c>
      <c r="H88" s="76" t="str">
        <f>VLOOKUP(B88,[47]全部报警!$B$4:$E$74,4,FALSE)</f>
        <v>云南省红河哈尼族彝族自治州建水县,木头寨,东南方向,546.2米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VLOOKUP(B89,[47]全部报警!$B$4:$E$74,2,FALSE)</f>
        <v>2019-07-26 13:28:29</v>
      </c>
      <c r="G89" s="76">
        <f>VLOOKUP(B89,[47]全部报警!$B$4:$E$74,3,FALSE)</f>
        <v>0</v>
      </c>
      <c r="H89" s="76" t="str">
        <f>VLOOKUP(B89,[47]全部报警!$B$4:$E$74,4,FALSE)</f>
        <v>云南省红河哈尼族彝族自治州蒙自市新安所镇回归路161号G8011开河高速新安中学西420米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VLOOKUP(B90,[47]全部报警!$B$4:$E$74,2,FALSE)</f>
        <v>2019-07-26 20:52:54</v>
      </c>
      <c r="G90" s="76">
        <f>VLOOKUP(B90,[47]全部报警!$B$4:$E$74,3,FALSE)</f>
        <v>0</v>
      </c>
      <c r="H90" s="76" t="str">
        <f>VLOOKUP(B90,[47]全部报警!$B$4:$E$74,4,FALSE)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6"/>
      <c r="G91" s="76"/>
      <c r="H91" s="76"/>
      <c r="I91" s="83" t="s">
        <v>62</v>
      </c>
      <c r="J91" s="85"/>
      <c r="K91" s="85"/>
      <c r="L91" s="84" t="s">
        <v>33</v>
      </c>
      <c r="M91" s="83"/>
      <c r="N91" s="83"/>
      <c r="O91" s="83"/>
      <c r="P91" s="83"/>
      <c r="Q91" s="101" t="s">
        <v>29</v>
      </c>
      <c r="R91" s="102"/>
      <c r="S91" s="83"/>
      <c r="T91" s="104"/>
      <c r="U91" s="105"/>
      <c r="V91" s="46"/>
    </row>
    <row r="92" s="41" customFormat="1" ht="17.65" customHeight="1" spans="1:21">
      <c r="A92" s="71">
        <v>87</v>
      </c>
      <c r="B92" s="72" t="s">
        <v>328</v>
      </c>
      <c r="C92" s="73" t="s">
        <v>329</v>
      </c>
      <c r="D92" s="73">
        <v>13408935775</v>
      </c>
      <c r="E92" s="74" t="s">
        <v>59</v>
      </c>
      <c r="F92" s="76" t="str">
        <f>VLOOKUP(B92,[47]全部报警!$B$4:$E$74,2,FALSE)</f>
        <v>2019-07-26 18:01:03</v>
      </c>
      <c r="G92" s="76">
        <f>VLOOKUP(B92,[47]全部报警!$B$4:$E$74,3,FALSE)</f>
        <v>0</v>
      </c>
      <c r="H92" s="76" t="str">
        <f>VLOOKUP(B92,[47]全部报警!$B$4:$E$74,4,FALSE)</f>
        <v>云南省红河哈尼族彝族自治州开远市市西北路288,如意餐厅,西北方向,3.7米</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5755</v>
      </c>
      <c r="G93" s="75">
        <v>0</v>
      </c>
      <c r="H93" s="75" t="s">
        <v>5756</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5757</v>
      </c>
      <c r="G94" s="75">
        <v>0</v>
      </c>
      <c r="H94" s="75" t="s">
        <v>5758</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5759</v>
      </c>
      <c r="G95" s="75">
        <v>0</v>
      </c>
      <c r="H95" s="75" t="s">
        <v>5760</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6" t="str">
        <f>VLOOKUP(B96,[47]全部报警!$B$4:$E$74,2,FALSE)</f>
        <v>2019-07-26 18:02:43</v>
      </c>
      <c r="G96" s="76">
        <f>VLOOKUP(B96,[47]全部报警!$B$4:$E$74,3,FALSE)</f>
        <v>0</v>
      </c>
      <c r="H96" s="76" t="str">
        <f>VLOOKUP(B96,[47]全部报警!$B$4:$E$74,4,FALSE)</f>
        <v>云南省红河哈尼族彝族自治州蒙自市,云锡机械,西北方向,340.7米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5761</v>
      </c>
      <c r="G97" s="75">
        <v>0</v>
      </c>
      <c r="H97" s="75" t="s">
        <v>5762</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5763</v>
      </c>
      <c r="G98" s="75">
        <v>0</v>
      </c>
      <c r="H98" s="75" t="s">
        <v>5764</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VLOOKUP(B99,[47]全部报警!$B$4:$E$74,2,FALSE)</f>
        <v>2019-07-26 23:52:53</v>
      </c>
      <c r="G99" s="76">
        <f>VLOOKUP(B99,[47]全部报警!$B$4:$E$74,3,FALSE)</f>
        <v>0</v>
      </c>
      <c r="H99" s="76" t="str">
        <f>VLOOKUP(B99,[47]全部报警!$B$4:$E$74,4,FALSE)</f>
        <v>云南省红河哈尼族彝族自治州建水县临安镇214省道鸿达驾校西南273米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VLOOKUP(B100,[47]全部报警!$B$4:$E$74,2,FALSE)</f>
        <v>2019-07-26 12:59:36</v>
      </c>
      <c r="G100" s="76">
        <f>VLOOKUP(B100,[47]全部报警!$B$4:$E$74,3,FALSE)</f>
        <v>0</v>
      </c>
      <c r="H100" s="76" t="str">
        <f>VLOOKUP(B100,[47]全部报警!$B$4:$E$74,4,FALSE)</f>
        <v>云南省红河哈尼族彝族自治州个旧市城区街道金盆家园西北72米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5" t="s">
        <v>5765</v>
      </c>
      <c r="G101" s="75">
        <v>0</v>
      </c>
      <c r="H101" s="75" t="s">
        <v>5766</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5767</v>
      </c>
      <c r="G102" s="75">
        <v>0</v>
      </c>
      <c r="H102" s="75" t="s">
        <v>5768</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VLOOKUP(B103,[47]全部报警!$B$4:$E$74,2,FALSE)</f>
        <v>2019-07-26 23:27:30</v>
      </c>
      <c r="G103" s="76">
        <f>VLOOKUP(B103,[47]全部报警!$B$4:$E$74,3,FALSE)</f>
        <v>0</v>
      </c>
      <c r="H103" s="76" t="str">
        <f>VLOOKUP(B103,[47]全部报警!$B$4:$E$74,4,FALSE)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VLOOKUP(B104,[47]全部报警!$B$4:$E$74,2,FALSE)</f>
        <v>2019-07-26 23:04:58</v>
      </c>
      <c r="G104" s="76">
        <f>VLOOKUP(B104,[47]全部报警!$B$4:$E$74,3,FALSE)</f>
        <v>0</v>
      </c>
      <c r="H104" s="76" t="str">
        <f>VLOOKUP(B104,[47]全部报警!$B$4:$E$74,4,FALSE)</f>
        <v>云南省昆明市宜良县匡远街道学府路宜良县第一中学西南298米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VLOOKUP(B105,[47]全部报警!$B$4:$E$74,2,FALSE)</f>
        <v>2019-07-26 23:45:08</v>
      </c>
      <c r="G105" s="76">
        <f>VLOOKUP(B105,[47]全部报警!$B$4:$E$74,3,FALSE)</f>
        <v>0</v>
      </c>
      <c r="H105" s="76" t="str">
        <f>VLOOKUP(B105,[47]全部报警!$B$4:$E$74,4,FALSE)</f>
        <v>云南省昆明市安宁市草铺街道安宁嘉亿建材有限公司西北416米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5" t="s">
        <v>5769</v>
      </c>
      <c r="G106" s="75">
        <v>0</v>
      </c>
      <c r="H106" s="75" t="s">
        <v>5770</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5771</v>
      </c>
      <c r="G107" s="75">
        <v>0</v>
      </c>
      <c r="H107" s="75" t="s">
        <v>5772</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VLOOKUP(B108,[47]全部报警!$B$4:$E$74,2,FALSE)</f>
        <v>2019-07-22 18:10:48</v>
      </c>
      <c r="G108" s="76">
        <f>VLOOKUP(B108,[47]全部报警!$B$4:$E$74,3,FALSE)</f>
        <v>0</v>
      </c>
      <c r="H108" s="76" t="str">
        <f>VLOOKUP(B108,[47]全部报警!$B$4:$E$74,4,FALSE)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VLOOKUP(B109,[47]全部报警!$B$4:$E$74,2,FALSE)</f>
        <v>2019-07-19 11:45:18</v>
      </c>
      <c r="G109" s="76">
        <f>VLOOKUP(B109,[47]全部报警!$B$4:$E$74,3,FALSE)</f>
        <v>0</v>
      </c>
      <c r="H109" s="76" t="str">
        <f>VLOOKUP(B109,[47]全部报警!$B$4:$E$74,4,FALSE)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5773</v>
      </c>
      <c r="G110" s="75">
        <v>0</v>
      </c>
      <c r="H110" s="75" t="s">
        <v>4918</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5774</v>
      </c>
      <c r="G111" s="75">
        <v>0</v>
      </c>
      <c r="H111" s="75" t="s">
        <v>5775</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5" t="s">
        <v>5776</v>
      </c>
      <c r="G112" s="75">
        <v>0</v>
      </c>
      <c r="H112" s="75" t="s">
        <v>5777</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5778</v>
      </c>
      <c r="G113" s="75">
        <v>0</v>
      </c>
      <c r="H113" s="75" t="s">
        <v>5779</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5780</v>
      </c>
      <c r="G114" s="75">
        <v>0</v>
      </c>
      <c r="H114" s="75" t="s">
        <v>5781</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VLOOKUP(B115,[47]全部报警!$B$4:$E$74,2,FALSE)</f>
        <v>2019-07-26 23:10:57</v>
      </c>
      <c r="G115" s="76">
        <f>VLOOKUP(B115,[47]全部报警!$B$4:$E$74,3,FALSE)</f>
        <v>0</v>
      </c>
      <c r="H115" s="76" t="str">
        <f>VLOOKUP(B115,[47]全部报警!$B$4:$E$74,4,FALSE)</f>
        <v>云南省昆明市寻甸回族彝族自治县倘甸镇马大段鲁嘎完小西北360米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5782</v>
      </c>
      <c r="G116" s="75">
        <v>0</v>
      </c>
      <c r="H116" s="75" t="s">
        <v>5783</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5784</v>
      </c>
      <c r="G117" s="75">
        <v>0</v>
      </c>
      <c r="H117" s="75" t="s">
        <v>5785</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VLOOKUP(B118,[47]全部报警!$B$4:$E$74,2,FALSE)</f>
        <v>2019-07-26 23:44:53</v>
      </c>
      <c r="G118" s="76">
        <f>VLOOKUP(B118,[47]全部报警!$B$4:$E$74,3,FALSE)</f>
        <v>87</v>
      </c>
      <c r="H118" s="76" t="str">
        <f>VLOOKUP(B118,[47]全部报警!$B$4:$E$74,4,FALSE)</f>
        <v>云南省楚雄彝族自治州南华县龙川镇文明路266号G56杭瑞高速南华一中西南499米</v>
      </c>
      <c r="I118" s="81" t="s">
        <v>3596</v>
      </c>
      <c r="J118" s="85"/>
      <c r="K118" s="85"/>
      <c r="L118" s="84" t="s">
        <v>28</v>
      </c>
      <c r="M118" s="83" t="s">
        <v>62</v>
      </c>
      <c r="N118" s="83"/>
      <c r="O118" s="83"/>
      <c r="P118" s="83"/>
      <c r="Q118" s="101" t="s">
        <v>34</v>
      </c>
      <c r="R118" s="102"/>
      <c r="S118" s="83" t="s">
        <v>5786</v>
      </c>
      <c r="T118" s="104" t="s">
        <v>170</v>
      </c>
      <c r="U118" s="105"/>
      <c r="V118" s="46"/>
    </row>
    <row r="119" s="41" customFormat="1" ht="17.65" customHeight="1" spans="1:22">
      <c r="A119" s="71">
        <v>114</v>
      </c>
      <c r="B119" s="112" t="s">
        <v>431</v>
      </c>
      <c r="C119" s="113" t="s">
        <v>432</v>
      </c>
      <c r="D119" s="113" t="s">
        <v>433</v>
      </c>
      <c r="E119" s="74" t="s">
        <v>59</v>
      </c>
      <c r="F119" s="75" t="s">
        <v>5787</v>
      </c>
      <c r="G119" s="75">
        <v>0</v>
      </c>
      <c r="H119" s="75" t="s">
        <v>5788</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5789</v>
      </c>
      <c r="G120" s="75">
        <v>0</v>
      </c>
      <c r="H120" s="75" t="s">
        <v>5790</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VLOOKUP(B121,[47]全部报警!$B$4:$E$74,2,FALSE)</f>
        <v>2019-07-26 17:16:31</v>
      </c>
      <c r="G121" s="76">
        <f>VLOOKUP(B121,[47]全部报警!$B$4:$E$74,3,FALSE)</f>
        <v>0</v>
      </c>
      <c r="H121" s="76" t="str">
        <f>VLOOKUP(B121,[47]全部报警!$B$4:$E$74,4,FALSE)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VLOOKUP(B122,[47]全部报警!$B$4:$E$74,2,FALSE)</f>
        <v>2019-07-26 15:49:35</v>
      </c>
      <c r="G122" s="76">
        <f>VLOOKUP(B122,[47]全部报警!$B$4:$E$74,3,FALSE)</f>
        <v>0</v>
      </c>
      <c r="H122" s="76" t="str">
        <f>VLOOKUP(B122,[47]全部报警!$B$4:$E$74,4,FALSE)</f>
        <v>云南省玉溪市红塔区北城街道G8511昆磨高速梅园小学东北1761米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5" t="s">
        <v>5791</v>
      </c>
      <c r="G123" s="75">
        <v>0</v>
      </c>
      <c r="H123" s="75" t="s">
        <v>5792</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5793</v>
      </c>
      <c r="G124" s="75">
        <v>0</v>
      </c>
      <c r="H124" s="75" t="s">
        <v>5794</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5795</v>
      </c>
      <c r="G125" s="75">
        <v>0</v>
      </c>
      <c r="H125" s="75" t="s">
        <v>5796</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5797</v>
      </c>
      <c r="G126" s="75">
        <v>0</v>
      </c>
      <c r="H126" s="75" t="s">
        <v>5798</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VLOOKUP(B127,[47]全部报警!$B$4:$E$74,2,FALSE)</f>
        <v>2019-07-26 16:35:27</v>
      </c>
      <c r="G127" s="76">
        <f>VLOOKUP(B127,[47]全部报警!$B$4:$E$74,3,FALSE)</f>
        <v>0</v>
      </c>
      <c r="H127" s="76" t="str">
        <f>VLOOKUP(B127,[47]全部报警!$B$4:$E$74,4,FALSE)</f>
        <v>云南省红河哈尼族彝族自治州个旧市城区街道个金公路1号个金公路绿海小区西北179米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VLOOKUP(B128,[47]全部报警!$B$4:$E$74,2,FALSE)</f>
        <v>2019-07-26 23:14:06</v>
      </c>
      <c r="G128" s="76">
        <f>VLOOKUP(B128,[47]全部报警!$B$4:$E$74,3,FALSE)</f>
        <v>0</v>
      </c>
      <c r="H128" s="76" t="str">
        <f>VLOOKUP(B128,[47]全部报警!$B$4:$E$74,4,FALSE)</f>
        <v>云南省红河哈尼族彝族自治州个旧市大屯镇个大段小屯西249米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5799</v>
      </c>
      <c r="G129" s="75">
        <v>0</v>
      </c>
      <c r="H129" s="75" t="s">
        <v>5800</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VLOOKUP(B130,[47]全部报警!$B$4:$E$74,2,FALSE)</f>
        <v>2019-07-26 23:57:59</v>
      </c>
      <c r="G130" s="76">
        <f>VLOOKUP(B130,[47]全部报警!$B$4:$E$74,3,FALSE)</f>
        <v>0</v>
      </c>
      <c r="H130" s="76" t="str">
        <f>VLOOKUP(B130,[47]全部报警!$B$4:$E$74,4,FALSE)</f>
        <v>云南省红河哈尼族彝族自治州元阳县逢春岭乡老古底西50米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VLOOKUP(B131,[47]全部报警!$B$4:$E$74,2,FALSE)</f>
        <v>2019-07-26 14:09:02</v>
      </c>
      <c r="G131" s="76">
        <f>VLOOKUP(B131,[47]全部报警!$B$4:$E$74,3,FALSE)</f>
        <v>0</v>
      </c>
      <c r="H131" s="76" t="str">
        <f>VLOOKUP(B131,[47]全部报警!$B$4:$E$74,4,FALSE)</f>
        <v>云南省红河哈尼族彝族自治州开远市小龙潭镇二城段安桶寨西259米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5801</v>
      </c>
      <c r="G132" s="75">
        <v>0</v>
      </c>
      <c r="H132" s="75" t="s">
        <v>5802</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5803</v>
      </c>
      <c r="G133" s="75">
        <v>0</v>
      </c>
      <c r="H133" s="75" t="s">
        <v>5804</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VLOOKUP(B134,[47]全部报警!$B$4:$E$74,2,FALSE)</f>
        <v>2019-07-26 18:47:03</v>
      </c>
      <c r="G134" s="76">
        <f>VLOOKUP(B134,[47]全部报警!$B$4:$E$74,3,FALSE)</f>
        <v>0</v>
      </c>
      <c r="H134" s="76" t="str">
        <f>VLOOKUP(B134,[47]全部报警!$B$4:$E$74,4,FALSE)</f>
        <v>云南省红河哈尼族彝族自治州金平苗族瑶族傣族自治县金水河镇Z011金水河大队橡胶场东北2905米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5805</v>
      </c>
      <c r="G135" s="75">
        <v>0</v>
      </c>
      <c r="H135" s="75" t="s">
        <v>5806</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VLOOKUP(B136,[47]全部报警!$B$4:$E$74,2,FALSE)</f>
        <v>2019-07-26 18:01:47</v>
      </c>
      <c r="G136" s="76">
        <f>VLOOKUP(B136,[47]全部报警!$B$4:$E$74,3,FALSE)</f>
        <v>0</v>
      </c>
      <c r="H136" s="76" t="str">
        <f>VLOOKUP(B136,[47]全部报警!$B$4:$E$74,4,FALSE)</f>
        <v>云南省红河哈尼族彝族自治州蒙自市,落龙庄小学,东方向,211.8米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6" t="str">
        <f>VLOOKUP(B137,[47]全部报警!$B$4:$E$74,2,FALSE)</f>
        <v>2019-07-26 18:33:32</v>
      </c>
      <c r="G137" s="76">
        <f>VLOOKUP(B137,[47]全部报警!$B$4:$E$74,3,FALSE)</f>
        <v>0</v>
      </c>
      <c r="H137" s="76" t="str">
        <f>VLOOKUP(B137,[47]全部报警!$B$4:$E$74,4,FALSE)</f>
        <v>云南省红河哈尼族彝族自治州个旧市贾沙乡芦柴冲西北426米</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5807</v>
      </c>
      <c r="G138" s="75">
        <v>0</v>
      </c>
      <c r="H138" s="75" t="s">
        <v>5808</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VLOOKUP(B139,[47]全部报警!$B$4:$E$74,2,FALSE)</f>
        <v>2019-07-26 18:08:08</v>
      </c>
      <c r="G139" s="76">
        <f>VLOOKUP(B139,[47]全部报警!$B$4:$E$74,3,FALSE)</f>
        <v>0</v>
      </c>
      <c r="H139" s="76" t="str">
        <f>VLOOKUP(B139,[47]全部报警!$B$4:$E$74,4,FALSE)</f>
        <v>云南省红河哈尼族彝族自治州个旧市鸡街镇212省道舘驿清真餐厅北77米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5" t="s">
        <v>5809</v>
      </c>
      <c r="G140" s="75">
        <v>0</v>
      </c>
      <c r="H140" s="75" t="s">
        <v>4430</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5810</v>
      </c>
      <c r="G141" s="75">
        <v>0</v>
      </c>
      <c r="H141" s="75" t="s">
        <v>5811</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VLOOKUP(B142,[47]全部报警!$B$4:$E$74,2,FALSE)</f>
        <v>2019-07-26 23:13:38</v>
      </c>
      <c r="G142" s="76">
        <f>VLOOKUP(B142,[47]全部报警!$B$4:$E$74,3,FALSE)</f>
        <v>0</v>
      </c>
      <c r="H142" s="76" t="str">
        <f>VLOOKUP(B142,[47]全部报警!$B$4:$E$74,4,FALSE)</f>
        <v>云南省红河哈尼族彝族自治州建水县青龙镇青他线老里硐小学东北1381米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VLOOKUP(B143,[47]全部报警!$B$4:$E$74,2,FALSE)</f>
        <v>2019-07-26 07:23:20</v>
      </c>
      <c r="G143" s="76">
        <f>VLOOKUP(B143,[47]全部报警!$B$4:$E$74,3,FALSE)</f>
        <v>0</v>
      </c>
      <c r="H143" s="76" t="str">
        <f>VLOOKUP(B143,[47]全部报警!$B$4:$E$74,4,FALSE)</f>
        <v>云南省西双版纳傣族自治州景洪市大渡岗乡G8511昆磨高速红云希望小学东南248米</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6" t="str">
        <f>VLOOKUP(B144,[47]全部报警!$B$4:$E$74,2,FALSE)</f>
        <v>2019-07-26 12:51:58</v>
      </c>
      <c r="G144" s="76">
        <f>VLOOKUP(B144,[47]全部报警!$B$4:$E$74,3,FALSE)</f>
        <v>0</v>
      </c>
      <c r="H144" s="76" t="str">
        <f>VLOOKUP(B144,[47]全部报警!$B$4:$E$74,4,FALSE)</f>
        <v>云南省红河哈尼族彝族自治州建水县临安镇祥琦汽车销售有限公司西北76米</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VLOOKUP(B145,[47]全部报警!$B$4:$E$74,2,FALSE)</f>
        <v>2019-07-26 21:22:13</v>
      </c>
      <c r="G145" s="76">
        <f>VLOOKUP(B145,[47]全部报警!$B$4:$E$74,3,FALSE)</f>
        <v>0</v>
      </c>
      <c r="H145" s="76" t="str">
        <f>VLOOKUP(B145,[47]全部报警!$B$4:$E$74,4,FALSE)</f>
        <v>云南省红河哈尼族彝族自治州建水县临安镇214省道中国石化加油站(培德段)西29米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5812</v>
      </c>
      <c r="G146" s="75">
        <v>0</v>
      </c>
      <c r="H146" s="75" t="s">
        <v>5813</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5" t="s">
        <v>5814</v>
      </c>
      <c r="G147" s="75">
        <v>0</v>
      </c>
      <c r="H147" s="75" t="s">
        <v>5815</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VLOOKUP(B148,[47]全部报警!$B$4:$E$74,2,FALSE)</f>
        <v>2019-07-26 21:19:29</v>
      </c>
      <c r="G148" s="76">
        <f>VLOOKUP(B148,[47]全部报警!$B$4:$E$74,3,FALSE)</f>
        <v>0</v>
      </c>
      <c r="H148" s="76" t="str">
        <f>VLOOKUP(B148,[47]全部报警!$B$4:$E$74,4,FALSE)</f>
        <v>云南省昆明市官渡区大板桥街道哨关段昆明云鸿种苗研究所西北220米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VLOOKUP(B149,[47]全部报警!$B$4:$E$74,2,FALSE)</f>
        <v>2019-07-26 05:12:45</v>
      </c>
      <c r="G149" s="76">
        <f>VLOOKUP(B149,[47]全部报警!$B$4:$E$74,3,FALSE)</f>
        <v>0</v>
      </c>
      <c r="H149" s="76" t="str">
        <f>VLOOKUP(B149,[47]全部报警!$B$4:$E$74,4,FALSE)</f>
        <v>云南省昆明市宜良县北古城镇北分段马鞍山北303米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6" t="str">
        <f>VLOOKUP(B150,[47]全部报警!$B$4:$E$74,2,FALSE)</f>
        <v>2019-07-26 16:52:10</v>
      </c>
      <c r="G150" s="76">
        <f>VLOOKUP(B150,[47]全部报警!$B$4:$E$74,3,FALSE)</f>
        <v>0</v>
      </c>
      <c r="H150" s="76" t="str">
        <f>VLOOKUP(B150,[47]全部报警!$B$4:$E$74,4,FALSE)</f>
        <v>云南省红河哈尼族彝族自治州红河县迤萨镇环城北路8号元红公路红河县二中东366米</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5816</v>
      </c>
      <c r="G151" s="75">
        <v>0</v>
      </c>
      <c r="H151" s="75" t="s">
        <v>5817</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5" t="s">
        <v>5818</v>
      </c>
      <c r="G152" s="75">
        <v>0</v>
      </c>
      <c r="H152" s="75" t="s">
        <v>5819</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5" t="s">
        <v>5820</v>
      </c>
      <c r="G153" s="75">
        <v>0</v>
      </c>
      <c r="H153" s="75" t="s">
        <v>5821</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5" t="s">
        <v>5822</v>
      </c>
      <c r="G154" s="75">
        <v>0</v>
      </c>
      <c r="H154" s="75" t="s">
        <v>5355</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5823</v>
      </c>
      <c r="G155" s="75">
        <v>0</v>
      </c>
      <c r="H155" s="75" t="s">
        <v>5824</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VLOOKUP(B156,[47]全部报警!$B$4:$E$74,2,FALSE)</f>
        <v>2019-07-26 18:49:33</v>
      </c>
      <c r="G156" s="76">
        <f>VLOOKUP(B156,[47]全部报警!$B$4:$E$74,3,FALSE)</f>
        <v>0</v>
      </c>
      <c r="H156" s="76" t="str">
        <f>VLOOKUP(B156,[47]全部报警!$B$4:$E$74,4,FALSE)</f>
        <v>云南省红河哈尼族彝族自治州元阳县南沙镇慢腊公路102县102县道桃园村卫生所东1253米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VLOOKUP(B157,[47]全部报警!$B$4:$E$74,2,FALSE)</f>
        <v>2019-07-26 20:35:31</v>
      </c>
      <c r="G157" s="76">
        <f>VLOOKUP(B157,[47]全部报警!$B$4:$E$74,3,FALSE)</f>
        <v>0</v>
      </c>
      <c r="H157" s="76" t="str">
        <f>VLOOKUP(B157,[47]全部报警!$B$4:$E$74,4,FALSE)</f>
        <v>云南省昆明市西山区海口街道Z007小虎清真烧烤东86米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5825</v>
      </c>
      <c r="G158" s="75">
        <v>0</v>
      </c>
      <c r="H158" s="75" t="s">
        <v>5826</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5827</v>
      </c>
      <c r="G159" s="75">
        <v>0</v>
      </c>
      <c r="H159" s="75" t="s">
        <v>5828</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5829</v>
      </c>
      <c r="G160" s="75">
        <v>0</v>
      </c>
      <c r="H160" s="75" t="s">
        <v>5830</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5831</v>
      </c>
      <c r="G161" s="75">
        <v>0</v>
      </c>
      <c r="H161" s="75" t="s">
        <v>5832</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5833</v>
      </c>
      <c r="G162" s="75">
        <v>0</v>
      </c>
      <c r="H162" s="75" t="s">
        <v>5834</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5" t="s">
        <v>5835</v>
      </c>
      <c r="G163" s="75">
        <v>0</v>
      </c>
      <c r="H163" s="75" t="s">
        <v>5836</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5837</v>
      </c>
      <c r="G164" s="75">
        <v>0</v>
      </c>
      <c r="H164" s="75" t="s">
        <v>5838</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5839</v>
      </c>
      <c r="G165" s="75">
        <v>0</v>
      </c>
      <c r="H165" s="75" t="s">
        <v>5840</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5841</v>
      </c>
      <c r="G166" s="75">
        <v>0</v>
      </c>
      <c r="H166" s="75" t="s">
        <v>5842</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5843</v>
      </c>
      <c r="G167" s="75">
        <v>0</v>
      </c>
      <c r="H167" s="75" t="s">
        <v>5844</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5845</v>
      </c>
      <c r="G168" s="75">
        <v>0</v>
      </c>
      <c r="H168" s="75" t="s">
        <v>5846</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VLOOKUP(B169,[47]全部报警!$B$4:$E$74,2,FALSE)</f>
        <v>2019-07-26 23:49:33</v>
      </c>
      <c r="G169" s="76">
        <f>VLOOKUP(B169,[47]全部报警!$B$4:$E$74,3,FALSE)</f>
        <v>0</v>
      </c>
      <c r="H169" s="76" t="str">
        <f>VLOOKUP(B169,[47]全部报警!$B$4:$E$74,4,FALSE)</f>
        <v>云南省文山壮族苗族自治州广南县莲城镇那忠东399米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5847</v>
      </c>
      <c r="G170" s="75">
        <v>0</v>
      </c>
      <c r="H170" s="75" t="s">
        <v>5848</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VLOOKUP(B171,[47]全部报警!$B$4:$E$74,2,FALSE)</f>
        <v>2019-07-26 13:20:49</v>
      </c>
      <c r="G171" s="76">
        <f>VLOOKUP(B171,[47]全部报警!$B$4:$E$74,3,FALSE)</f>
        <v>0</v>
      </c>
      <c r="H171" s="76" t="str">
        <f>VLOOKUP(B171,[47]全部报警!$B$4:$E$74,4,FALSE)</f>
        <v>云南省红河哈尼族彝族自治州河口瑶族自治县河口镇中国石化(北山停车区加油站)东40米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VLOOKUP(B172,[47]全部报警!$B$4:$E$74,2,FALSE)</f>
        <v>2019-07-26 23:32:46</v>
      </c>
      <c r="G172" s="76">
        <f>VLOOKUP(B172,[47]全部报警!$B$4:$E$74,3,FALSE)</f>
        <v>0</v>
      </c>
      <c r="H172" s="76" t="str">
        <f>VLOOKUP(B172,[47]全部报警!$B$4:$E$74,4,FALSE)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5849</v>
      </c>
      <c r="G173" s="75">
        <v>0</v>
      </c>
      <c r="H173" s="75" t="s">
        <v>5850</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5851</v>
      </c>
      <c r="G174" s="75">
        <v>0</v>
      </c>
      <c r="H174" s="75" t="s">
        <v>5645</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VLOOKUP(B175,[47]全部报警!$B$4:$E$74,2,FALSE)</f>
        <v>2019-07-26 12:26:43</v>
      </c>
      <c r="G175" s="76">
        <f>VLOOKUP(B175,[47]全部报警!$B$4:$E$74,3,FALSE)</f>
        <v>0</v>
      </c>
      <c r="H175" s="76" t="str">
        <f>VLOOKUP(B175,[47]全部报警!$B$4:$E$74,4,FALSE)</f>
        <v>云南省红河哈尼族彝族自治州建水县临安镇青他线建水文笔塔西南860米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5852</v>
      </c>
      <c r="G176" s="75">
        <v>0</v>
      </c>
      <c r="H176" s="75" t="s">
        <v>5853</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5854</v>
      </c>
      <c r="G177" s="75">
        <v>0</v>
      </c>
      <c r="H177" s="75" t="s">
        <v>5855</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VLOOKUP(B178,[47]全部报警!$B$4:$E$74,2,FALSE)</f>
        <v>2019-07-26 21:09:53</v>
      </c>
      <c r="G178" s="76">
        <f>VLOOKUP(B178,[47]全部报警!$B$4:$E$74,3,FALSE)</f>
        <v>0</v>
      </c>
      <c r="H178" s="76" t="str">
        <f>VLOOKUP(B178,[47]全部报警!$B$4:$E$74,4,FALSE)</f>
        <v>云南省曲靖市沾益区白水镇Z069白水镇小塘卫生所南172米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5856</v>
      </c>
      <c r="G179" s="75">
        <v>0</v>
      </c>
      <c r="H179" s="75" t="s">
        <v>5857</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VLOOKUP(B180,[47]全部报警!$B$4:$E$74,2,FALSE)</f>
        <v>2019-07-26 23:44:08</v>
      </c>
      <c r="G180" s="76">
        <f>VLOOKUP(B180,[47]全部报警!$B$4:$E$74,3,FALSE)</f>
        <v>0</v>
      </c>
      <c r="H180" s="76" t="str">
        <f>VLOOKUP(B180,[47]全部报警!$B$4:$E$74,4,FALSE)</f>
        <v>云南省玉溪市华宁县华溪镇251乡道黄豆地西119米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VLOOKUP(B181,[47]全部报警!$B$4:$E$74,2,FALSE)</f>
        <v>2019-07-26 19:02:26</v>
      </c>
      <c r="G181" s="76">
        <f>VLOOKUP(B181,[47]全部报警!$B$4:$E$74,3,FALSE)</f>
        <v>0</v>
      </c>
      <c r="H181" s="76" t="str">
        <f>VLOOKUP(B181,[47]全部报警!$B$4:$E$74,4,FALSE)</f>
        <v>云南省红河哈尼族彝族自治州个旧市锡城镇水箐段水箐小学东北259米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5858</v>
      </c>
      <c r="G182" s="75">
        <v>0</v>
      </c>
      <c r="H182" s="75" t="s">
        <v>5859</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c r="G183" s="75"/>
      <c r="H183" s="75"/>
      <c r="I183" s="83" t="s">
        <v>62</v>
      </c>
      <c r="J183" s="128"/>
      <c r="K183" s="128"/>
      <c r="L183" s="84" t="s">
        <v>33</v>
      </c>
      <c r="M183" s="81"/>
      <c r="N183" s="81"/>
      <c r="O183" s="81"/>
      <c r="P183" s="81"/>
      <c r="Q183" s="129" t="s">
        <v>29</v>
      </c>
      <c r="R183" s="130"/>
      <c r="S183" s="81"/>
      <c r="T183" s="107"/>
      <c r="U183" s="131"/>
      <c r="V183" s="46"/>
    </row>
    <row r="184" s="41" customFormat="1" ht="17.65" customHeight="1" spans="1:22">
      <c r="A184" s="71">
        <v>179</v>
      </c>
      <c r="B184" s="78" t="s">
        <v>653</v>
      </c>
      <c r="C184" s="122" t="s">
        <v>654</v>
      </c>
      <c r="D184" s="122" t="s">
        <v>655</v>
      </c>
      <c r="E184" s="74" t="s">
        <v>59</v>
      </c>
      <c r="F184" s="76" t="str">
        <f>VLOOKUP(B184,[47]全部报警!$B$4:$E$74,2,FALSE)</f>
        <v>2019-07-26 23:36:20</v>
      </c>
      <c r="G184" s="76">
        <f>VLOOKUP(B184,[47]全部报警!$B$4:$E$74,3,FALSE)</f>
        <v>0</v>
      </c>
      <c r="H184" s="76" t="str">
        <f>VLOOKUP(B184,[47]全部报警!$B$4:$E$74,4,FALSE)</f>
        <v>云南省红河哈尼族彝族自治州元阳县上新城乡元蔓高速芒铁西南373米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5860</v>
      </c>
      <c r="G185" s="75">
        <v>0</v>
      </c>
      <c r="H185" s="75" t="s">
        <v>5861</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VLOOKUP(B186,[47]全部报警!$B$4:$E$74,2,FALSE)</f>
        <v>2019-07-26 19:54:29</v>
      </c>
      <c r="G186" s="76">
        <f>VLOOKUP(B186,[47]全部报警!$B$4:$E$74,3,FALSE)</f>
        <v>0</v>
      </c>
      <c r="H186" s="76" t="str">
        <f>VLOOKUP(B186,[47]全部报警!$B$4:$E$74,4,FALSE)</f>
        <v>云南省红河哈尼族彝族自治州河口瑶族自治县南溪镇209省道新世纪水天丽景园西北231米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5" t="s">
        <v>5862</v>
      </c>
      <c r="G187" s="75">
        <v>0</v>
      </c>
      <c r="H187" s="75" t="s">
        <v>5863</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6" t="str">
        <f>VLOOKUP(B188,[47]全部报警!$B$4:$E$74,2,FALSE)</f>
        <v>2019-07-26 23:54:16</v>
      </c>
      <c r="G188" s="76">
        <f>VLOOKUP(B188,[47]全部报警!$B$4:$E$74,3,FALSE)</f>
        <v>0</v>
      </c>
      <c r="H188" s="76" t="str">
        <f>VLOOKUP(B188,[47]全部报警!$B$4:$E$74,4,FALSE)</f>
        <v>云南省红河哈尼族彝族自治州建水县临安镇阜安路204070乡道中国信合(陈官信用社)东北92米</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5864</v>
      </c>
      <c r="G189" s="75">
        <v>0</v>
      </c>
      <c r="H189" s="75" t="s">
        <v>5865</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5" t="s">
        <v>5866</v>
      </c>
      <c r="G190" s="75">
        <v>0</v>
      </c>
      <c r="H190" s="75" t="s">
        <v>5867</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VLOOKUP(B191,[47]全部报警!$B$4:$E$74,2,FALSE)</f>
        <v>2019-07-26 22:21:20</v>
      </c>
      <c r="G191" s="76">
        <f>VLOOKUP(B191,[47]全部报警!$B$4:$E$74,3,FALSE)</f>
        <v>0</v>
      </c>
      <c r="H191" s="76" t="str">
        <f>VLOOKUP(B191,[47]全部报警!$B$4:$E$74,4,FALSE)</f>
        <v>云南省昆明市呈贡区马金铺街道102省道云南互新通路桥工程有限公司西南311米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VLOOKUP(B192,[47]全部报警!$B$4:$E$74,2,FALSE)</f>
        <v>2019-07-26 23:26:01</v>
      </c>
      <c r="G192" s="76">
        <f>VLOOKUP(B192,[47]全部报警!$B$4:$E$74,3,FALSE)</f>
        <v>0</v>
      </c>
      <c r="H192" s="76" t="str">
        <f>VLOOKUP(B192,[47]全部报警!$B$4:$E$74,4,FALSE)</f>
        <v>云南省红河哈尼族彝族自治州建水县曲江镇214省道建水县公安局交通警察大队曲江中队西南10米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VLOOKUP(B193,[47]全部报警!$B$4:$E$74,2,FALSE)</f>
        <v>2019-07-26 23:21:10</v>
      </c>
      <c r="G193" s="76">
        <f>VLOOKUP(B193,[47]全部报警!$B$4:$E$74,3,FALSE)</f>
        <v>0</v>
      </c>
      <c r="H193" s="76" t="str">
        <f>VLOOKUP(B193,[47]全部报警!$B$4:$E$74,4,FALSE)</f>
        <v>云南省红河哈尼族彝族自治州建水县岔科镇阿初段李石洞西438米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3 I70 M74 O74:P74 M75 O75:P75 I91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83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H1" workbookViewId="0">
      <selection activeCell="A2" sqref="A2:F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5868</v>
      </c>
      <c r="B2" s="49"/>
      <c r="C2" s="49"/>
      <c r="D2" s="49"/>
      <c r="E2" s="49"/>
      <c r="F2" s="50"/>
      <c r="G2" s="51" t="s">
        <v>26</v>
      </c>
      <c r="H2" s="52"/>
      <c r="I2" s="52"/>
      <c r="J2" s="52"/>
      <c r="K2" s="52"/>
      <c r="L2" s="52"/>
      <c r="M2" s="52"/>
      <c r="N2" s="52"/>
      <c r="O2" s="52"/>
      <c r="P2" s="52"/>
      <c r="Q2" s="87" t="s">
        <v>2967</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5869</v>
      </c>
      <c r="G6" s="75">
        <v>0</v>
      </c>
      <c r="H6" s="75" t="s">
        <v>5870</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5871</v>
      </c>
      <c r="G7" s="75">
        <v>0</v>
      </c>
      <c r="H7" s="75" t="s">
        <v>5872</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5873</v>
      </c>
      <c r="G8" s="75">
        <v>0</v>
      </c>
      <c r="H8" s="75" t="s">
        <v>5874</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VLOOKUP(B9,[48]全部报警!$B$4:$E$71,2,FALSE)</f>
        <v>2019-07-27 18:05:11</v>
      </c>
      <c r="G9" s="76">
        <f>VLOOKUP(B9,[48]全部报警!$B$4:$E$71,3,FALSE)</f>
        <v>0</v>
      </c>
      <c r="H9" s="76" t="str">
        <f>VLOOKUP(B9,[48]全部报警!$B$4:$E$71,4,FALSE)</f>
        <v>云南省红河哈尼族彝族自治州建水县,建水县金氏物资商贸有限公司,东南方向,182.7米</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5875</v>
      </c>
      <c r="G10" s="75">
        <v>0</v>
      </c>
      <c r="H10" s="75" t="s">
        <v>5452</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5876</v>
      </c>
      <c r="G11" s="75">
        <v>0</v>
      </c>
      <c r="H11" s="75" t="s">
        <v>5877</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5878</v>
      </c>
      <c r="G12" s="75">
        <v>0</v>
      </c>
      <c r="H12" s="75" t="s">
        <v>5879</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5" t="s">
        <v>5880</v>
      </c>
      <c r="G13" s="75">
        <v>0</v>
      </c>
      <c r="H13" s="75" t="s">
        <v>4752</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5881</v>
      </c>
      <c r="G14" s="75">
        <v>0</v>
      </c>
      <c r="H14" s="75" t="s">
        <v>3605</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5" t="s">
        <v>5882</v>
      </c>
      <c r="G15" s="75">
        <v>0</v>
      </c>
      <c r="H15" s="75" t="s">
        <v>5883</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5884</v>
      </c>
      <c r="G16" s="75">
        <v>0</v>
      </c>
      <c r="H16" s="75" t="s">
        <v>5672</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5885</v>
      </c>
      <c r="G17" s="75">
        <v>0</v>
      </c>
      <c r="H17" s="75" t="s">
        <v>5886</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5887</v>
      </c>
      <c r="G18" s="75">
        <v>0</v>
      </c>
      <c r="H18" s="75" t="s">
        <v>5888</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5889</v>
      </c>
      <c r="G19" s="75">
        <v>0</v>
      </c>
      <c r="H19" s="75" t="s">
        <v>5890</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5891</v>
      </c>
      <c r="G20" s="75">
        <v>0</v>
      </c>
      <c r="H20" s="75" t="s">
        <v>4560</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5892</v>
      </c>
      <c r="G21" s="75">
        <v>0</v>
      </c>
      <c r="H21" s="75" t="s">
        <v>5893</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5894</v>
      </c>
      <c r="G22" s="75">
        <v>0</v>
      </c>
      <c r="H22" s="75" t="s">
        <v>5895</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5896</v>
      </c>
      <c r="G23" s="75">
        <v>0</v>
      </c>
      <c r="H23" s="75" t="s">
        <v>5897</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5898</v>
      </c>
      <c r="G24" s="75">
        <v>0</v>
      </c>
      <c r="H24" s="75" t="s">
        <v>5899</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VLOOKUP(B25,[48]全部报警!$B$4:$E$71,2,FALSE)</f>
        <v>2019-07-27 18:05:03</v>
      </c>
      <c r="G25" s="76">
        <f>VLOOKUP(B25,[48]全部报警!$B$4:$E$71,3,FALSE)</f>
        <v>0</v>
      </c>
      <c r="H25" s="76" t="str">
        <f>VLOOKUP(B25,[48]全部报警!$B$4:$E$71,4,FALSE)</f>
        <v>云南省红河哈尼族彝族自治州建水县,吧士玛超市,西方向,159.8米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5900</v>
      </c>
      <c r="G26" s="75">
        <v>0</v>
      </c>
      <c r="H26" s="75" t="s">
        <v>5901</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5902</v>
      </c>
      <c r="G27" s="75">
        <v>0</v>
      </c>
      <c r="H27" s="75" t="s">
        <v>4785</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VLOOKUP(B28,[48]全部报警!$B$4:$E$71,2,FALSE)</f>
        <v>2019-07-27 18:06:28</v>
      </c>
      <c r="G28" s="76">
        <f>VLOOKUP(B28,[48]全部报警!$B$4:$E$71,3,FALSE)</f>
        <v>0</v>
      </c>
      <c r="H28" s="76" t="str">
        <f>VLOOKUP(B28,[48]全部报警!$B$4:$E$71,4,FALSE)</f>
        <v>云南省红河哈尼族彝族自治州河口瑶族自治县,中岭岗村,东北方向,1196.1米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VLOOKUP(B29,[48]全部报警!$B$4:$E$71,2,FALSE)</f>
        <v>2019-07-27 18:06:24</v>
      </c>
      <c r="G29" s="76">
        <f>VLOOKUP(B29,[48]全部报警!$B$4:$E$71,3,FALSE)</f>
        <v>0</v>
      </c>
      <c r="H29" s="76" t="str">
        <f>VLOOKUP(B29,[48]全部报警!$B$4:$E$71,4,FALSE)</f>
        <v>云南省德宏傣族景颇族自治州瑞丽市,姐告国门天地宽农贸市场,东北方向,109.5米</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5903</v>
      </c>
      <c r="G30" s="75">
        <v>0</v>
      </c>
      <c r="H30" s="75" t="s">
        <v>5904</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5905</v>
      </c>
      <c r="G31" s="75">
        <v>0</v>
      </c>
      <c r="H31" s="75" t="s">
        <v>5906</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5907</v>
      </c>
      <c r="G32" s="75">
        <v>0</v>
      </c>
      <c r="H32" s="75" t="s">
        <v>5908</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5909</v>
      </c>
      <c r="G33" s="75">
        <v>0</v>
      </c>
      <c r="H33" s="75" t="s">
        <v>4798</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5910</v>
      </c>
      <c r="G34" s="75">
        <v>0</v>
      </c>
      <c r="H34" s="75" t="s">
        <v>5911</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5912</v>
      </c>
      <c r="G35" s="75">
        <v>0</v>
      </c>
      <c r="H35" s="75" t="s">
        <v>5913</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5" t="s">
        <v>5914</v>
      </c>
      <c r="G36" s="75">
        <v>0</v>
      </c>
      <c r="H36" s="75" t="s">
        <v>5242</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5915</v>
      </c>
      <c r="G37" s="75">
        <v>0</v>
      </c>
      <c r="H37" s="75" t="s">
        <v>5916</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VLOOKUP(B38,[48]全部报警!$B$4:$E$71,2,FALSE)</f>
        <v>2019-07-27 15:01:39</v>
      </c>
      <c r="G38" s="76">
        <f>VLOOKUP(B38,[48]全部报警!$B$4:$E$71,3,FALSE)</f>
        <v>0</v>
      </c>
      <c r="H38" s="76" t="str">
        <f>VLOOKUP(B38,[48]全部报警!$B$4:$E$71,4,FALSE)</f>
        <v>云南省红河哈尼族彝族自治州个旧市锡城镇个金公路个旧市仪创商贸有限公司东北81米</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5917</v>
      </c>
      <c r="G39" s="75">
        <v>0</v>
      </c>
      <c r="H39" s="75" t="s">
        <v>3872</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VLOOKUP(B40,[48]全部报警!$B$4:$E$71,2,FALSE)</f>
        <v>2019-07-27 23:17:05</v>
      </c>
      <c r="G40" s="76">
        <f>VLOOKUP(B40,[48]全部报警!$B$4:$E$71,3,FALSE)</f>
        <v>0</v>
      </c>
      <c r="H40" s="76" t="str">
        <f>VLOOKUP(B40,[48]全部报警!$B$4:$E$71,4,FALSE)</f>
        <v>云南省红河哈尼族彝族自治州建水县南庄镇通建高速小回龙西北297米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5918</v>
      </c>
      <c r="G41" s="75">
        <v>0</v>
      </c>
      <c r="H41" s="75" t="s">
        <v>3878</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5919</v>
      </c>
      <c r="G42" s="75">
        <v>0</v>
      </c>
      <c r="H42" s="75" t="s">
        <v>5920</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6" t="str">
        <f>VLOOKUP(B43,[48]全部报警!$B$4:$E$71,2,FALSE)</f>
        <v>2019-07-26 14:54:03</v>
      </c>
      <c r="G43" s="76">
        <f>VLOOKUP(B43,[48]全部报警!$B$4:$E$71,3,FALSE)</f>
        <v>0</v>
      </c>
      <c r="H43" s="76" t="str">
        <f>VLOOKUP(B43,[48]全部报警!$B$4:$E$71,4,FALSE)</f>
        <v>云南省红河哈尼族彝族自治州开远市,红河州公安局交警支队鸿云交通管理服务站,西北方向,65.2米</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5" t="s">
        <v>5921</v>
      </c>
      <c r="G44" s="75">
        <v>0</v>
      </c>
      <c r="H44" s="75" t="s">
        <v>5922</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5923</v>
      </c>
      <c r="G45" s="75">
        <v>0</v>
      </c>
      <c r="H45" s="75" t="s">
        <v>5707</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5924</v>
      </c>
      <c r="G46" s="75">
        <v>0</v>
      </c>
      <c r="H46" s="75" t="s">
        <v>4121</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t="str">
        <f>VLOOKUP(B47,[48]全部报警!$B$4:$E$71,2,FALSE)</f>
        <v>2019-07-27 18:06:28</v>
      </c>
      <c r="G47" s="76">
        <f>VLOOKUP(B47,[48]全部报警!$B$4:$E$71,3,FALSE)</f>
        <v>0</v>
      </c>
      <c r="H47" s="76" t="str">
        <f>VLOOKUP(B47,[48]全部报警!$B$4:$E$71,4,FALSE)</f>
        <v>云南省西双版纳傣族自治州勐腊县,吴记凤凰酒家,东南方向,228.3米</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5" t="s">
        <v>5925</v>
      </c>
      <c r="G48" s="75">
        <v>0</v>
      </c>
      <c r="H48" s="75" t="s">
        <v>5926</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5927</v>
      </c>
      <c r="G49" s="75">
        <v>0</v>
      </c>
      <c r="H49" s="75" t="s">
        <v>5928</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6" t="str">
        <f>VLOOKUP(B50,[48]全部报警!$B$4:$E$71,2,FALSE)</f>
        <v>2019-07-27 18:42:26</v>
      </c>
      <c r="G50" s="76">
        <f>VLOOKUP(B50,[48]全部报警!$B$4:$E$71,3,FALSE)</f>
        <v>0</v>
      </c>
      <c r="H50" s="76" t="str">
        <f>VLOOKUP(B50,[48]全部报警!$B$4:$E$71,4,FALSE)</f>
        <v>云南省红河哈尼族彝族自治州开远市小龙潭镇城子东北80米</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5929</v>
      </c>
      <c r="G51" s="75">
        <v>0</v>
      </c>
      <c r="H51" s="75" t="s">
        <v>5930</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5931</v>
      </c>
      <c r="G52" s="75">
        <v>0</v>
      </c>
      <c r="H52" s="75" t="s">
        <v>5932</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VLOOKUP(B53,[48]全部报警!$B$4:$E$71,2,FALSE)</f>
        <v>2019-07-27 18:06:14</v>
      </c>
      <c r="G53" s="76">
        <f>VLOOKUP(B53,[48]全部报警!$B$4:$E$71,3,FALSE)</f>
        <v>0</v>
      </c>
      <c r="H53" s="76" t="str">
        <f>VLOOKUP(B53,[48]全部报警!$B$4:$E$71,4,FALSE)</f>
        <v>云南省西双版纳傣族自治州勐腊县,城子罗梭江顺河大桥,东南方向,728.5米</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6" t="str">
        <f>VLOOKUP(B54,[48]全部报警!$B$4:$E$71,2,FALSE)</f>
        <v>2019-07-27 13:45:10</v>
      </c>
      <c r="G54" s="76">
        <f>VLOOKUP(B54,[48]全部报警!$B$4:$E$71,3,FALSE)</f>
        <v>0</v>
      </c>
      <c r="H54" s="76" t="str">
        <f>VLOOKUP(B54,[48]全部报警!$B$4:$E$71,4,FALSE)</f>
        <v>云南省文山壮族苗族自治州砚山县,自家人饭店,西北方向,9.1米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5933</v>
      </c>
      <c r="G55" s="75">
        <v>0</v>
      </c>
      <c r="H55" s="75" t="s">
        <v>5934</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5935</v>
      </c>
      <c r="G56" s="75">
        <v>0</v>
      </c>
      <c r="H56" s="75" t="s">
        <v>5936</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5937</v>
      </c>
      <c r="G57" s="75">
        <v>0</v>
      </c>
      <c r="H57" s="75" t="s">
        <v>5938</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5939</v>
      </c>
      <c r="G58" s="75">
        <v>0</v>
      </c>
      <c r="H58" s="75" t="s">
        <v>5940</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5941</v>
      </c>
      <c r="G59" s="75">
        <v>0</v>
      </c>
      <c r="H59" s="75" t="s">
        <v>3908</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5942</v>
      </c>
      <c r="G60" s="75">
        <v>0</v>
      </c>
      <c r="H60" s="75" t="s">
        <v>5943</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t="str">
        <f>VLOOKUP(B61,[48]全部报警!$B$4:$E$71,2,FALSE)</f>
        <v>2019-07-27 18:05:22</v>
      </c>
      <c r="G61" s="76">
        <f>VLOOKUP(B61,[48]全部报警!$B$4:$E$71,3,FALSE)</f>
        <v>0</v>
      </c>
      <c r="H61" s="76" t="str">
        <f>VLOOKUP(B61,[48]全部报警!$B$4:$E$71,4,FALSE)</f>
        <v>云南省,红河哈尼族彝族自治州,建水县</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5944</v>
      </c>
      <c r="G62" s="75">
        <v>0</v>
      </c>
      <c r="H62" s="75" t="s">
        <v>5945</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5946</v>
      </c>
      <c r="G63" s="75">
        <v>0</v>
      </c>
      <c r="H63" s="75" t="s">
        <v>5947</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5948</v>
      </c>
      <c r="G64" s="75">
        <v>0</v>
      </c>
      <c r="H64" s="75" t="s">
        <v>5949</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5950</v>
      </c>
      <c r="G65" s="75">
        <v>0</v>
      </c>
      <c r="H65" s="75" t="s">
        <v>5035</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5951</v>
      </c>
      <c r="G66" s="75">
        <v>0</v>
      </c>
      <c r="H66" s="75" t="s">
        <v>5952</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VLOOKUP(B67,[48]全部报警!$B$4:$E$71,2,FALSE)</f>
        <v>2019-07-27 22:35:57</v>
      </c>
      <c r="G67" s="76">
        <f>VLOOKUP(B67,[48]全部报警!$B$4:$E$71,3,FALSE)</f>
        <v>0</v>
      </c>
      <c r="H67" s="76" t="str">
        <f>VLOOKUP(B67,[48]全部报警!$B$4:$E$71,4,FALSE)</f>
        <v>云南省怒江傈僳族自治州泸水市称杆乡228省道腊门嘎东南212米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5953</v>
      </c>
      <c r="G68" s="75">
        <v>0</v>
      </c>
      <c r="H68" s="75" t="s">
        <v>5954</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5955</v>
      </c>
      <c r="G69" s="75">
        <v>0</v>
      </c>
      <c r="H69" s="75" t="s">
        <v>5956</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5957</v>
      </c>
      <c r="G70" s="75">
        <v>0</v>
      </c>
      <c r="H70" s="75" t="s">
        <v>5958</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5959</v>
      </c>
      <c r="G71" s="75">
        <v>0</v>
      </c>
      <c r="H71" s="75" t="s">
        <v>5742</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VLOOKUP(B72,[48]全部报警!$B$4:$E$71,2,FALSE)</f>
        <v>2019-07-27 18:06:38</v>
      </c>
      <c r="G72" s="76">
        <f>VLOOKUP(B72,[48]全部报警!$B$4:$E$71,3,FALSE)</f>
        <v>0</v>
      </c>
      <c r="H72" s="76" t="str">
        <f>VLOOKUP(B72,[48]全部报警!$B$4:$E$71,4,FALSE)</f>
        <v>云南省红河哈尼族彝族自治州蒙自市,庄区寨,北方向,62.2米</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5960</v>
      </c>
      <c r="G73" s="75">
        <v>0</v>
      </c>
      <c r="H73" s="75" t="s">
        <v>5961</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VLOOKUP(B74,[48]全部报警!$B$4:$E$71,2,FALSE)</f>
        <v>2019-07-27 23:43:53</v>
      </c>
      <c r="G74" s="76">
        <f>VLOOKUP(B74,[48]全部报警!$B$4:$E$71,3,FALSE)</f>
        <v>0</v>
      </c>
      <c r="H74" s="76" t="str">
        <f>VLOOKUP(B74,[48]全部报警!$B$4:$E$71,4,FALSE)</f>
        <v>云南省红河哈尼族彝族自治州开远市羊街乡326国道上海工行希望小学西北357米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VLOOKUP(B75,[48]全部报警!$B$4:$E$71,2,FALSE)</f>
        <v>2019-07-27 23:29:11</v>
      </c>
      <c r="G75" s="76">
        <f>VLOOKUP(B75,[48]全部报警!$B$4:$E$71,3,FALSE)</f>
        <v>0</v>
      </c>
      <c r="H75" s="76" t="str">
        <f>VLOOKUP(B75,[48]全部报警!$B$4:$E$71,4,FALSE)</f>
        <v>广西壮族自治区钦州市钦北区贵台镇S60合那高速那填西南133米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VLOOKUP(B76,[48]全部报警!$B$4:$E$71,2,FALSE)</f>
        <v>2019-07-27 23:40:07</v>
      </c>
      <c r="G76" s="76">
        <f>VLOOKUP(B76,[48]全部报警!$B$4:$E$71,3,FALSE)</f>
        <v>0</v>
      </c>
      <c r="H76" s="76" t="str">
        <f>VLOOKUP(B76,[48]全部报警!$B$4:$E$71,4,FALSE)</f>
        <v>云南省红河哈尼族彝族自治州个旧市贾沙乡芦柴冲西北428米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5962</v>
      </c>
      <c r="G77" s="75">
        <v>0</v>
      </c>
      <c r="H77" s="75" t="s">
        <v>4868</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5963</v>
      </c>
      <c r="G78" s="75">
        <v>0</v>
      </c>
      <c r="H78" s="75" t="s">
        <v>5964</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5965</v>
      </c>
      <c r="G79" s="75">
        <v>0</v>
      </c>
      <c r="H79" s="75" t="s">
        <v>5966</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5967</v>
      </c>
      <c r="G80" s="75">
        <v>0</v>
      </c>
      <c r="H80" s="75" t="s">
        <v>4883</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VLOOKUP(B81,[48]全部报警!$B$4:$E$71,2,FALSE)</f>
        <v>2019-07-27 18:14:29</v>
      </c>
      <c r="G81" s="76">
        <f>VLOOKUP(B81,[48]全部报警!$B$4:$E$71,3,FALSE)</f>
        <v>0</v>
      </c>
      <c r="H81" s="76" t="str">
        <f>VLOOKUP(B81,[48]全部报警!$B$4:$E$71,4,FALSE)</f>
        <v>云南省红河哈尼族彝族自治州个旧市锡城镇个金公路个旧市财政局东北182米</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VLOOKUP(B82,[48]全部报警!$B$4:$E$71,2,FALSE)</f>
        <v>2019-07-27 15:26:11</v>
      </c>
      <c r="G82" s="76">
        <f>VLOOKUP(B82,[48]全部报警!$B$4:$E$71,3,FALSE)</f>
        <v>0</v>
      </c>
      <c r="H82" s="76" t="str">
        <f>VLOOKUP(B82,[48]全部报警!$B$4:$E$71,4,FALSE)</f>
        <v>云南省红河哈尼族彝族自治州泸西县午街铺镇服务区南169米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5" t="s">
        <v>5968</v>
      </c>
      <c r="G83" s="75">
        <v>0</v>
      </c>
      <c r="H83" s="75" t="s">
        <v>5969</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VLOOKUP(B84,[48]全部报警!$B$4:$E$71,2,FALSE)</f>
        <v>2019-07-27 18:06:37</v>
      </c>
      <c r="G84" s="76">
        <f>VLOOKUP(B84,[48]全部报警!$B$4:$E$71,3,FALSE)</f>
        <v>0</v>
      </c>
      <c r="H84" s="76" t="str">
        <f>VLOOKUP(B84,[48]全部报警!$B$4:$E$71,4,FALSE)</f>
        <v>云南省红河哈尼族彝族自治州建水县,金色维也纳,西方向,69.3米</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5" t="s">
        <v>5970</v>
      </c>
      <c r="G85" s="75">
        <v>0</v>
      </c>
      <c r="H85" s="75" t="s">
        <v>5971</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5972</v>
      </c>
      <c r="G86" s="75">
        <v>0</v>
      </c>
      <c r="H86" s="75" t="s">
        <v>5973</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VLOOKUP(B87,[48]全部报警!$B$4:$E$71,2,FALSE)</f>
        <v>2019-07-27 19:01:52</v>
      </c>
      <c r="G87" s="76">
        <f>VLOOKUP(B87,[48]全部报警!$B$4:$E$71,3,FALSE)</f>
        <v>0</v>
      </c>
      <c r="H87" s="76" t="str">
        <f>VLOOKUP(B87,[48]全部报警!$B$4:$E$71,4,FALSE)</f>
        <v>云南省红河哈尼族彝族自治州元阳县南沙镇102县道元红双飞粉东北239米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VLOOKUP(B88,[48]全部报警!$B$4:$E$71,2,FALSE)</f>
        <v>2019-07-27 18:06:11</v>
      </c>
      <c r="G88" s="76">
        <f>VLOOKUP(B88,[48]全部报警!$B$4:$E$71,3,FALSE)</f>
        <v>0</v>
      </c>
      <c r="H88" s="76" t="str">
        <f>VLOOKUP(B88,[48]全部报警!$B$4:$E$71,4,FALSE)</f>
        <v>云南省红河哈尼族彝族自治州建水县,新村,西北方向,549.2米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VLOOKUP(B89,[48]全部报警!$B$4:$E$71,2,FALSE)</f>
        <v>2019-07-27 22:18:45</v>
      </c>
      <c r="G89" s="76">
        <f>VLOOKUP(B89,[48]全部报警!$B$4:$E$71,3,FALSE)</f>
        <v>0</v>
      </c>
      <c r="H89" s="76" t="str">
        <f>VLOOKUP(B89,[48]全部报警!$B$4:$E$71,4,FALSE)</f>
        <v>云南省红河哈尼族彝族自治州蒙自市新安所镇回归路161号G8011开河高速新安中学西411米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VLOOKUP(B90,[48]全部报警!$B$4:$E$71,2,FALSE)</f>
        <v>2019-07-27 21:56:55</v>
      </c>
      <c r="G90" s="76">
        <f>VLOOKUP(B90,[48]全部报警!$B$4:$E$71,3,FALSE)</f>
        <v>0</v>
      </c>
      <c r="H90" s="76" t="str">
        <f>VLOOKUP(B90,[48]全部报警!$B$4:$E$71,4,FALSE)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5" t="s">
        <v>5974</v>
      </c>
      <c r="G91" s="75">
        <v>0</v>
      </c>
      <c r="H91" s="75" t="s">
        <v>5975</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6"/>
      <c r="G92" s="76"/>
      <c r="H92" s="76"/>
      <c r="I92" s="83" t="s">
        <v>62</v>
      </c>
      <c r="J92" s="85"/>
      <c r="K92" s="85"/>
      <c r="L92" s="84" t="s">
        <v>33</v>
      </c>
      <c r="M92" s="83"/>
      <c r="N92" s="83"/>
      <c r="O92" s="83"/>
      <c r="P92" s="83"/>
      <c r="Q92" s="101" t="s">
        <v>29</v>
      </c>
      <c r="R92" s="102"/>
      <c r="S92" s="83"/>
      <c r="T92" s="104"/>
      <c r="U92" s="105"/>
    </row>
    <row r="93" s="41" customFormat="1" ht="17.65" customHeight="1" spans="1:21">
      <c r="A93" s="71">
        <v>88</v>
      </c>
      <c r="B93" s="72" t="s">
        <v>330</v>
      </c>
      <c r="C93" s="73" t="s">
        <v>331</v>
      </c>
      <c r="D93" s="73">
        <v>15912809069</v>
      </c>
      <c r="E93" s="74" t="s">
        <v>59</v>
      </c>
      <c r="F93" s="75" t="s">
        <v>5976</v>
      </c>
      <c r="G93" s="75">
        <v>0</v>
      </c>
      <c r="H93" s="75" t="s">
        <v>5977</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5978</v>
      </c>
      <c r="G94" s="75">
        <v>0</v>
      </c>
      <c r="H94" s="75" t="s">
        <v>5979</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5980</v>
      </c>
      <c r="G95" s="75">
        <v>0</v>
      </c>
      <c r="H95" s="75" t="s">
        <v>5981</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6" t="str">
        <f>VLOOKUP(B96,[48]全部报警!$B$4:$E$71,2,FALSE)</f>
        <v>2019-07-27 18:04:45</v>
      </c>
      <c r="G96" s="76">
        <f>VLOOKUP(B96,[48]全部报警!$B$4:$E$71,3,FALSE)</f>
        <v>0</v>
      </c>
      <c r="H96" s="76" t="str">
        <f>VLOOKUP(B96,[48]全部报警!$B$4:$E$71,4,FALSE)</f>
        <v>云南省昆明市安宁市,小普河,西方向,803.7米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5982</v>
      </c>
      <c r="G97" s="75">
        <v>0</v>
      </c>
      <c r="H97" s="75" t="s">
        <v>5983</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5984</v>
      </c>
      <c r="G98" s="75">
        <v>0</v>
      </c>
      <c r="H98" s="75" t="s">
        <v>5985</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VLOOKUP(B99,[48]全部报警!$B$4:$E$71,2,FALSE)</f>
        <v>2019-07-27 22:56:32</v>
      </c>
      <c r="G99" s="76">
        <f>VLOOKUP(B99,[48]全部报警!$B$4:$E$71,3,FALSE)</f>
        <v>0</v>
      </c>
      <c r="H99" s="76" t="str">
        <f>VLOOKUP(B99,[48]全部报警!$B$4:$E$71,4,FALSE)</f>
        <v>云南省红河哈尼族彝族自治州建水县临安镇214省道鸿达驾校西南273米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VLOOKUP(B100,[48]全部报警!$B$4:$E$71,2,FALSE)</f>
        <v>2019-07-27 18:00:53</v>
      </c>
      <c r="G100" s="76">
        <f>VLOOKUP(B100,[48]全部报警!$B$4:$E$71,3,FALSE)</f>
        <v>0</v>
      </c>
      <c r="H100" s="76" t="str">
        <f>VLOOKUP(B100,[48]全部报警!$B$4:$E$71,4,FALSE)</f>
        <v>云南省红河哈尼族彝族自治州个旧市城区街道个金公路延康诊所西20米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5" t="s">
        <v>5986</v>
      </c>
      <c r="G101" s="75">
        <v>0</v>
      </c>
      <c r="H101" s="75" t="s">
        <v>5987</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5" t="s">
        <v>5988</v>
      </c>
      <c r="G102" s="75">
        <v>0</v>
      </c>
      <c r="H102" s="75" t="s">
        <v>5989</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VLOOKUP(B103,[48]全部报警!$B$4:$E$71,2,FALSE)</f>
        <v>2019-07-27 23:38:58</v>
      </c>
      <c r="G103" s="76">
        <f>VLOOKUP(B103,[48]全部报警!$B$4:$E$71,3,FALSE)</f>
        <v>0</v>
      </c>
      <c r="H103" s="76" t="str">
        <f>VLOOKUP(B103,[48]全部报警!$B$4:$E$71,4,FALSE)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VLOOKUP(B104,[48]全部报警!$B$4:$E$71,2,FALSE)</f>
        <v>2019-07-27 23:25:16</v>
      </c>
      <c r="G104" s="76">
        <f>VLOOKUP(B104,[48]全部报警!$B$4:$E$71,3,FALSE)</f>
        <v>0</v>
      </c>
      <c r="H104" s="76" t="str">
        <f>VLOOKUP(B104,[48]全部报警!$B$4:$E$71,4,FALSE)</f>
        <v>云南省昆明市宜良县匡远街道学府路钟家坡东62米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VLOOKUP(B105,[48]全部报警!$B$4:$E$71,2,FALSE)</f>
        <v>2019-07-27 22:34:13</v>
      </c>
      <c r="G105" s="76">
        <f>VLOOKUP(B105,[48]全部报警!$B$4:$E$71,3,FALSE)</f>
        <v>0</v>
      </c>
      <c r="H105" s="76" t="str">
        <f>VLOOKUP(B105,[48]全部报警!$B$4:$E$71,4,FALSE)</f>
        <v>云南省红河哈尼族彝族自治州建水县临安镇323国道小川味饭店西北253米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VLOOKUP(B106,[48]全部报警!$B$4:$E$71,2,FALSE)</f>
        <v>2019-07-27 23:50:46</v>
      </c>
      <c r="G106" s="76">
        <f>VLOOKUP(B106,[48]全部报警!$B$4:$E$71,3,FALSE)</f>
        <v>84</v>
      </c>
      <c r="H106" s="76" t="str">
        <f>VLOOKUP(B106,[48]全部报警!$B$4:$E$71,4,FALSE)</f>
        <v>云南省红河哈尼族彝族自治州泸西县中枢镇阿兴公路大兴村东北1328米</v>
      </c>
      <c r="I106" s="81" t="s">
        <v>3596</v>
      </c>
      <c r="J106" s="85"/>
      <c r="K106" s="85"/>
      <c r="L106" s="84" t="s">
        <v>28</v>
      </c>
      <c r="M106" s="83" t="s">
        <v>62</v>
      </c>
      <c r="N106" s="83"/>
      <c r="O106" s="83"/>
      <c r="P106" s="83"/>
      <c r="Q106" s="101" t="s">
        <v>34</v>
      </c>
      <c r="R106" s="102"/>
      <c r="S106" s="83" t="s">
        <v>5990</v>
      </c>
      <c r="T106" s="104" t="s">
        <v>170</v>
      </c>
      <c r="U106" s="105"/>
    </row>
    <row r="107" s="41" customFormat="1" ht="17.65" customHeight="1" spans="1:21">
      <c r="A107" s="71">
        <v>102</v>
      </c>
      <c r="B107" s="72" t="s">
        <v>377</v>
      </c>
      <c r="C107" s="110" t="s">
        <v>378</v>
      </c>
      <c r="D107" s="110" t="s">
        <v>379</v>
      </c>
      <c r="E107" s="74" t="s">
        <v>59</v>
      </c>
      <c r="F107" s="75" t="s">
        <v>5991</v>
      </c>
      <c r="G107" s="75">
        <v>0</v>
      </c>
      <c r="H107" s="75" t="s">
        <v>5992</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VLOOKUP(B108,[48]全部报警!$B$4:$E$71,2,FALSE)</f>
        <v>2019-07-22 18:10:48</v>
      </c>
      <c r="G108" s="76">
        <f>VLOOKUP(B108,[48]全部报警!$B$4:$E$71,3,FALSE)</f>
        <v>0</v>
      </c>
      <c r="H108" s="76" t="str">
        <f>VLOOKUP(B108,[48]全部报警!$B$4:$E$71,4,FALSE)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VLOOKUP(B109,[48]全部报警!$B$4:$E$71,2,FALSE)</f>
        <v>2019-07-19 11:45:18</v>
      </c>
      <c r="G109" s="76">
        <f>VLOOKUP(B109,[48]全部报警!$B$4:$E$71,3,FALSE)</f>
        <v>0</v>
      </c>
      <c r="H109" s="76" t="str">
        <f>VLOOKUP(B109,[48]全部报警!$B$4:$E$71,4,FALSE)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5993</v>
      </c>
      <c r="G110" s="75">
        <v>0</v>
      </c>
      <c r="H110" s="75" t="s">
        <v>5777</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5994</v>
      </c>
      <c r="G111" s="75">
        <v>0</v>
      </c>
      <c r="H111" s="75" t="s">
        <v>5995</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5" t="s">
        <v>5996</v>
      </c>
      <c r="G112" s="75">
        <v>0</v>
      </c>
      <c r="H112" s="75" t="s">
        <v>5997</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5998</v>
      </c>
      <c r="G113" s="75">
        <v>0</v>
      </c>
      <c r="H113" s="75" t="s">
        <v>5999</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6000</v>
      </c>
      <c r="G114" s="75">
        <v>0</v>
      </c>
      <c r="H114" s="75" t="s">
        <v>6001</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VLOOKUP(B115,[48]全部报警!$B$4:$E$71,2,FALSE)</f>
        <v>2019-07-27 22:55:28</v>
      </c>
      <c r="G115" s="76">
        <f>VLOOKUP(B115,[48]全部报警!$B$4:$E$71,3,FALSE)</f>
        <v>0</v>
      </c>
      <c r="H115" s="76" t="str">
        <f>VLOOKUP(B115,[48]全部报警!$B$4:$E$71,4,FALSE)</f>
        <v>云南省昆明市寻甸回族彝族自治县倘甸镇马大段庆文砖厂北435米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6002</v>
      </c>
      <c r="G116" s="75">
        <v>0</v>
      </c>
      <c r="H116" s="75" t="s">
        <v>6003</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6004</v>
      </c>
      <c r="G117" s="75">
        <v>0</v>
      </c>
      <c r="H117" s="75" t="s">
        <v>6005</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VLOOKUP(B118,[48]全部报警!$B$4:$E$71,2,FALSE)</f>
        <v>2019-07-27 16:33:37</v>
      </c>
      <c r="G118" s="76">
        <f>VLOOKUP(B118,[48]全部报警!$B$4:$E$71,3,FALSE)</f>
        <v>0</v>
      </c>
      <c r="H118" s="76" t="str">
        <f>VLOOKUP(B118,[48]全部报警!$B$4:$E$71,4,FALSE)</f>
        <v>福生路河口华夏医院西南314米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c r="G119" s="75"/>
      <c r="H119" s="75"/>
      <c r="I119" s="83" t="s">
        <v>62</v>
      </c>
      <c r="J119" s="85"/>
      <c r="K119" s="85"/>
      <c r="L119" s="84" t="s">
        <v>33</v>
      </c>
      <c r="M119" s="83"/>
      <c r="N119" s="83"/>
      <c r="O119" s="83"/>
      <c r="P119" s="83"/>
      <c r="Q119" s="101" t="s">
        <v>29</v>
      </c>
      <c r="R119" s="102"/>
      <c r="S119" s="83"/>
      <c r="T119" s="104"/>
      <c r="U119" s="105"/>
      <c r="V119" s="46"/>
    </row>
    <row r="120" s="41" customFormat="1" ht="17.65" customHeight="1" spans="1:22">
      <c r="A120" s="71">
        <v>115</v>
      </c>
      <c r="B120" s="108" t="s">
        <v>436</v>
      </c>
      <c r="C120" s="110" t="s">
        <v>437</v>
      </c>
      <c r="D120" s="110" t="s">
        <v>438</v>
      </c>
      <c r="E120" s="74" t="s">
        <v>59</v>
      </c>
      <c r="F120" s="75" t="s">
        <v>6006</v>
      </c>
      <c r="G120" s="75">
        <v>0</v>
      </c>
      <c r="H120" s="75" t="s">
        <v>6007</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VLOOKUP(B121,[48]全部报警!$B$4:$E$71,2,FALSE)</f>
        <v>2019-07-27 17:47:02</v>
      </c>
      <c r="G121" s="76">
        <f>VLOOKUP(B121,[48]全部报警!$B$4:$E$71,3,FALSE)</f>
        <v>0</v>
      </c>
      <c r="H121" s="76" t="str">
        <f>VLOOKUP(B121,[48]全部报警!$B$4:$E$71,4,FALSE)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VLOOKUP(B122,[48]全部报警!$B$4:$E$71,2,FALSE)</f>
        <v>2019-07-27 20:39:26</v>
      </c>
      <c r="G122" s="76">
        <f>VLOOKUP(B122,[48]全部报警!$B$4:$E$71,3,FALSE)</f>
        <v>0</v>
      </c>
      <c r="H122" s="76" t="str">
        <f>VLOOKUP(B122,[48]全部报警!$B$4:$E$71,4,FALSE)</f>
        <v>云南省玉溪市新平彝族傣族自治县扬武镇213国道仙福钢铁有限公司东368米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5" t="s">
        <v>6008</v>
      </c>
      <c r="G123" s="75">
        <v>0</v>
      </c>
      <c r="H123" s="75" t="s">
        <v>6009</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6010</v>
      </c>
      <c r="G124" s="75">
        <v>0</v>
      </c>
      <c r="H124" s="75" t="s">
        <v>6011</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6012</v>
      </c>
      <c r="G125" s="75">
        <v>0</v>
      </c>
      <c r="H125" s="75" t="s">
        <v>6013</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6014</v>
      </c>
      <c r="G126" s="75">
        <v>0</v>
      </c>
      <c r="H126" s="75" t="s">
        <v>6015</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5" t="s">
        <v>6016</v>
      </c>
      <c r="G127" s="75">
        <v>0</v>
      </c>
      <c r="H127" s="75" t="s">
        <v>6017</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VLOOKUP(B128,[48]全部报警!$B$4:$E$71,2,FALSE)</f>
        <v>2019-07-27 23:32:15</v>
      </c>
      <c r="G128" s="76">
        <f>VLOOKUP(B128,[48]全部报警!$B$4:$E$71,3,FALSE)</f>
        <v>0</v>
      </c>
      <c r="H128" s="76" t="str">
        <f>VLOOKUP(B128,[48]全部报警!$B$4:$E$71,4,FALSE)</f>
        <v>云南省红河哈尼族彝族自治州个旧市大屯镇个大段小屯西135米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6018</v>
      </c>
      <c r="G129" s="75">
        <v>0</v>
      </c>
      <c r="H129" s="75" t="s">
        <v>6019</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VLOOKUP(B130,[48]全部报警!$B$4:$E$71,2,FALSE)</f>
        <v>2019-07-27 23:06:16</v>
      </c>
      <c r="G130" s="76">
        <f>VLOOKUP(B130,[48]全部报警!$B$4:$E$71,3,FALSE)</f>
        <v>0</v>
      </c>
      <c r="H130" s="76" t="str">
        <f>VLOOKUP(B130,[48]全部报警!$B$4:$E$71,4,FALSE)</f>
        <v>云南省红河哈尼族彝族自治州个旧市蔓耗镇102县道蛮板大桥东北324米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VLOOKUP(B131,[48]全部报警!$B$4:$E$71,2,FALSE)</f>
        <v>2019-07-27 15:05:04</v>
      </c>
      <c r="G131" s="76">
        <f>VLOOKUP(B131,[48]全部报警!$B$4:$E$71,3,FALSE)</f>
        <v>0</v>
      </c>
      <c r="H131" s="76" t="str">
        <f>VLOOKUP(B131,[48]全部报警!$B$4:$E$71,4,FALSE)</f>
        <v>云南省红河哈尼族彝族自治州开远市小龙潭镇二城段安桶寨西240米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6020</v>
      </c>
      <c r="G132" s="75">
        <v>0</v>
      </c>
      <c r="H132" s="75" t="s">
        <v>6021</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6022</v>
      </c>
      <c r="G133" s="75">
        <v>0</v>
      </c>
      <c r="H133" s="75" t="s">
        <v>6023</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VLOOKUP(B134,[48]全部报警!$B$4:$E$71,2,FALSE)</f>
        <v>2019-07-27 22:56:45</v>
      </c>
      <c r="G134" s="76">
        <f>VLOOKUP(B134,[48]全部报警!$B$4:$E$71,3,FALSE)</f>
        <v>0</v>
      </c>
      <c r="H134" s="76" t="str">
        <f>VLOOKUP(B134,[48]全部报警!$B$4:$E$71,4,FALSE)</f>
        <v>云南省红河哈尼族彝族自治州金平苗族瑶族傣族自治县金河镇106县道红河哈尼族彝族自治州公路管理总段双金桥管理所东北104米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6024</v>
      </c>
      <c r="G135" s="75">
        <v>0</v>
      </c>
      <c r="H135" s="75" t="s">
        <v>6025</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VLOOKUP(B136,[48]全部报警!$B$4:$E$71,2,FALSE)</f>
        <v>2019-07-27 18:00:36</v>
      </c>
      <c r="G136" s="76">
        <f>VLOOKUP(B136,[48]全部报警!$B$4:$E$71,3,FALSE)</f>
        <v>0</v>
      </c>
      <c r="H136" s="76" t="str">
        <f>VLOOKUP(B136,[48]全部报警!$B$4:$E$71,4,FALSE)</f>
        <v>云南省红河哈尼族彝族自治州蒙自市,落龙庄小学,东方向,213.7米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5" t="s">
        <v>6026</v>
      </c>
      <c r="G137" s="75">
        <v>0</v>
      </c>
      <c r="H137" s="75" t="s">
        <v>6027</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6028</v>
      </c>
      <c r="G138" s="75">
        <v>0</v>
      </c>
      <c r="H138" s="75" t="s">
        <v>6029</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5" t="s">
        <v>6030</v>
      </c>
      <c r="G139" s="75">
        <v>0</v>
      </c>
      <c r="H139" s="75" t="s">
        <v>6031</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6" t="str">
        <f>VLOOKUP(B140,[48]全部报警!$B$4:$E$71,2,FALSE)</f>
        <v>2019-07-27 13:59:20</v>
      </c>
      <c r="G140" s="76">
        <f>VLOOKUP(B140,[48]全部报警!$B$4:$E$71,3,FALSE)</f>
        <v>0</v>
      </c>
      <c r="H140" s="76" t="str">
        <f>VLOOKUP(B140,[48]全部报警!$B$4:$E$71,4,FALSE)</f>
        <v>云南省西双版纳傣族自治州景洪市允景洪街道澜沧江路5号澜沧江路西双版纳傣族自治州质量技术监督景洪社会公证计量称重站东北656米</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6032</v>
      </c>
      <c r="G141" s="75">
        <v>0</v>
      </c>
      <c r="H141" s="75" t="s">
        <v>6033</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VLOOKUP(B142,[48]全部报警!$B$4:$E$71,2,FALSE)</f>
        <v>2019-07-27 18:13:36</v>
      </c>
      <c r="G142" s="76">
        <f>VLOOKUP(B142,[48]全部报警!$B$4:$E$71,3,FALSE)</f>
        <v>0</v>
      </c>
      <c r="H142" s="76" t="str">
        <f>VLOOKUP(B142,[48]全部报警!$B$4:$E$71,4,FALSE)</f>
        <v>云南省红河哈尼族彝族自治州建水县青龙镇青他线老里硐小学东北1381米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VLOOKUP(B143,[48]全部报警!$B$4:$E$71,2,FALSE)</f>
        <v>2019-07-27 22:52:40</v>
      </c>
      <c r="G143" s="76">
        <f>VLOOKUP(B143,[48]全部报警!$B$4:$E$71,3,FALSE)</f>
        <v>50</v>
      </c>
      <c r="H143" s="76" t="str">
        <f>VLOOKUP(B143,[48]全部报警!$B$4:$E$71,4,FALSE)</f>
        <v>云南省普洱市墨江哈尼族自治县通关镇G8511昆磨高速芭蕉箐北130米</v>
      </c>
      <c r="I143" s="81" t="s">
        <v>3596</v>
      </c>
      <c r="J143" s="128"/>
      <c r="K143" s="128"/>
      <c r="L143" s="84" t="s">
        <v>28</v>
      </c>
      <c r="M143" s="81"/>
      <c r="N143" s="81" t="s">
        <v>62</v>
      </c>
      <c r="O143" s="81"/>
      <c r="P143" s="81"/>
      <c r="Q143" s="129" t="s">
        <v>34</v>
      </c>
      <c r="R143" s="130"/>
      <c r="S143" s="81" t="s">
        <v>5990</v>
      </c>
      <c r="T143" s="107" t="s">
        <v>170</v>
      </c>
      <c r="U143" s="131"/>
      <c r="V143" s="46"/>
    </row>
    <row r="144" s="41" customFormat="1" ht="17.65" customHeight="1" spans="1:22">
      <c r="A144" s="71">
        <v>139</v>
      </c>
      <c r="B144" s="116" t="s">
        <v>508</v>
      </c>
      <c r="C144" s="77" t="s">
        <v>509</v>
      </c>
      <c r="D144" s="77">
        <v>13466255899</v>
      </c>
      <c r="E144" s="74" t="s">
        <v>59</v>
      </c>
      <c r="F144" s="75" t="s">
        <v>6034</v>
      </c>
      <c r="G144" s="75">
        <v>0</v>
      </c>
      <c r="H144" s="75" t="s">
        <v>6035</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VLOOKUP(B145,[48]全部报警!$B$4:$E$71,2,FALSE)</f>
        <v>2019-07-27 23:23:35</v>
      </c>
      <c r="G145" s="76">
        <f>VLOOKUP(B145,[48]全部报警!$B$4:$E$71,3,FALSE)</f>
        <v>0</v>
      </c>
      <c r="H145" s="76" t="str">
        <f>VLOOKUP(B145,[48]全部报警!$B$4:$E$71,4,FALSE)</f>
        <v>云南省红河哈尼族彝族自治州建水县临安镇培德段中国石化加油站(培德段)西78米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6036</v>
      </c>
      <c r="G146" s="75">
        <v>0</v>
      </c>
      <c r="H146" s="75" t="s">
        <v>6037</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5" t="s">
        <v>6038</v>
      </c>
      <c r="G147" s="75">
        <v>0</v>
      </c>
      <c r="H147" s="75" t="s">
        <v>6039</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VLOOKUP(B148,[48]全部报警!$B$4:$E$71,2,FALSE)</f>
        <v>2019-07-27 21:39:48</v>
      </c>
      <c r="G148" s="76">
        <f>VLOOKUP(B148,[48]全部报警!$B$4:$E$71,3,FALSE)</f>
        <v>0</v>
      </c>
      <c r="H148" s="76" t="str">
        <f>VLOOKUP(B148,[48]全部报警!$B$4:$E$71,4,FALSE)</f>
        <v>云南省昆明市官渡区矣六街道彩云北路11159号彩云中路小古城社区居委会卫生室西南149米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VLOOKUP(B149,[48]全部报警!$B$4:$E$71,2,FALSE)</f>
        <v>2019-07-27 23:19:03</v>
      </c>
      <c r="G149" s="76">
        <f>VLOOKUP(B149,[48]全部报警!$B$4:$E$71,3,FALSE)</f>
        <v>0</v>
      </c>
      <c r="H149" s="76" t="str">
        <f>VLOOKUP(B149,[48]全部报警!$B$4:$E$71,4,FALSE)</f>
        <v>云南省昆明市宜良县北古城镇G5601昆明绕城高速马鞍山北176米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6040</v>
      </c>
      <c r="G150" s="75">
        <v>0</v>
      </c>
      <c r="H150" s="75" t="s">
        <v>6041</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6042</v>
      </c>
      <c r="G151" s="75">
        <v>0</v>
      </c>
      <c r="H151" s="75" t="s">
        <v>6043</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t="str">
        <f>VLOOKUP(B152,[48]全部报警!$B$4:$E$71,2,FALSE)</f>
        <v>2019-07-27 18:55:59</v>
      </c>
      <c r="G152" s="76">
        <f>VLOOKUP(B152,[48]全部报警!$B$4:$E$71,3,FALSE)</f>
        <v>0</v>
      </c>
      <c r="H152" s="76" t="str">
        <f>VLOOKUP(B152,[48]全部报警!$B$4:$E$71,4,FALSE)</f>
        <v>云南省红河哈尼族彝族自治州建水县坡头乡白显段大石洞小学西南259米</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5" t="s">
        <v>6044</v>
      </c>
      <c r="G153" s="75">
        <v>0</v>
      </c>
      <c r="H153" s="75" t="s">
        <v>6045</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5" t="s">
        <v>6046</v>
      </c>
      <c r="G154" s="75">
        <v>0</v>
      </c>
      <c r="H154" s="75" t="s">
        <v>6047</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6048</v>
      </c>
      <c r="G155" s="75">
        <v>0</v>
      </c>
      <c r="H155" s="75" t="s">
        <v>5631</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VLOOKUP(B156,[48]全部报警!$B$4:$E$71,2,FALSE)</f>
        <v>2019-07-27 13:43:00</v>
      </c>
      <c r="G156" s="76">
        <f>VLOOKUP(B156,[48]全部报警!$B$4:$E$71,3,FALSE)</f>
        <v>0</v>
      </c>
      <c r="H156" s="76" t="str">
        <f>VLOOKUP(B156,[48]全部报警!$B$4:$E$71,4,FALSE)</f>
        <v>云南省红河哈尼族彝族自治州元阳县南沙镇慢腊公路102县102县道桃园村卫生所东1292米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VLOOKUP(B157,[48]全部报警!$B$4:$E$71,2,FALSE)</f>
        <v>2019-07-27 21:59:54</v>
      </c>
      <c r="G157" s="76">
        <f>VLOOKUP(B157,[48]全部报警!$B$4:$E$71,3,FALSE)</f>
        <v>0</v>
      </c>
      <c r="H157" s="76" t="str">
        <f>VLOOKUP(B157,[48]全部报警!$B$4:$E$71,4,FALSE)</f>
        <v>云南省昆明市西山区海口街道Z007云南省农村信用社(西山中宝分社)东南1338米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6049</v>
      </c>
      <c r="G158" s="75">
        <v>0</v>
      </c>
      <c r="H158" s="75" t="s">
        <v>6050</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6051</v>
      </c>
      <c r="G159" s="75">
        <v>0</v>
      </c>
      <c r="H159" s="75" t="s">
        <v>6052</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6053</v>
      </c>
      <c r="G160" s="75">
        <v>0</v>
      </c>
      <c r="H160" s="75" t="s">
        <v>6054</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6055</v>
      </c>
      <c r="G161" s="75">
        <v>0</v>
      </c>
      <c r="H161" s="75" t="s">
        <v>6056</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6057</v>
      </c>
      <c r="G162" s="75">
        <v>0</v>
      </c>
      <c r="H162" s="75" t="s">
        <v>5844</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5" t="s">
        <v>6058</v>
      </c>
      <c r="G163" s="75">
        <v>0</v>
      </c>
      <c r="H163" s="75" t="s">
        <v>6059</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c r="G164" s="75"/>
      <c r="H164" s="75"/>
      <c r="I164" s="83" t="s">
        <v>62</v>
      </c>
      <c r="J164" s="128"/>
      <c r="K164" s="128"/>
      <c r="L164" s="84" t="s">
        <v>33</v>
      </c>
      <c r="M164" s="81"/>
      <c r="N164" s="81"/>
      <c r="O164" s="81"/>
      <c r="P164" s="81"/>
      <c r="Q164" s="129" t="s">
        <v>29</v>
      </c>
      <c r="R164" s="130"/>
      <c r="S164" s="81"/>
      <c r="T164" s="107"/>
      <c r="U164" s="131"/>
      <c r="V164" s="46"/>
    </row>
    <row r="165" s="41" customFormat="1" ht="17.65" customHeight="1" spans="1:22">
      <c r="A165" s="71">
        <v>160</v>
      </c>
      <c r="B165" s="78" t="s">
        <v>582</v>
      </c>
      <c r="C165" s="78" t="s">
        <v>583</v>
      </c>
      <c r="D165" s="78" t="s">
        <v>584</v>
      </c>
      <c r="E165" s="74" t="s">
        <v>59</v>
      </c>
      <c r="F165" s="75" t="s">
        <v>6060</v>
      </c>
      <c r="G165" s="75">
        <v>0</v>
      </c>
      <c r="H165" s="75" t="s">
        <v>6061</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6062</v>
      </c>
      <c r="G166" s="75">
        <v>0</v>
      </c>
      <c r="H166" s="75" t="s">
        <v>6063</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6064</v>
      </c>
      <c r="G167" s="75">
        <v>0</v>
      </c>
      <c r="H167" s="75" t="s">
        <v>6065</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6066</v>
      </c>
      <c r="G168" s="75">
        <v>0</v>
      </c>
      <c r="H168" s="75" t="s">
        <v>6067</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VLOOKUP(B169,[48]全部报警!$B$4:$E$71,2,FALSE)</f>
        <v>2019-07-27 23:37:04</v>
      </c>
      <c r="G169" s="76">
        <f>VLOOKUP(B169,[48]全部报警!$B$4:$E$71,3,FALSE)</f>
        <v>0</v>
      </c>
      <c r="H169" s="76" t="str">
        <f>VLOOKUP(B169,[48]全部报警!$B$4:$E$71,4,FALSE)</f>
        <v>云南省文山壮族苗族自治州广南县莲城镇那忠东400米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6068</v>
      </c>
      <c r="G170" s="75">
        <v>0</v>
      </c>
      <c r="H170" s="75" t="s">
        <v>6069</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VLOOKUP(B171,[48]全部报警!$B$4:$E$71,2,FALSE)</f>
        <v>2019-07-27 18:06:58</v>
      </c>
      <c r="G171" s="76">
        <f>VLOOKUP(B171,[48]全部报警!$B$4:$E$71,3,FALSE)</f>
        <v>0</v>
      </c>
      <c r="H171" s="76" t="str">
        <f>VLOOKUP(B171,[48]全部报警!$B$4:$E$71,4,FALSE)</f>
        <v>云南省红河哈尼族彝族自治州河口瑶族自治县河口镇中国石化(北山停车区加油站)东北173米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VLOOKUP(B172,[48]全部报警!$B$4:$E$71,2,FALSE)</f>
        <v>2019-07-27 23:32:44</v>
      </c>
      <c r="G172" s="76">
        <f>VLOOKUP(B172,[48]全部报警!$B$4:$E$71,3,FALSE)</f>
        <v>0</v>
      </c>
      <c r="H172" s="76" t="str">
        <f>VLOOKUP(B172,[48]全部报警!$B$4:$E$71,4,FALSE)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6070</v>
      </c>
      <c r="G173" s="75">
        <v>0</v>
      </c>
      <c r="H173" s="75" t="s">
        <v>6071</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6072</v>
      </c>
      <c r="G174" s="75">
        <v>0</v>
      </c>
      <c r="H174" s="75" t="s">
        <v>6073</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VLOOKUP(B175,[48]全部报警!$B$4:$E$71,2,FALSE)</f>
        <v>2019-07-27 17:42:55</v>
      </c>
      <c r="G175" s="76">
        <f>VLOOKUP(B175,[48]全部报警!$B$4:$E$71,3,FALSE)</f>
        <v>0</v>
      </c>
      <c r="H175" s="76" t="str">
        <f>VLOOKUP(B175,[48]全部报警!$B$4:$E$71,4,FALSE)</f>
        <v>云南省红河哈尼族彝族自治州建水县临安镇青他线建水文笔塔西南912米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6074</v>
      </c>
      <c r="G176" s="75">
        <v>0</v>
      </c>
      <c r="H176" s="75" t="s">
        <v>6075</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6076</v>
      </c>
      <c r="G177" s="75">
        <v>0</v>
      </c>
      <c r="H177" s="75" t="s">
        <v>6077</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VLOOKUP(B178,[48]全部报警!$B$4:$E$71,2,FALSE)</f>
        <v>2019-07-27 20:10:56</v>
      </c>
      <c r="G178" s="76">
        <f>VLOOKUP(B178,[48]全部报警!$B$4:$E$71,3,FALSE)</f>
        <v>0</v>
      </c>
      <c r="H178" s="76" t="str">
        <f>VLOOKUP(B178,[48]全部报警!$B$4:$E$71,4,FALSE)</f>
        <v>云南省曲靖市麒麟区越州镇326国道美食美客北22米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6078</v>
      </c>
      <c r="G179" s="75">
        <v>0</v>
      </c>
      <c r="H179" s="75" t="s">
        <v>6079</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VLOOKUP(B180,[48]全部报警!$B$4:$E$71,2,FALSE)</f>
        <v>2019-07-27 22:40:14</v>
      </c>
      <c r="G180" s="76">
        <f>VLOOKUP(B180,[48]全部报警!$B$4:$E$71,3,FALSE)</f>
        <v>0</v>
      </c>
      <c r="H180" s="76" t="str">
        <f>VLOOKUP(B180,[48]全部报警!$B$4:$E$71,4,FALSE)</f>
        <v>云南省玉溪市华宁县盘溪镇097乡道全友家居(097乡道)西南96米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6" t="str">
        <f>VLOOKUP(B181,[48]全部报警!$B$4:$E$71,2,FALSE)</f>
        <v>2019-07-27 20:44:50</v>
      </c>
      <c r="G181" s="76">
        <f>VLOOKUP(B181,[48]全部报警!$B$4:$E$71,3,FALSE)</f>
        <v>0</v>
      </c>
      <c r="H181" s="76" t="str">
        <f>VLOOKUP(B181,[48]全部报警!$B$4:$E$71,4,FALSE)</f>
        <v>云南省红河哈尼族彝族自治州个旧市锡城镇水箐段水箐小学东228米</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6080</v>
      </c>
      <c r="G182" s="75">
        <v>0</v>
      </c>
      <c r="H182" s="75" t="s">
        <v>6081</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t="s">
        <v>6082</v>
      </c>
      <c r="G183" s="75">
        <v>0</v>
      </c>
      <c r="H183" s="75" t="s">
        <v>6083</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VLOOKUP(B184,[48]全部报警!$B$4:$E$71,2,FALSE)</f>
        <v>2019-07-27 23:34:38</v>
      </c>
      <c r="G184" s="76">
        <f>VLOOKUP(B184,[48]全部报警!$B$4:$E$71,3,FALSE)</f>
        <v>0</v>
      </c>
      <c r="H184" s="76" t="str">
        <f>VLOOKUP(B184,[48]全部报警!$B$4:$E$71,4,FALSE)</f>
        <v>云南省红河哈尼族彝族自治州元阳县上新城乡元蔓高速芒铁东南476米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6084</v>
      </c>
      <c r="G185" s="75">
        <v>0</v>
      </c>
      <c r="H185" s="75" t="s">
        <v>6085</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VLOOKUP(B186,[48]全部报警!$B$4:$E$71,2,FALSE)</f>
        <v>2019-07-27 23:27:01</v>
      </c>
      <c r="G186" s="76">
        <f>VLOOKUP(B186,[48]全部报警!$B$4:$E$71,3,FALSE)</f>
        <v>0</v>
      </c>
      <c r="H186" s="76" t="str">
        <f>VLOOKUP(B186,[48]全部报警!$B$4:$E$71,4,FALSE)</f>
        <v>云南省红河哈尼族彝族自治州河口瑶族自治县瑶山乡326国道五道河特大桥南1142米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5" t="s">
        <v>6086</v>
      </c>
      <c r="G187" s="75">
        <v>0</v>
      </c>
      <c r="H187" s="75" t="s">
        <v>6087</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6088</v>
      </c>
      <c r="G188" s="75">
        <v>0</v>
      </c>
      <c r="H188" s="75" t="s">
        <v>6089</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6090</v>
      </c>
      <c r="G189" s="75">
        <v>0</v>
      </c>
      <c r="H189" s="75" t="s">
        <v>6091</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6" t="str">
        <f>VLOOKUP(B190,[48]全部报警!$B$4:$E$71,2,FALSE)</f>
        <v>2019-07-27 23:36:57</v>
      </c>
      <c r="G190" s="76">
        <f>VLOOKUP(B190,[48]全部报警!$B$4:$E$71,3,FALSE)</f>
        <v>0</v>
      </c>
      <c r="H190" s="76" t="str">
        <f>VLOOKUP(B190,[48]全部报警!$B$4:$E$71,4,FALSE)</f>
        <v>云南省红河哈尼族彝族自治州河口瑶族自治县河口镇中国石化(北山停车区加油站)东南173米</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VLOOKUP(B191,[48]全部报警!$B$4:$E$71,2,FALSE)</f>
        <v>2019-07-27 18:05:22</v>
      </c>
      <c r="G191" s="76">
        <f>VLOOKUP(B191,[48]全部报警!$B$4:$E$71,3,FALSE)</f>
        <v>0</v>
      </c>
      <c r="H191" s="76" t="str">
        <f>VLOOKUP(B191,[48]全部报警!$B$4:$E$71,4,FALSE)</f>
        <v>云南省昆明市盘龙区茨坝街道龙泉路699号蒜村段醉鼎尖椒鸡(总店)东46米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VLOOKUP(B192,[48]全部报警!$B$4:$E$71,2,FALSE)</f>
        <v>2019-07-27 22:20:08</v>
      </c>
      <c r="G192" s="76">
        <f>VLOOKUP(B192,[48]全部报警!$B$4:$E$71,3,FALSE)</f>
        <v>0</v>
      </c>
      <c r="H192" s="76" t="str">
        <f>VLOOKUP(B192,[48]全部报警!$B$4:$E$71,4,FALSE)</f>
        <v>云南省玉溪市江川区江城镇澄川线山泉鱼庄北25米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VLOOKUP(B193,[48]全部报警!$B$4:$E$71,2,FALSE)</f>
        <v>2019-07-27 22:48:01</v>
      </c>
      <c r="G193" s="76">
        <f>VLOOKUP(B193,[48]全部报警!$B$4:$E$71,3,FALSE)</f>
        <v>0</v>
      </c>
      <c r="H193" s="76" t="str">
        <f>VLOOKUP(B193,[48]全部报警!$B$4:$E$71,4,FALSE)</f>
        <v>云南省红河哈尼族彝族自治州弥勒市巡检司镇巡检司中学东南41米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M74 O74:P74 M75 O75:P75 M91 N91 O91 P91 I92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I119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64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I1" workbookViewId="0">
      <selection activeCell="Q9" sqref="Q9:R9"/>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6092</v>
      </c>
      <c r="B2" s="49"/>
      <c r="C2" s="49"/>
      <c r="D2" s="49"/>
      <c r="E2" s="49"/>
      <c r="F2" s="50"/>
      <c r="G2" s="51" t="s">
        <v>26</v>
      </c>
      <c r="H2" s="52"/>
      <c r="I2" s="52"/>
      <c r="J2" s="52"/>
      <c r="K2" s="52"/>
      <c r="L2" s="52"/>
      <c r="M2" s="52"/>
      <c r="N2" s="52"/>
      <c r="O2" s="52"/>
      <c r="P2" s="52"/>
      <c r="Q2" s="87" t="s">
        <v>6093</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6094</v>
      </c>
      <c r="G6" s="75">
        <v>0</v>
      </c>
      <c r="H6" s="75" t="s">
        <v>6095</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6096</v>
      </c>
      <c r="G7" s="75">
        <v>0</v>
      </c>
      <c r="H7" s="75" t="s">
        <v>6097</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6098</v>
      </c>
      <c r="G8" s="75">
        <v>0</v>
      </c>
      <c r="H8" s="75" t="s">
        <v>6099</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VLOOKUP(B9,[49]全部报警!$B$4:$E$79,2,FALSE)</f>
        <v>2019-07-28 18:10:18</v>
      </c>
      <c r="G9" s="76">
        <v>69</v>
      </c>
      <c r="H9" s="76" t="str">
        <f>VLOOKUP(B9,[49]全部报警!$B$4:$E$79,4,FALSE)</f>
        <v>云南省红河哈尼族彝族自治州建水县,大田山大桥,西方向,734.1米</v>
      </c>
      <c r="I9" s="81" t="s">
        <v>3596</v>
      </c>
      <c r="J9" s="82"/>
      <c r="K9" s="83"/>
      <c r="L9" s="84" t="s">
        <v>28</v>
      </c>
      <c r="M9" s="83"/>
      <c r="N9" s="83" t="s">
        <v>62</v>
      </c>
      <c r="O9" s="83"/>
      <c r="P9" s="83"/>
      <c r="Q9" s="101" t="s">
        <v>34</v>
      </c>
      <c r="R9" s="102"/>
      <c r="S9" s="83" t="s">
        <v>6100</v>
      </c>
      <c r="T9" s="104" t="s">
        <v>170</v>
      </c>
      <c r="U9" s="105"/>
    </row>
    <row r="10" s="39" customFormat="1" ht="17.65" customHeight="1" spans="1:21">
      <c r="A10" s="71">
        <v>5</v>
      </c>
      <c r="B10" s="72" t="s">
        <v>75</v>
      </c>
      <c r="C10" s="73" t="s">
        <v>76</v>
      </c>
      <c r="D10" s="73">
        <v>15925386242</v>
      </c>
      <c r="E10" s="74" t="s">
        <v>59</v>
      </c>
      <c r="F10" s="75" t="s">
        <v>6101</v>
      </c>
      <c r="G10" s="75">
        <v>0</v>
      </c>
      <c r="H10" s="75" t="s">
        <v>6102</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6103</v>
      </c>
      <c r="G11" s="75">
        <v>0</v>
      </c>
      <c r="H11" s="75" t="s">
        <v>6104</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6105</v>
      </c>
      <c r="G12" s="75">
        <v>0</v>
      </c>
      <c r="H12" s="75" t="s">
        <v>6106</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VLOOKUP(B13,[49]全部报警!$B$4:$E$79,2,FALSE)</f>
        <v>2019-07-28 20:58:48</v>
      </c>
      <c r="G13" s="76">
        <f>VLOOKUP(B13,[49]全部报警!$B$4:$E$79,3,FALSE)</f>
        <v>0</v>
      </c>
      <c r="H13" s="76" t="str">
        <f>VLOOKUP(B13,[49]全部报警!$B$4:$E$79,4,FALSE)</f>
        <v>云南省红河哈尼族彝族自治州个旧市鸡街镇212省道舘驿清真餐厅东北36米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6107</v>
      </c>
      <c r="G14" s="75">
        <v>0</v>
      </c>
      <c r="H14" s="75" t="s">
        <v>6108</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VLOOKUP(B15,[49]全部报警!$B$4:$E$79,2,FALSE)</f>
        <v>2019-07-28 23:12:33</v>
      </c>
      <c r="G15" s="76">
        <f>VLOOKUP(B15,[49]全部报警!$B$4:$E$79,3,FALSE)</f>
        <v>48</v>
      </c>
      <c r="H15" s="76" t="str">
        <f>VLOOKUP(B15,[49]全部报警!$B$4:$E$79,4,FALSE)</f>
        <v>云南省文山壮族苗族自治州砚山县维末彝族乡323国道熊洞坝西592米</v>
      </c>
      <c r="I15" s="81" t="s">
        <v>3596</v>
      </c>
      <c r="J15" s="82"/>
      <c r="K15" s="83"/>
      <c r="L15" s="84" t="s">
        <v>28</v>
      </c>
      <c r="M15" s="83"/>
      <c r="N15" s="83" t="s">
        <v>62</v>
      </c>
      <c r="O15" s="83"/>
      <c r="P15" s="83"/>
      <c r="Q15" s="101" t="s">
        <v>34</v>
      </c>
      <c r="R15" s="102"/>
      <c r="S15" s="83" t="s">
        <v>6100</v>
      </c>
      <c r="T15" s="104" t="s">
        <v>170</v>
      </c>
      <c r="U15" s="105"/>
    </row>
    <row r="16" s="39" customFormat="1" ht="17.65" customHeight="1" spans="1:21">
      <c r="A16" s="71">
        <v>11</v>
      </c>
      <c r="B16" s="72" t="s">
        <v>98</v>
      </c>
      <c r="C16" s="73" t="s">
        <v>99</v>
      </c>
      <c r="D16" s="73">
        <v>13769465022</v>
      </c>
      <c r="E16" s="74" t="s">
        <v>59</v>
      </c>
      <c r="F16" s="75" t="s">
        <v>6109</v>
      </c>
      <c r="G16" s="75">
        <v>0</v>
      </c>
      <c r="H16" s="75" t="s">
        <v>6110</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6111</v>
      </c>
      <c r="G17" s="75">
        <v>0</v>
      </c>
      <c r="H17" s="75" t="s">
        <v>6112</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6113</v>
      </c>
      <c r="G18" s="75">
        <v>0</v>
      </c>
      <c r="H18" s="75" t="s">
        <v>6114</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6115</v>
      </c>
      <c r="G19" s="75">
        <v>0</v>
      </c>
      <c r="H19" s="75" t="s">
        <v>6116</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6117</v>
      </c>
      <c r="G20" s="75">
        <v>0</v>
      </c>
      <c r="H20" s="75" t="s">
        <v>6118</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6119</v>
      </c>
      <c r="G21" s="75">
        <v>0</v>
      </c>
      <c r="H21" s="75" t="s">
        <v>3605</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6120</v>
      </c>
      <c r="G22" s="75">
        <v>0</v>
      </c>
      <c r="H22" s="75" t="s">
        <v>6121</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6122</v>
      </c>
      <c r="G23" s="75">
        <v>0</v>
      </c>
      <c r="H23" s="75" t="s">
        <v>6123</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6124</v>
      </c>
      <c r="G24" s="75">
        <v>0</v>
      </c>
      <c r="H24" s="75" t="s">
        <v>6125</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VLOOKUP(B25,[49]全部报警!$B$4:$E$79,2,FALSE)</f>
        <v>2019-07-28 18:11:05</v>
      </c>
      <c r="G25" s="76">
        <v>0</v>
      </c>
      <c r="H25" s="76" t="str">
        <f>VLOOKUP(B25,[49]全部报警!$B$4:$E$79,4,FALSE)</f>
        <v>云南省红河哈尼族彝族自治州建水县,吧士玛超市,西方向,159.8米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6126</v>
      </c>
      <c r="G26" s="75">
        <v>0</v>
      </c>
      <c r="H26" s="75" t="s">
        <v>6127</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5" t="s">
        <v>6128</v>
      </c>
      <c r="G27" s="75">
        <v>0</v>
      </c>
      <c r="H27" s="75" t="s">
        <v>6129</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VLOOKUP(B28,[49]全部报警!$B$4:$E$79,2,FALSE)</f>
        <v>2019-07-28 17:53:37</v>
      </c>
      <c r="G28" s="76">
        <v>0</v>
      </c>
      <c r="H28" s="76" t="str">
        <f>VLOOKUP(B28,[49]全部报警!$B$4:$E$79,4,FALSE)</f>
        <v>云南省红河哈尼族彝族自治州河口瑶族自治县,中岭岗村,东北方向,1196.1米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VLOOKUP(B29,[49]全部报警!$B$4:$E$79,2,FALSE)</f>
        <v>2019-07-28 17:57:45</v>
      </c>
      <c r="G29" s="76">
        <v>0</v>
      </c>
      <c r="H29" s="76" t="str">
        <f>VLOOKUP(B29,[49]全部报警!$B$4:$E$79,4,FALSE)</f>
        <v>云南省德宏傣族景颇族自治州瑞丽市,姐告国门天地宽农贸市场,东北方向,118.6米</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6130</v>
      </c>
      <c r="G30" s="75">
        <v>0</v>
      </c>
      <c r="H30" s="75" t="s">
        <v>6131</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6132</v>
      </c>
      <c r="G31" s="75">
        <v>0</v>
      </c>
      <c r="H31" s="75" t="s">
        <v>6133</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6134</v>
      </c>
      <c r="G32" s="75">
        <v>0</v>
      </c>
      <c r="H32" s="75" t="s">
        <v>3836</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6135</v>
      </c>
      <c r="G33" s="75">
        <v>0</v>
      </c>
      <c r="H33" s="75" t="s">
        <v>6136</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6137</v>
      </c>
      <c r="G34" s="75">
        <v>0</v>
      </c>
      <c r="H34" s="75" t="s">
        <v>6138</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6139</v>
      </c>
      <c r="G35" s="75">
        <v>0</v>
      </c>
      <c r="H35" s="75" t="s">
        <v>6140</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5" t="s">
        <v>6141</v>
      </c>
      <c r="G36" s="75">
        <v>0</v>
      </c>
      <c r="H36" s="75" t="s">
        <v>6142</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6143</v>
      </c>
      <c r="G37" s="75">
        <v>0</v>
      </c>
      <c r="H37" s="75" t="s">
        <v>6144</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6" t="str">
        <f>VLOOKUP(B38,[49]全部报警!$B$4:$E$79,2,FALSE)</f>
        <v>2019-07-28 23:40:58</v>
      </c>
      <c r="G38" s="76">
        <f>VLOOKUP(B38,[49]全部报警!$B$4:$E$79,3,FALSE)</f>
        <v>0</v>
      </c>
      <c r="H38" s="76" t="str">
        <f>VLOOKUP(B38,[49]全部报警!$B$4:$E$79,4,FALSE)</f>
        <v>云南省红河哈尼族彝族自治州个旧市鸡街镇212省道福家营小学北292米</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6145</v>
      </c>
      <c r="G39" s="75">
        <v>0</v>
      </c>
      <c r="H39" s="75" t="s">
        <v>6146</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6" t="str">
        <f>VLOOKUP(B40,[49]全部报警!$B$4:$E$79,2,FALSE)</f>
        <v>2019-07-28 10:24:06</v>
      </c>
      <c r="G40" s="76">
        <f>VLOOKUP(B40,[49]全部报警!$B$4:$E$79,3,FALSE)</f>
        <v>0</v>
      </c>
      <c r="H40" s="76" t="str">
        <f>VLOOKUP(B40,[49]全部报警!$B$4:$E$79,4,FALSE)</f>
        <v>云南省昆明市安宁市金方街道安海路茅草房拉祜烤莊东53米</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6147</v>
      </c>
      <c r="G41" s="75">
        <v>0</v>
      </c>
      <c r="H41" s="75" t="s">
        <v>6148</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6149</v>
      </c>
      <c r="G42" s="75">
        <v>0</v>
      </c>
      <c r="H42" s="75" t="s">
        <v>6150</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6" t="str">
        <f>VLOOKUP(B43,[49]全部报警!$B$4:$E$79,2,FALSE)</f>
        <v>2019-07-26 14:54:03</v>
      </c>
      <c r="G43" s="76">
        <v>0</v>
      </c>
      <c r="H43" s="76" t="str">
        <f>VLOOKUP(B43,[49]全部报警!$B$4:$E$79,4,FALSE)</f>
        <v>云南省红河哈尼族彝族自治州开远市,红河州公安局交警支队鸿云交通管理服务站,西北方向,65.2米</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VLOOKUP(B44,[49]全部报警!$B$4:$E$79,2,FALSE)</f>
        <v>2019-07-28 19:57:46</v>
      </c>
      <c r="G44" s="76">
        <f>VLOOKUP(B44,[49]全部报警!$B$4:$E$79,3,FALSE)</f>
        <v>0</v>
      </c>
      <c r="H44" s="76" t="str">
        <f>VLOOKUP(B44,[49]全部报警!$B$4:$E$79,4,FALSE)</f>
        <v>云南省红河哈尼族彝族自治州泸西县金马镇华西段大华西西北969米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6151</v>
      </c>
      <c r="G45" s="75">
        <v>0</v>
      </c>
      <c r="H45" s="75" t="s">
        <v>6152</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6153</v>
      </c>
      <c r="G46" s="75">
        <v>0</v>
      </c>
      <c r="H46" s="75" t="s">
        <v>4798</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c r="G47" s="76"/>
      <c r="H47" s="76"/>
      <c r="I47" s="83" t="s">
        <v>62</v>
      </c>
      <c r="J47" s="85"/>
      <c r="K47" s="85"/>
      <c r="L47" s="84" t="s">
        <v>33</v>
      </c>
      <c r="M47" s="83"/>
      <c r="N47" s="83"/>
      <c r="O47" s="83"/>
      <c r="P47" s="83"/>
      <c r="Q47" s="101" t="s">
        <v>29</v>
      </c>
      <c r="R47" s="102"/>
      <c r="S47" s="83"/>
      <c r="T47" s="104"/>
      <c r="U47" s="105"/>
    </row>
    <row r="48" s="40" customFormat="1" ht="17.65" customHeight="1" spans="1:21">
      <c r="A48" s="71">
        <v>43</v>
      </c>
      <c r="B48" s="72" t="s">
        <v>203</v>
      </c>
      <c r="C48" s="77" t="s">
        <v>204</v>
      </c>
      <c r="D48" s="77">
        <v>13649625286</v>
      </c>
      <c r="E48" s="74" t="s">
        <v>59</v>
      </c>
      <c r="F48" s="75" t="s">
        <v>6154</v>
      </c>
      <c r="G48" s="75">
        <v>0</v>
      </c>
      <c r="H48" s="75" t="s">
        <v>6155</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6156</v>
      </c>
      <c r="G49" s="75">
        <v>0</v>
      </c>
      <c r="H49" s="75" t="s">
        <v>5006</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5" t="s">
        <v>6157</v>
      </c>
      <c r="G50" s="75">
        <v>0</v>
      </c>
      <c r="H50" s="75" t="s">
        <v>6158</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6159</v>
      </c>
      <c r="G51" s="75">
        <v>0</v>
      </c>
      <c r="H51" s="75" t="s">
        <v>6160</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6161</v>
      </c>
      <c r="G52" s="75">
        <v>0</v>
      </c>
      <c r="H52" s="75" t="s">
        <v>6162</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VLOOKUP(B53,[49]全部报警!$B$4:$E$79,2,FALSE)</f>
        <v>2019-07-28 18:10:11</v>
      </c>
      <c r="G53" s="76">
        <v>53</v>
      </c>
      <c r="H53" s="76" t="str">
        <f>VLOOKUP(B53,[49]全部报警!$B$4:$E$79,4,FALSE)</f>
        <v>云南省西双版纳傣族自治州勐腊县,勐仑镇城子村民委员会,南方向,145.1米</v>
      </c>
      <c r="I53" s="81" t="s">
        <v>3596</v>
      </c>
      <c r="J53" s="85"/>
      <c r="K53" s="85"/>
      <c r="L53" s="84" t="s">
        <v>28</v>
      </c>
      <c r="M53" s="83"/>
      <c r="N53" s="83" t="s">
        <v>62</v>
      </c>
      <c r="O53" s="83"/>
      <c r="P53" s="83"/>
      <c r="Q53" s="101" t="s">
        <v>34</v>
      </c>
      <c r="R53" s="102"/>
      <c r="S53" s="83" t="s">
        <v>6100</v>
      </c>
      <c r="T53" s="104" t="s">
        <v>170</v>
      </c>
      <c r="U53" s="105"/>
    </row>
    <row r="54" s="40" customFormat="1" ht="17.65" customHeight="1" spans="1:21">
      <c r="A54" s="71">
        <v>49</v>
      </c>
      <c r="B54" s="72" t="s">
        <v>223</v>
      </c>
      <c r="C54" s="78" t="s">
        <v>224</v>
      </c>
      <c r="D54" s="73">
        <v>15008842016</v>
      </c>
      <c r="E54" s="74" t="s">
        <v>59</v>
      </c>
      <c r="F54" s="76" t="str">
        <f>VLOOKUP(B54,[49]全部报警!$B$4:$E$79,2,FALSE)</f>
        <v>2019-07-28 18:10:54</v>
      </c>
      <c r="G54" s="76">
        <v>0</v>
      </c>
      <c r="H54" s="76" t="str">
        <f>VLOOKUP(B54,[49]全部报警!$B$4:$E$79,4,FALSE)</f>
        <v>云南省文山壮族苗族自治州砚山县,砚山县盛丰农资贸易有限公司,西方向,75.4米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6163</v>
      </c>
      <c r="G55" s="75">
        <v>0</v>
      </c>
      <c r="H55" s="75" t="s">
        <v>6164</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6165</v>
      </c>
      <c r="G56" s="75">
        <v>0</v>
      </c>
      <c r="H56" s="75" t="s">
        <v>6166</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6167</v>
      </c>
      <c r="G57" s="75">
        <v>0</v>
      </c>
      <c r="H57" s="75" t="s">
        <v>6168</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6169</v>
      </c>
      <c r="G58" s="75">
        <v>0</v>
      </c>
      <c r="H58" s="75" t="s">
        <v>6170</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6171</v>
      </c>
      <c r="G59" s="75">
        <v>0</v>
      </c>
      <c r="H59" s="75" t="s">
        <v>6172</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6173</v>
      </c>
      <c r="G60" s="75">
        <v>0</v>
      </c>
      <c r="H60" s="75" t="s">
        <v>6174</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t="str">
        <f>VLOOKUP(B61,[49]全部报警!$B$4:$E$79,2,FALSE)</f>
        <v>2019-07-28 10:30:07</v>
      </c>
      <c r="G61" s="76">
        <v>0</v>
      </c>
      <c r="H61" s="76" t="str">
        <f>VLOOKUP(B61,[49]全部报警!$B$4:$E$79,4,FALSE)</f>
        <v>云南省红河哈尼族彝族自治州建水县曲江镇他龙村,建水县曲江镇他龙村民委员会,西南方向,357.2米</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6175</v>
      </c>
      <c r="G62" s="75">
        <v>0</v>
      </c>
      <c r="H62" s="75" t="s">
        <v>4586</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c r="G63" s="75"/>
      <c r="H63" s="75"/>
      <c r="I63" s="83" t="s">
        <v>62</v>
      </c>
      <c r="J63" s="85"/>
      <c r="K63" s="85"/>
      <c r="L63" s="84" t="s">
        <v>33</v>
      </c>
      <c r="M63" s="83"/>
      <c r="N63" s="83"/>
      <c r="O63" s="83"/>
      <c r="P63" s="83"/>
      <c r="Q63" s="101" t="s">
        <v>29</v>
      </c>
      <c r="R63" s="102"/>
      <c r="S63" s="83"/>
      <c r="T63" s="104"/>
      <c r="U63" s="105"/>
    </row>
    <row r="64" s="40" customFormat="1" ht="17.65" customHeight="1" spans="1:21">
      <c r="A64" s="71">
        <v>59</v>
      </c>
      <c r="B64" s="72" t="s">
        <v>251</v>
      </c>
      <c r="C64" s="73" t="s">
        <v>252</v>
      </c>
      <c r="D64" s="73">
        <v>13308776868</v>
      </c>
      <c r="E64" s="74" t="s">
        <v>59</v>
      </c>
      <c r="F64" s="75" t="s">
        <v>6176</v>
      </c>
      <c r="G64" s="75">
        <v>0</v>
      </c>
      <c r="H64" s="75" t="s">
        <v>6177</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6178</v>
      </c>
      <c r="G65" s="75">
        <v>0</v>
      </c>
      <c r="H65" s="75" t="s">
        <v>6179</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6180</v>
      </c>
      <c r="G66" s="75">
        <v>0</v>
      </c>
      <c r="H66" s="75" t="s">
        <v>6181</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VLOOKUP(B67,[49]全部报警!$B$4:$E$79,2,FALSE)</f>
        <v>2019-07-28 22:10:28</v>
      </c>
      <c r="G67" s="76">
        <f>VLOOKUP(B67,[49]全部报警!$B$4:$E$79,3,FALSE)</f>
        <v>0</v>
      </c>
      <c r="H67" s="76" t="str">
        <f>VLOOKUP(B67,[49]全部报警!$B$4:$E$79,4,FALSE)</f>
        <v>云南省怒江傈僳族自治州泸水市称杆乡228省道腊门嘎东南180米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6182</v>
      </c>
      <c r="G68" s="75">
        <v>0</v>
      </c>
      <c r="H68" s="75" t="s">
        <v>5932</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6183</v>
      </c>
      <c r="G69" s="75">
        <v>0</v>
      </c>
      <c r="H69" s="75" t="s">
        <v>6184</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6185</v>
      </c>
      <c r="G70" s="75">
        <v>0</v>
      </c>
      <c r="H70" s="75" t="s">
        <v>6186</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6187</v>
      </c>
      <c r="G71" s="75">
        <v>0</v>
      </c>
      <c r="H71" s="75" t="s">
        <v>3908</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VLOOKUP(B72,[49]全部报警!$B$4:$E$79,2,FALSE)</f>
        <v>2019-07-28 18:11:05</v>
      </c>
      <c r="G72" s="76">
        <v>69</v>
      </c>
      <c r="H72" s="76" t="str">
        <f>VLOOKUP(B72,[49]全部报警!$B$4:$E$79,4,FALSE)</f>
        <v>广东省广州市白云区,太和出口,东方向,237.4米</v>
      </c>
      <c r="I72" s="81" t="s">
        <v>3596</v>
      </c>
      <c r="J72" s="85"/>
      <c r="K72" s="85"/>
      <c r="L72" s="84" t="s">
        <v>28</v>
      </c>
      <c r="M72" s="83"/>
      <c r="N72" s="83" t="s">
        <v>62</v>
      </c>
      <c r="O72" s="83"/>
      <c r="P72" s="83"/>
      <c r="Q72" s="101" t="s">
        <v>29</v>
      </c>
      <c r="R72" s="102"/>
      <c r="S72" s="83" t="s">
        <v>6100</v>
      </c>
      <c r="T72" s="104" t="s">
        <v>170</v>
      </c>
      <c r="U72" s="105"/>
    </row>
    <row r="73" s="40" customFormat="1" ht="17.65" customHeight="1" spans="1:21">
      <c r="A73" s="71">
        <v>68</v>
      </c>
      <c r="B73" s="72" t="s">
        <v>277</v>
      </c>
      <c r="C73" s="73" t="s">
        <v>278</v>
      </c>
      <c r="D73" s="73">
        <v>15912869407</v>
      </c>
      <c r="E73" s="74" t="s">
        <v>59</v>
      </c>
      <c r="F73" s="75" t="s">
        <v>6188</v>
      </c>
      <c r="G73" s="75">
        <v>0</v>
      </c>
      <c r="H73" s="75" t="s">
        <v>6189</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VLOOKUP(B74,[49]全部报警!$B$4:$E$79,2,FALSE)</f>
        <v>2019-07-28 18:48:49</v>
      </c>
      <c r="G74" s="76">
        <f>VLOOKUP(B74,[49]全部报警!$B$4:$E$79,3,FALSE)</f>
        <v>0</v>
      </c>
      <c r="H74" s="76" t="str">
        <f>VLOOKUP(B74,[49]全部报警!$B$4:$E$79,4,FALSE)</f>
        <v>云南省红河哈尼族彝族自治州弥勒市弥阳镇王炽路45号友信教育培训学校东85米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VLOOKUP(B75,[49]全部报警!$B$4:$E$79,2,FALSE)</f>
        <v>2019-07-28 22:11:54</v>
      </c>
      <c r="G75" s="76">
        <f>VLOOKUP(B75,[49]全部报警!$B$4:$E$79,3,FALSE)</f>
        <v>0</v>
      </c>
      <c r="H75" s="76" t="str">
        <f>VLOOKUP(B75,[49]全部报警!$B$4:$E$79,4,FALSE)</f>
        <v>广西壮族自治区崇左市扶绥县柳桥镇S60合那高速柳桥停车区西27米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VLOOKUP(B76,[49]全部报警!$B$4:$E$79,2,FALSE)</f>
        <v>2019-07-28 23:13:56</v>
      </c>
      <c r="G76" s="76">
        <f>VLOOKUP(B76,[49]全部报警!$B$4:$E$79,3,FALSE)</f>
        <v>0</v>
      </c>
      <c r="H76" s="76" t="str">
        <f>VLOOKUP(B76,[49]全部报警!$B$4:$E$79,4,FALSE)</f>
        <v>云南省红河哈尼族彝族自治州个旧市贾沙乡芦柴冲西北431米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6190</v>
      </c>
      <c r="G77" s="75">
        <v>0</v>
      </c>
      <c r="H77" s="75" t="s">
        <v>5731</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6191</v>
      </c>
      <c r="G78" s="75">
        <v>0</v>
      </c>
      <c r="H78" s="75" t="s">
        <v>6192</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6193</v>
      </c>
      <c r="G79" s="75">
        <v>0</v>
      </c>
      <c r="H79" s="75" t="s">
        <v>6194</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6195</v>
      </c>
      <c r="G80" s="75">
        <v>0</v>
      </c>
      <c r="H80" s="75" t="s">
        <v>6196</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VLOOKUP(B81,[49]全部报警!$B$4:$E$79,2,FALSE)</f>
        <v>2019-07-28 19:40:11</v>
      </c>
      <c r="G81" s="76">
        <f>VLOOKUP(B81,[49]全部报警!$B$4:$E$79,3,FALSE)</f>
        <v>0</v>
      </c>
      <c r="H81" s="76" t="str">
        <f>VLOOKUP(B81,[49]全部报警!$B$4:$E$79,4,FALSE)</f>
        <v>云南省红河哈尼族彝族自治州个旧市锡城镇个金公路个旧市人民法院东北44米</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VLOOKUP(B82,[49]全部报警!$B$4:$E$79,2,FALSE)</f>
        <v>2019-07-28 14:04:16</v>
      </c>
      <c r="G82" s="76">
        <f>VLOOKUP(B82,[49]全部报警!$B$4:$E$79,3,FALSE)</f>
        <v>0</v>
      </c>
      <c r="H82" s="76" t="str">
        <f>VLOOKUP(B82,[49]全部报警!$B$4:$E$79,4,FALSE)</f>
        <v>云南省红河哈尼族彝族自治州泸西县午街铺镇服务区南169米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5" t="s">
        <v>6197</v>
      </c>
      <c r="G83" s="75">
        <v>0</v>
      </c>
      <c r="H83" s="75" t="s">
        <v>5949</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VLOOKUP(B84,[49]全部报警!$B$4:$E$79,2,FALSE)</f>
        <v>2019-07-28 18:05:41</v>
      </c>
      <c r="G84" s="76">
        <v>0</v>
      </c>
      <c r="H84" s="76" t="str">
        <f>VLOOKUP(B84,[49]全部报警!$B$4:$E$79,4,FALSE)</f>
        <v>云南省红河哈尼族彝族自治州建水县,金色维也纳,西方向,78.8米</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5" t="s">
        <v>6198</v>
      </c>
      <c r="G85" s="75">
        <v>0</v>
      </c>
      <c r="H85" s="75" t="s">
        <v>5035</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6199</v>
      </c>
      <c r="G86" s="75">
        <v>0</v>
      </c>
      <c r="H86" s="75" t="s">
        <v>6200</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VLOOKUP(B87,[49]全部报警!$B$4:$E$79,2,FALSE)</f>
        <v>2019-07-28 20:43:00</v>
      </c>
      <c r="G87" s="76">
        <f>VLOOKUP(B87,[49]全部报警!$B$4:$E$79,3,FALSE)</f>
        <v>0</v>
      </c>
      <c r="H87" s="76" t="str">
        <f>VLOOKUP(B87,[49]全部报警!$B$4:$E$79,4,FALSE)</f>
        <v>云南省红河哈尼族彝族自治州元阳县南沙镇102县道元红双飞粉东北234米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VLOOKUP(B88,[49]全部报警!$B$4:$E$79,2,FALSE)</f>
        <v>2019-07-28 18:06:12</v>
      </c>
      <c r="G88" s="76">
        <v>0</v>
      </c>
      <c r="H88" s="76" t="str">
        <f>VLOOKUP(B88,[49]全部报警!$B$4:$E$79,4,FALSE)</f>
        <v>云南省红河哈尼族彝族自治州建水县,木头寨,东南方向,543.1米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VLOOKUP(B89,[49]全部报警!$B$4:$E$79,2,FALSE)</f>
        <v>2019-07-28 22:42:44</v>
      </c>
      <c r="G89" s="76">
        <f>VLOOKUP(B89,[49]全部报警!$B$4:$E$79,3,FALSE)</f>
        <v>0</v>
      </c>
      <c r="H89" s="76" t="str">
        <f>VLOOKUP(B89,[49]全部报警!$B$4:$E$79,4,FALSE)</f>
        <v>云南省红河哈尼族彝族自治州蒙自市新安所镇回归路161号G8011开河高速新安中学西428米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VLOOKUP(B90,[49]全部报警!$B$4:$E$79,2,FALSE)</f>
        <v>2019-07-28 23:52:26</v>
      </c>
      <c r="G90" s="76">
        <f>VLOOKUP(B90,[49]全部报警!$B$4:$E$79,3,FALSE)</f>
        <v>0</v>
      </c>
      <c r="H90" s="76" t="str">
        <f>VLOOKUP(B90,[49]全部报警!$B$4:$E$79,4,FALSE)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5" t="s">
        <v>6201</v>
      </c>
      <c r="G91" s="75">
        <v>0</v>
      </c>
      <c r="H91" s="75" t="s">
        <v>6202</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6" t="str">
        <f>VLOOKUP(B92,[49]全部报警!$B$4:$E$79,2,FALSE)</f>
        <v>2019-07-28 17:50:08</v>
      </c>
      <c r="G92" s="76">
        <v>0</v>
      </c>
      <c r="H92" s="76" t="str">
        <f>VLOOKUP(B92,[49]全部报警!$B$4:$E$79,4,FALSE)</f>
        <v>云南省红河哈尼族彝族自治州开远市市西北路288,如意餐厅,西北方向,3.7米</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6203</v>
      </c>
      <c r="G93" s="75">
        <v>0</v>
      </c>
      <c r="H93" s="75" t="s">
        <v>6204</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6205</v>
      </c>
      <c r="G94" s="75">
        <v>0</v>
      </c>
      <c r="H94" s="75" t="s">
        <v>6206</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6207</v>
      </c>
      <c r="G95" s="75">
        <v>0</v>
      </c>
      <c r="H95" s="75" t="s">
        <v>6208</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6" t="str">
        <f>VLOOKUP(B96,[49]全部报警!$B$4:$E$79,2,FALSE)</f>
        <v>2019-07-28 18:10:54</v>
      </c>
      <c r="G96" s="76">
        <v>0</v>
      </c>
      <c r="H96" s="76" t="str">
        <f>VLOOKUP(B96,[49]全部报警!$B$4:$E$79,4,FALSE)</f>
        <v>云南省玉溪市红塔区石头村240-10,云南泛亚物流,西北方向,56.7米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6209</v>
      </c>
      <c r="G97" s="75">
        <v>0</v>
      </c>
      <c r="H97" s="75" t="s">
        <v>6210</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6211</v>
      </c>
      <c r="G98" s="75">
        <v>0</v>
      </c>
      <c r="H98" s="75" t="s">
        <v>6212</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VLOOKUP(B99,[49]全部报警!$B$4:$E$79,2,FALSE)</f>
        <v>2019-07-28 23:52:16</v>
      </c>
      <c r="G99" s="76">
        <f>VLOOKUP(B99,[49]全部报警!$B$4:$E$79,3,FALSE)</f>
        <v>0</v>
      </c>
      <c r="H99" s="76" t="str">
        <f>VLOOKUP(B99,[49]全部报警!$B$4:$E$79,4,FALSE)</f>
        <v>云南省红河哈尼族彝族自治州建水县临安镇214省道鸿达驾校西南273米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VLOOKUP(B100,[49]全部报警!$B$4:$E$79,2,FALSE)</f>
        <v>2019-07-28 18:23:40</v>
      </c>
      <c r="G100" s="76">
        <f>VLOOKUP(B100,[49]全部报警!$B$4:$E$79,3,FALSE)</f>
        <v>0</v>
      </c>
      <c r="H100" s="76" t="str">
        <f>VLOOKUP(B100,[49]全部报警!$B$4:$E$79,4,FALSE)</f>
        <v>云南省红河哈尼族彝族自治州个旧市大屯镇Z003大屯客运站南1983米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VLOOKUP(B101,[49]全部报警!$B$4:$E$79,2,FALSE)</f>
        <v>2019-07-28 19:44:53</v>
      </c>
      <c r="G101" s="76">
        <f>VLOOKUP(B101,[49]全部报警!$B$4:$E$79,3,FALSE)</f>
        <v>0</v>
      </c>
      <c r="H101" s="76" t="str">
        <f>VLOOKUP(B101,[49]全部报警!$B$4:$E$79,4,FALSE)</f>
        <v>云南省文山壮族苗族自治州砚山县平远镇商贸大街171号商贸大街陆涛钢铝销售点西37米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6" t="str">
        <f>VLOOKUP(B102,[49]全部报警!$B$4:$E$79,2,FALSE)</f>
        <v>2019-07-28 22:23:53</v>
      </c>
      <c r="G102" s="76">
        <f>VLOOKUP(B102,[49]全部报警!$B$4:$E$79,3,FALSE)</f>
        <v>0</v>
      </c>
      <c r="H102" s="76" t="str">
        <f>VLOOKUP(B102,[49]全部报警!$B$4:$E$79,4,FALSE)</f>
        <v>云南省红河哈尼族彝族自治州个旧市鸡街镇个大段松树寨东347米</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VLOOKUP(B103,[49]全部报警!$B$4:$E$79,2,FALSE)</f>
        <v>2019-07-28 23:17:32</v>
      </c>
      <c r="G103" s="76">
        <f>VLOOKUP(B103,[49]全部报警!$B$4:$E$79,3,FALSE)</f>
        <v>0</v>
      </c>
      <c r="H103" s="76" t="str">
        <f>VLOOKUP(B103,[49]全部报警!$B$4:$E$79,4,FALSE)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VLOOKUP(B104,[49]全部报警!$B$4:$E$79,2,FALSE)</f>
        <v>2019-07-28 23:14:39</v>
      </c>
      <c r="G104" s="76">
        <f>VLOOKUP(B104,[49]全部报警!$B$4:$E$79,3,FALSE)</f>
        <v>0</v>
      </c>
      <c r="H104" s="76" t="str">
        <f>VLOOKUP(B104,[49]全部报警!$B$4:$E$79,4,FALSE)</f>
        <v>云南省昆明市宜良县匡远街道学府路宜良县第一中学西南300米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VLOOKUP(B105,[49]全部报警!$B$4:$E$79,2,FALSE)</f>
        <v>2019-07-28 19:38:13</v>
      </c>
      <c r="G105" s="76">
        <f>VLOOKUP(B105,[49]全部报警!$B$4:$E$79,3,FALSE)</f>
        <v>0</v>
      </c>
      <c r="H105" s="76" t="str">
        <f>VLOOKUP(B105,[49]全部报警!$B$4:$E$79,4,FALSE)</f>
        <v>云南省红河哈尼族彝族自治州建水县临安镇通建高速建水收费站入口(通建高速东北向)北70米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VLOOKUP(B106,[49]全部报警!$B$4:$E$79,2,FALSE)</f>
        <v>2019-07-28 20:37:43</v>
      </c>
      <c r="G106" s="76">
        <f>VLOOKUP(B106,[49]全部报警!$B$4:$E$79,3,FALSE)</f>
        <v>0</v>
      </c>
      <c r="H106" s="76" t="str">
        <f>VLOOKUP(B106,[49]全部报警!$B$4:$E$79,4,FALSE)</f>
        <v>云南省红河哈尼族彝族自治州蒙自市新安所镇326国道沙坝东162米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6213</v>
      </c>
      <c r="G107" s="75">
        <v>0</v>
      </c>
      <c r="H107" s="75" t="s">
        <v>6214</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VLOOKUP(B108,[49]全部报警!$B$4:$E$79,2,FALSE)</f>
        <v>2019-07-22 18:10:48</v>
      </c>
      <c r="G108" s="76">
        <v>0</v>
      </c>
      <c r="H108" s="76" t="str">
        <f>VLOOKUP(B108,[49]全部报警!$B$4:$E$79,4,FALSE)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VLOOKUP(B109,[49]全部报警!$B$4:$E$79,2,FALSE)</f>
        <v>2019-07-19 11:45:18</v>
      </c>
      <c r="G109" s="76">
        <v>0</v>
      </c>
      <c r="H109" s="76" t="str">
        <f>VLOOKUP(B109,[49]全部报警!$B$4:$E$79,4,FALSE)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6215</v>
      </c>
      <c r="G110" s="75">
        <v>0</v>
      </c>
      <c r="H110" s="75" t="s">
        <v>6216</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6217</v>
      </c>
      <c r="G111" s="75">
        <v>0</v>
      </c>
      <c r="H111" s="75" t="s">
        <v>6218</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5" t="s">
        <v>6219</v>
      </c>
      <c r="G112" s="75">
        <v>0</v>
      </c>
      <c r="H112" s="75" t="s">
        <v>6220</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6221</v>
      </c>
      <c r="G113" s="75">
        <v>0</v>
      </c>
      <c r="H113" s="75" t="s">
        <v>6222</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6223</v>
      </c>
      <c r="G114" s="75">
        <v>0</v>
      </c>
      <c r="H114" s="75" t="s">
        <v>6224</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VLOOKUP(B115,[49]全部报警!$B$4:$E$79,2,FALSE)</f>
        <v>2019-07-28 22:30:24</v>
      </c>
      <c r="G115" s="76">
        <f>VLOOKUP(B115,[49]全部报警!$B$4:$E$79,3,FALSE)</f>
        <v>0</v>
      </c>
      <c r="H115" s="76" t="str">
        <f>VLOOKUP(B115,[49]全部报警!$B$4:$E$79,4,FALSE)</f>
        <v>云南省昆明市禄劝彝族苗族自治县九龙镇九龙段龙花枝南250米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6225</v>
      </c>
      <c r="G116" s="75">
        <v>0</v>
      </c>
      <c r="H116" s="75" t="s">
        <v>6226</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6227</v>
      </c>
      <c r="G117" s="75">
        <v>0</v>
      </c>
      <c r="H117" s="75" t="s">
        <v>6228</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VLOOKUP(B118,[49]全部报警!$B$4:$E$79,2,FALSE)</f>
        <v>2019-07-28 10:32:55</v>
      </c>
      <c r="G118" s="76">
        <f>VLOOKUP(B118,[49]全部报警!$B$4:$E$79,3,FALSE)</f>
        <v>0</v>
      </c>
      <c r="H118" s="76" t="str">
        <f>VLOOKUP(B118,[49]全部报警!$B$4:$E$79,4,FALSE)</f>
        <v>福生路河口华夏医院西南314米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6229</v>
      </c>
      <c r="G119" s="75">
        <v>0</v>
      </c>
      <c r="H119" s="75" t="s">
        <v>6230</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6231</v>
      </c>
      <c r="G120" s="75">
        <v>0</v>
      </c>
      <c r="H120" s="75" t="s">
        <v>6232</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VLOOKUP(B121,[49]全部报警!$B$4:$E$79,2,FALSE)</f>
        <v>2019-07-28 17:46:42</v>
      </c>
      <c r="G121" s="76">
        <v>0</v>
      </c>
      <c r="H121" s="76" t="str">
        <f>VLOOKUP(B121,[49]全部报警!$B$4:$E$79,4,FALSE)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c r="G122" s="76"/>
      <c r="H122" s="76"/>
      <c r="I122" s="83" t="s">
        <v>62</v>
      </c>
      <c r="J122" s="85"/>
      <c r="K122" s="85"/>
      <c r="L122" s="84" t="s">
        <v>33</v>
      </c>
      <c r="M122" s="83"/>
      <c r="N122" s="83"/>
      <c r="O122" s="83"/>
      <c r="P122" s="83"/>
      <c r="Q122" s="101" t="s">
        <v>29</v>
      </c>
      <c r="R122" s="102"/>
      <c r="S122" s="83"/>
      <c r="T122" s="104"/>
      <c r="U122" s="105"/>
      <c r="V122" s="46"/>
    </row>
    <row r="123" s="41" customFormat="1" ht="17.65" customHeight="1" spans="1:22">
      <c r="A123" s="71">
        <v>118</v>
      </c>
      <c r="B123" s="72" t="s">
        <v>447</v>
      </c>
      <c r="C123" s="77" t="s">
        <v>448</v>
      </c>
      <c r="D123" s="77">
        <v>13649621558</v>
      </c>
      <c r="E123" s="74" t="s">
        <v>59</v>
      </c>
      <c r="F123" s="76" t="str">
        <f>VLOOKUP(B123,[49]全部报警!$B$4:$E$79,2,FALSE)</f>
        <v>2019-07-28 19:42:22</v>
      </c>
      <c r="G123" s="76">
        <f>VLOOKUP(B123,[49]全部报警!$B$4:$E$79,3,FALSE)</f>
        <v>0</v>
      </c>
      <c r="H123" s="76" t="str">
        <f>VLOOKUP(B123,[49]全部报警!$B$4:$E$79,4,FALSE)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6233</v>
      </c>
      <c r="G124" s="75">
        <v>0</v>
      </c>
      <c r="H124" s="75" t="s">
        <v>6234</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6235</v>
      </c>
      <c r="G125" s="75">
        <v>0</v>
      </c>
      <c r="H125" s="75" t="s">
        <v>6236</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6237</v>
      </c>
      <c r="G126" s="75">
        <v>0</v>
      </c>
      <c r="H126" s="75" t="s">
        <v>6238</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VLOOKUP(B127,[49]全部报警!$B$4:$E$79,2,FALSE)</f>
        <v>2019-07-28 16:12:00</v>
      </c>
      <c r="G127" s="76">
        <f>VLOOKUP(B127,[49]全部报警!$B$4:$E$79,3,FALSE)</f>
        <v>0</v>
      </c>
      <c r="H127" s="76" t="str">
        <f>VLOOKUP(B127,[49]全部报警!$B$4:$E$79,4,FALSE)</f>
        <v>云南省红河哈尼族彝族自治州个旧市城区街道个金公路绿海小区北179米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VLOOKUP(B128,[49]全部报警!$B$4:$E$79,2,FALSE)</f>
        <v>2019-07-28 23:43:59</v>
      </c>
      <c r="G128" s="76">
        <f>VLOOKUP(B128,[49]全部报警!$B$4:$E$79,3,FALSE)</f>
        <v>0</v>
      </c>
      <c r="H128" s="76" t="str">
        <f>VLOOKUP(B128,[49]全部报警!$B$4:$E$79,4,FALSE)</f>
        <v>云南省红河哈尼族彝族自治州个旧市大屯镇个大段小屯西131米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6239</v>
      </c>
      <c r="G129" s="75">
        <v>0</v>
      </c>
      <c r="H129" s="75" t="s">
        <v>6240</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VLOOKUP(B130,[49]全部报警!$B$4:$E$79,2,FALSE)</f>
        <v>2019-07-28 23:31:15</v>
      </c>
      <c r="G130" s="76">
        <f>VLOOKUP(B130,[49]全部报警!$B$4:$E$79,3,FALSE)</f>
        <v>0</v>
      </c>
      <c r="H130" s="76" t="str">
        <f>VLOOKUP(B130,[49]全部报警!$B$4:$E$79,4,FALSE)</f>
        <v>云南省红河哈尼族彝族自治州个旧市贾沙乡102县道人和建材有限责任公司东北32米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VLOOKUP(B131,[49]全部报警!$B$4:$E$79,2,FALSE)</f>
        <v>2019-07-28 13:55:18</v>
      </c>
      <c r="G131" s="76">
        <f>VLOOKUP(B131,[49]全部报警!$B$4:$E$79,3,FALSE)</f>
        <v>0</v>
      </c>
      <c r="H131" s="76" t="str">
        <f>VLOOKUP(B131,[49]全部报警!$B$4:$E$79,4,FALSE)</f>
        <v>云南省红河哈尼族彝族自治州开远市小龙潭镇开培线安桶寨西351米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6" t="str">
        <f>VLOOKUP(B132,[49]全部报警!$B$4:$E$79,2,FALSE)</f>
        <v>2019-07-28 14:18:48</v>
      </c>
      <c r="G132" s="76">
        <f>VLOOKUP(B132,[49]全部报警!$B$4:$E$79,3,FALSE)</f>
        <v>0</v>
      </c>
      <c r="H132" s="76" t="str">
        <f>VLOOKUP(B132,[49]全部报警!$B$4:$E$79,4,FALSE)</f>
        <v>云南省红河哈尼族彝族自治州石屏县异龙镇216省道石屏县汽车驾驶员培训学校东南88米</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6241</v>
      </c>
      <c r="G133" s="75">
        <v>0</v>
      </c>
      <c r="H133" s="75" t="s">
        <v>6242</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VLOOKUP(B134,[49]全部报警!$B$4:$E$79,2,FALSE)</f>
        <v>2019-07-28 18:50:01</v>
      </c>
      <c r="G134" s="76">
        <f>VLOOKUP(B134,[49]全部报警!$B$4:$E$79,3,FALSE)</f>
        <v>0</v>
      </c>
      <c r="H134" s="76" t="str">
        <f>VLOOKUP(B134,[49]全部报警!$B$4:$E$79,4,FALSE)</f>
        <v>云南省红河哈尼族彝族自治州金平苗族瑶族傣族自治县金水河镇Z011金水河口岸东北2837米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6243</v>
      </c>
      <c r="G135" s="75">
        <v>0</v>
      </c>
      <c r="H135" s="75" t="s">
        <v>6244</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VLOOKUP(B136,[49]全部报警!$B$4:$E$79,2,FALSE)</f>
        <v>2019-07-28 18:09:44</v>
      </c>
      <c r="G136" s="76">
        <v>0</v>
      </c>
      <c r="H136" s="76" t="str">
        <f>VLOOKUP(B136,[49]全部报警!$B$4:$E$79,4,FALSE)</f>
        <v>云南省红河哈尼族彝族自治州开远市,克金寨,西南方向,574.1米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5" t="s">
        <v>6245</v>
      </c>
      <c r="G137" s="75">
        <v>0</v>
      </c>
      <c r="H137" s="75" t="s">
        <v>6246</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6247</v>
      </c>
      <c r="G138" s="75">
        <v>0</v>
      </c>
      <c r="H138" s="75" t="s">
        <v>6248</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5" t="s">
        <v>6249</v>
      </c>
      <c r="G139" s="75">
        <v>0</v>
      </c>
      <c r="H139" s="75" t="s">
        <v>6250</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5" t="s">
        <v>6251</v>
      </c>
      <c r="G140" s="75">
        <v>0</v>
      </c>
      <c r="H140" s="75" t="s">
        <v>6252</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5" t="s">
        <v>6253</v>
      </c>
      <c r="G141" s="75">
        <v>0</v>
      </c>
      <c r="H141" s="75" t="s">
        <v>6254</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VLOOKUP(B142,[49]全部报警!$B$4:$E$79,2,FALSE)</f>
        <v>2019-07-28 23:28:13</v>
      </c>
      <c r="G142" s="76">
        <f>VLOOKUP(B142,[49]全部报警!$B$4:$E$79,3,FALSE)</f>
        <v>0</v>
      </c>
      <c r="H142" s="76" t="str">
        <f>VLOOKUP(B142,[49]全部报警!$B$4:$E$79,4,FALSE)</f>
        <v>云南省红河哈尼族彝族自治州建水县西庄镇芦子沟段麦粮地东201米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VLOOKUP(B143,[49]全部报警!$B$4:$E$79,2,FALSE)</f>
        <v>2019-07-28 06:56:12</v>
      </c>
      <c r="G143" s="76">
        <f>VLOOKUP(B143,[49]全部报警!$B$4:$E$79,3,FALSE)</f>
        <v>0</v>
      </c>
      <c r="H143" s="76" t="str">
        <f>VLOOKUP(B143,[49]全部报警!$B$4:$E$79,4,FALSE)</f>
        <v>云南省红河哈尼族彝族自治州建水县临安镇214省道红河州鸿运陶艺文化传播有限公司西南107米</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6" t="str">
        <f>VLOOKUP(B144,[49]全部报警!$B$4:$E$79,2,FALSE)</f>
        <v>2019-07-28 10:09:23</v>
      </c>
      <c r="G144" s="76">
        <f>VLOOKUP(B144,[49]全部报警!$B$4:$E$79,3,FALSE)</f>
        <v>0</v>
      </c>
      <c r="H144" s="76" t="str">
        <f>VLOOKUP(B144,[49]全部报警!$B$4:$E$79,4,FALSE)</f>
        <v>云南省红河哈尼族彝族自治州建水县临安镇祥琦汽车销售有限公司西北72米</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VLOOKUP(B145,[49]全部报警!$B$4:$E$79,2,FALSE)</f>
        <v>2019-07-28 23:57:48</v>
      </c>
      <c r="G145" s="76">
        <f>VLOOKUP(B145,[49]全部报警!$B$4:$E$79,3,FALSE)</f>
        <v>0</v>
      </c>
      <c r="H145" s="76" t="str">
        <f>VLOOKUP(B145,[49]全部报警!$B$4:$E$79,4,FALSE)</f>
        <v>云南省红河哈尼族彝族自治州建水县南庄镇214省道建水县南庄镇水管站东南78米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6255</v>
      </c>
      <c r="G146" s="75">
        <v>0</v>
      </c>
      <c r="H146" s="75" t="s">
        <v>6256</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6" t="str">
        <f>VLOOKUP(B147,[49]全部报警!$B$4:$E$79,2,FALSE)</f>
        <v>2019-07-28 19:40:27</v>
      </c>
      <c r="G147" s="76">
        <f>VLOOKUP(B147,[49]全部报警!$B$4:$E$79,3,FALSE)</f>
        <v>0</v>
      </c>
      <c r="H147" s="76" t="str">
        <f>VLOOKUP(B147,[49]全部报警!$B$4:$E$79,4,FALSE)</f>
        <v>云南省红河哈尼族彝族自治州元阳县南沙镇102县道红河谷食家庄东南344米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VLOOKUP(B148,[49]全部报警!$B$4:$E$79,2,FALSE)</f>
        <v>2019-07-28 16:02:01</v>
      </c>
      <c r="G148" s="76">
        <f>VLOOKUP(B148,[49]全部报警!$B$4:$E$79,3,FALSE)</f>
        <v>0</v>
      </c>
      <c r="H148" s="76" t="str">
        <f>VLOOKUP(B148,[49]全部报警!$B$4:$E$79,4,FALSE)</f>
        <v>云南省昆明市官渡区矣六街道自卫段小古城社区居委会卫生室西北59米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VLOOKUP(B149,[49]全部报警!$B$4:$E$79,2,FALSE)</f>
        <v>2019-07-28 23:38:19</v>
      </c>
      <c r="G149" s="76">
        <f>VLOOKUP(B149,[49]全部报警!$B$4:$E$79,3,FALSE)</f>
        <v>0</v>
      </c>
      <c r="H149" s="76" t="str">
        <f>VLOOKUP(B149,[49]全部报警!$B$4:$E$79,4,FALSE)</f>
        <v>云南省昆明市宜良县北古城镇G5601昆明绕城高速马鞍山北176米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6257</v>
      </c>
      <c r="G150" s="75">
        <v>0</v>
      </c>
      <c r="H150" s="75" t="s">
        <v>6258</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6259</v>
      </c>
      <c r="G151" s="75">
        <v>0</v>
      </c>
      <c r="H151" s="75" t="s">
        <v>6260</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t="str">
        <f>VLOOKUP(B152,[49]全部报警!$B$4:$E$79,2,FALSE)</f>
        <v>2019-07-28 19:12:39</v>
      </c>
      <c r="G152" s="76">
        <f>VLOOKUP(B152,[49]全部报警!$B$4:$E$79,3,FALSE)</f>
        <v>0</v>
      </c>
      <c r="H152" s="76" t="str">
        <f>VLOOKUP(B152,[49]全部报警!$B$4:$E$79,4,FALSE)</f>
        <v>云南省红河哈尼族彝族自治州建水县坡头乡白显段大石洞小学西南268米</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6" t="str">
        <f>VLOOKUP(B153,[49]全部报警!$B$4:$E$79,2,FALSE)</f>
        <v>2019-07-28 19:14:57</v>
      </c>
      <c r="G153" s="76">
        <f>VLOOKUP(B153,[49]全部报警!$B$4:$E$79,3,FALSE)</f>
        <v>0</v>
      </c>
      <c r="H153" s="76" t="str">
        <f>VLOOKUP(B153,[49]全部报警!$B$4:$E$79,4,FALSE)</f>
        <v>云南省红河哈尼族彝族自治州开远市乐白道街道馆驿清真饭店东97米</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5" t="s">
        <v>6261</v>
      </c>
      <c r="G154" s="75">
        <v>0</v>
      </c>
      <c r="H154" s="75" t="s">
        <v>6262</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6263</v>
      </c>
      <c r="G155" s="75">
        <v>0</v>
      </c>
      <c r="H155" s="75" t="s">
        <v>6264</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VLOOKUP(B156,[49]全部报警!$B$4:$E$79,2,FALSE)</f>
        <v>2019-07-28 18:25:33</v>
      </c>
      <c r="G156" s="76">
        <f>VLOOKUP(B156,[49]全部报警!$B$4:$E$79,3,FALSE)</f>
        <v>0</v>
      </c>
      <c r="H156" s="76" t="str">
        <f>VLOOKUP(B156,[49]全部报警!$B$4:$E$79,4,FALSE)</f>
        <v>云南省红河哈尼族彝族自治州元阳县南沙镇慢腊公路102县102县道桃园村卫生所东1234米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VLOOKUP(B157,[49]全部报警!$B$4:$E$79,2,FALSE)</f>
        <v>2019-07-28 21:13:54</v>
      </c>
      <c r="G157" s="76">
        <f>VLOOKUP(B157,[49]全部报警!$B$4:$E$79,3,FALSE)</f>
        <v>0</v>
      </c>
      <c r="H157" s="76" t="str">
        <f>VLOOKUP(B157,[49]全部报警!$B$4:$E$79,4,FALSE)</f>
        <v>云南省昆明市西山区海口街道Z007云南省农村信用社(西山中宝分社)东南1875米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6265</v>
      </c>
      <c r="G158" s="75">
        <v>0</v>
      </c>
      <c r="H158" s="75" t="s">
        <v>6266</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6267</v>
      </c>
      <c r="G159" s="75">
        <v>0</v>
      </c>
      <c r="H159" s="75" t="s">
        <v>6268</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6269</v>
      </c>
      <c r="G160" s="75">
        <v>0</v>
      </c>
      <c r="H160" s="75" t="s">
        <v>6270</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6271</v>
      </c>
      <c r="G161" s="75">
        <v>0</v>
      </c>
      <c r="H161" s="75" t="s">
        <v>6272</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6273</v>
      </c>
      <c r="G162" s="75">
        <v>0</v>
      </c>
      <c r="H162" s="75" t="s">
        <v>6274</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5" t="s">
        <v>6275</v>
      </c>
      <c r="G163" s="75">
        <v>0</v>
      </c>
      <c r="H163" s="75" t="s">
        <v>6276</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6277</v>
      </c>
      <c r="G164" s="75">
        <v>0</v>
      </c>
      <c r="H164" s="75" t="s">
        <v>6278</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6279</v>
      </c>
      <c r="G165" s="75">
        <v>0</v>
      </c>
      <c r="H165" s="75" t="s">
        <v>6280</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6281</v>
      </c>
      <c r="G166" s="75">
        <v>0</v>
      </c>
      <c r="H166" s="75" t="s">
        <v>6282</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6283</v>
      </c>
      <c r="G167" s="75">
        <v>0</v>
      </c>
      <c r="H167" s="75" t="s">
        <v>6284</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6285</v>
      </c>
      <c r="G168" s="75">
        <v>0</v>
      </c>
      <c r="H168" s="75" t="s">
        <v>6286</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VLOOKUP(B169,[49]全部报警!$B$4:$E$79,2,FALSE)</f>
        <v>2019-07-28 23:46:06</v>
      </c>
      <c r="G169" s="76">
        <f>VLOOKUP(B169,[49]全部报警!$B$4:$E$79,3,FALSE)</f>
        <v>0</v>
      </c>
      <c r="H169" s="76" t="str">
        <f>VLOOKUP(B169,[49]全部报警!$B$4:$E$79,4,FALSE)</f>
        <v>云南省文山壮族苗族自治州广南县莲城镇那忠东489米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6287</v>
      </c>
      <c r="G170" s="75">
        <v>0</v>
      </c>
      <c r="H170" s="75" t="s">
        <v>6288</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VLOOKUP(B171,[49]全部报警!$B$4:$E$79,2,FALSE)</f>
        <v>2019-07-28 06:27:23</v>
      </c>
      <c r="G171" s="76">
        <f>VLOOKUP(B171,[49]全部报警!$B$4:$E$79,3,FALSE)</f>
        <v>0</v>
      </c>
      <c r="H171" s="76" t="str">
        <f>VLOOKUP(B171,[49]全部报警!$B$4:$E$79,4,FALSE)</f>
        <v>云南省红河哈尼族彝族自治州河口瑶族自治县河口镇中国石化(北山停车区加油站)南67米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VLOOKUP(B172,[49]全部报警!$B$4:$E$79,2,FALSE)</f>
        <v>2019-07-28 23:32:44</v>
      </c>
      <c r="G172" s="76">
        <f>VLOOKUP(B172,[49]全部报警!$B$4:$E$79,3,FALSE)</f>
        <v>0</v>
      </c>
      <c r="H172" s="76" t="str">
        <f>VLOOKUP(B172,[49]全部报警!$B$4:$E$79,4,FALSE)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6289</v>
      </c>
      <c r="G173" s="75">
        <v>0</v>
      </c>
      <c r="H173" s="75" t="s">
        <v>6290</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6291</v>
      </c>
      <c r="G174" s="75">
        <v>0</v>
      </c>
      <c r="H174" s="75" t="s">
        <v>6292</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VLOOKUP(B175,[49]全部报警!$B$4:$E$79,2,FALSE)</f>
        <v>2019-07-28 19:53:53</v>
      </c>
      <c r="G175" s="76">
        <f>VLOOKUP(B175,[49]全部报警!$B$4:$E$79,3,FALSE)</f>
        <v>0</v>
      </c>
      <c r="H175" s="76" t="str">
        <f>VLOOKUP(B175,[49]全部报警!$B$4:$E$79,4,FALSE)</f>
        <v>云南省红河哈尼族彝族自治州建水县临安镇青他线建水文笔塔西南880米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6293</v>
      </c>
      <c r="G176" s="75">
        <v>0</v>
      </c>
      <c r="H176" s="75" t="s">
        <v>6294</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6295</v>
      </c>
      <c r="G177" s="75">
        <v>0</v>
      </c>
      <c r="H177" s="75" t="s">
        <v>6296</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VLOOKUP(B178,[49]全部报警!$B$4:$E$79,2,FALSE)</f>
        <v>2019-07-28 21:41:27</v>
      </c>
      <c r="G178" s="76">
        <f>VLOOKUP(B178,[49]全部报警!$B$4:$E$79,3,FALSE)</f>
        <v>0</v>
      </c>
      <c r="H178" s="76" t="str">
        <f>VLOOKUP(B178,[49]全部报警!$B$4:$E$79,4,FALSE)</f>
        <v>云南省文山壮族苗族自治州文山市马塘镇210省道金华堂大药房西北47米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6297</v>
      </c>
      <c r="G179" s="75">
        <v>0</v>
      </c>
      <c r="H179" s="75" t="s">
        <v>1185</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VLOOKUP(B180,[49]全部报警!$B$4:$E$79,2,FALSE)</f>
        <v>2019-07-28 23:05:12</v>
      </c>
      <c r="G180" s="76">
        <f>VLOOKUP(B180,[49]全部报警!$B$4:$E$79,3,FALSE)</f>
        <v>0</v>
      </c>
      <c r="H180" s="76" t="str">
        <f>VLOOKUP(B180,[49]全部报警!$B$4:$E$79,4,FALSE)</f>
        <v>云南省曲靖市麒麟区益宁街道龙泉路122云滇大药房南79米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5" t="s">
        <v>6298</v>
      </c>
      <c r="G181" s="75">
        <v>0</v>
      </c>
      <c r="H181" s="75" t="s">
        <v>6299</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6300</v>
      </c>
      <c r="G182" s="75">
        <v>0</v>
      </c>
      <c r="H182" s="75" t="s">
        <v>6301</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t="s">
        <v>6302</v>
      </c>
      <c r="G183" s="75">
        <v>0</v>
      </c>
      <c r="H183" s="75" t="s">
        <v>6303</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c r="G184" s="76"/>
      <c r="H184" s="76"/>
      <c r="I184" s="83" t="s">
        <v>62</v>
      </c>
      <c r="J184" s="128"/>
      <c r="K184" s="128"/>
      <c r="L184" s="84" t="s">
        <v>33</v>
      </c>
      <c r="M184" s="81"/>
      <c r="N184" s="81"/>
      <c r="O184" s="81"/>
      <c r="P184" s="81"/>
      <c r="Q184" s="129" t="s">
        <v>29</v>
      </c>
      <c r="R184" s="130"/>
      <c r="S184" s="81"/>
      <c r="T184" s="107"/>
      <c r="U184" s="131"/>
      <c r="V184" s="46"/>
    </row>
    <row r="185" s="41" customFormat="1" ht="17.65" customHeight="1" spans="1:22">
      <c r="A185" s="71">
        <v>180</v>
      </c>
      <c r="B185" s="78" t="s">
        <v>656</v>
      </c>
      <c r="C185" s="78" t="s">
        <v>657</v>
      </c>
      <c r="D185" s="78" t="s">
        <v>658</v>
      </c>
      <c r="E185" s="74" t="s">
        <v>59</v>
      </c>
      <c r="F185" s="75" t="s">
        <v>6304</v>
      </c>
      <c r="G185" s="75">
        <v>0</v>
      </c>
      <c r="H185" s="75" t="s">
        <v>6305</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VLOOKUP(B186,[49]全部报警!$B$4:$E$79,2,FALSE)</f>
        <v>2019-07-28 10:15:54</v>
      </c>
      <c r="G186" s="76">
        <f>VLOOKUP(B186,[49]全部报警!$B$4:$E$79,3,FALSE)</f>
        <v>0</v>
      </c>
      <c r="H186" s="76" t="str">
        <f>VLOOKUP(B186,[49]全部报警!$B$4:$E$79,4,FALSE)</f>
        <v>云南省昆明市呈贡区洛羊街道平安物流园西129米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5" t="s">
        <v>6306</v>
      </c>
      <c r="G187" s="75">
        <v>0</v>
      </c>
      <c r="H187" s="75" t="s">
        <v>6307</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c r="G188" s="75"/>
      <c r="H188" s="75"/>
      <c r="I188" s="83" t="s">
        <v>62</v>
      </c>
      <c r="J188" s="128"/>
      <c r="K188" s="128"/>
      <c r="L188" s="84" t="s">
        <v>33</v>
      </c>
      <c r="M188" s="81"/>
      <c r="N188" s="81"/>
      <c r="O188" s="81"/>
      <c r="P188" s="81"/>
      <c r="Q188" s="129" t="s">
        <v>29</v>
      </c>
      <c r="R188" s="130"/>
      <c r="S188" s="81"/>
      <c r="T188" s="107"/>
      <c r="U188" s="131"/>
      <c r="V188" s="46"/>
    </row>
    <row r="189" s="41" customFormat="1" ht="17.65" customHeight="1" spans="1:22">
      <c r="A189" s="71">
        <v>184</v>
      </c>
      <c r="B189" s="124" t="s">
        <v>671</v>
      </c>
      <c r="C189" s="125" t="s">
        <v>672</v>
      </c>
      <c r="D189" s="125">
        <v>15154987321</v>
      </c>
      <c r="E189" s="74" t="s">
        <v>59</v>
      </c>
      <c r="F189" s="75" t="s">
        <v>6308</v>
      </c>
      <c r="G189" s="75">
        <v>0</v>
      </c>
      <c r="H189" s="75" t="s">
        <v>6309</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6" t="str">
        <f>VLOOKUP(B190,[49]全部报警!$B$4:$E$79,2,FALSE)</f>
        <v>2019-07-28 23:16:27</v>
      </c>
      <c r="G190" s="76">
        <f>VLOOKUP(B190,[49]全部报警!$B$4:$E$79,3,FALSE)</f>
        <v>0</v>
      </c>
      <c r="H190" s="76" t="str">
        <f>VLOOKUP(B190,[49]全部报警!$B$4:$E$79,4,FALSE)</f>
        <v>滨河中路河口华夏医院西南355米</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VLOOKUP(B191,[49]全部报警!$B$4:$E$79,2,FALSE)</f>
        <v>2019-07-28 21:01:44</v>
      </c>
      <c r="G191" s="76">
        <f>VLOOKUP(B191,[49]全部报警!$B$4:$E$79,3,FALSE)</f>
        <v>0</v>
      </c>
      <c r="H191" s="76" t="str">
        <f>VLOOKUP(B191,[49]全部报警!$B$4:$E$79,4,FALSE)</f>
        <v>云南省红河哈尼族彝族自治州建水县临安镇323国道小川味饭店东北34米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VLOOKUP(B192,[49]全部报警!$B$4:$E$79,2,FALSE)</f>
        <v>2019-07-28 23:55:26</v>
      </c>
      <c r="G192" s="76">
        <f>VLOOKUP(B192,[49]全部报警!$B$4:$E$79,3,FALSE)</f>
        <v>0</v>
      </c>
      <c r="H192" s="76" t="str">
        <f>VLOOKUP(B192,[49]全部报警!$B$4:$E$79,4,FALSE)</f>
        <v>云南省红河哈尼族彝族自治州建水县临安镇214省道天第冷库西北332米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VLOOKUP(B193,[49]全部报警!$B$4:$E$79,2,FALSE)</f>
        <v>2019-07-28 14:53:57</v>
      </c>
      <c r="G193" s="76">
        <f>VLOOKUP(B193,[49]全部报警!$B$4:$E$79,3,FALSE)</f>
        <v>0</v>
      </c>
      <c r="H193" s="76" t="str">
        <f>VLOOKUP(B193,[49]全部报警!$B$4:$E$79,4,FALSE)</f>
        <v>云南省红河哈尼族彝族自治州建水县岔科镇阿初段建水县岔科镇小河边小学西南197米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47 I63 M74 O74:P74 M75 O75:P75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I122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84 M187 N187 O187 P187 I188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2" sqref="Q22:R2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6310</v>
      </c>
      <c r="B2" s="49"/>
      <c r="C2" s="49"/>
      <c r="D2" s="49"/>
      <c r="E2" s="49"/>
      <c r="F2" s="50"/>
      <c r="G2" s="51" t="s">
        <v>26</v>
      </c>
      <c r="H2" s="52"/>
      <c r="I2" s="52"/>
      <c r="J2" s="52"/>
      <c r="K2" s="52"/>
      <c r="L2" s="52"/>
      <c r="M2" s="52"/>
      <c r="N2" s="52"/>
      <c r="O2" s="52"/>
      <c r="P2" s="52"/>
      <c r="Q2" s="87" t="s">
        <v>6093</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6311</v>
      </c>
      <c r="G6" s="75">
        <v>0</v>
      </c>
      <c r="H6" s="75" t="s">
        <v>6312</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6313</v>
      </c>
      <c r="G7" s="75">
        <v>0</v>
      </c>
      <c r="H7" s="75" t="s">
        <v>6314</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6315</v>
      </c>
      <c r="G8" s="75">
        <v>0</v>
      </c>
      <c r="H8" s="75" t="s">
        <v>6316</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VLOOKUP(B9,[50]全部报警!$B$4:$E$82,2,FALSE)</f>
        <v>2019-07-29 18:04:04</v>
      </c>
      <c r="G9" s="76">
        <f>VLOOKUP(B9,[50]全部报警!$B$4:$E$82,3,FALSE)</f>
        <v>0</v>
      </c>
      <c r="H9" s="76" t="str">
        <f>VLOOKUP(B9,[50]全部报警!$B$4:$E$82,4,FALSE)</f>
        <v>广西壮族自治区南宁市西乡塘区,广西泰本和机械设备有限公司第三车间,东北方向,158.3米</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6317</v>
      </c>
      <c r="G10" s="75">
        <v>0</v>
      </c>
      <c r="H10" s="75" t="s">
        <v>6318</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6319</v>
      </c>
      <c r="G11" s="75">
        <v>0</v>
      </c>
      <c r="H11" s="75" t="s">
        <v>6320</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6321</v>
      </c>
      <c r="G12" s="75">
        <v>0</v>
      </c>
      <c r="H12" s="75" t="s">
        <v>6322</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VLOOKUP(B13,[50]全部报警!$B$4:$E$82,2,FALSE)</f>
        <v>2019-07-29 20:06:28</v>
      </c>
      <c r="G13" s="76">
        <f>VLOOKUP(B13,[50]全部报警!$B$4:$E$82,3,FALSE)</f>
        <v>0</v>
      </c>
      <c r="H13" s="76" t="str">
        <f>VLOOKUP(B13,[50]全部报警!$B$4:$E$82,4,FALSE)</f>
        <v>云南省玉溪市通海县高大乡214省道中国石化加油站(通海公路管理段高大公路管理所东)东北327米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6323</v>
      </c>
      <c r="G14" s="75">
        <v>0</v>
      </c>
      <c r="H14" s="75" t="s">
        <v>6324</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VLOOKUP(B15,[50]全部报警!$B$4:$E$82,2,FALSE)</f>
        <v>2019-07-29 23:20:18</v>
      </c>
      <c r="G15" s="76">
        <f>VLOOKUP(B15,[50]全部报警!$B$4:$E$82,3,FALSE)</f>
        <v>0</v>
      </c>
      <c r="H15" s="76" t="str">
        <f>VLOOKUP(B15,[50]全部报警!$B$4:$E$82,4,FALSE)</f>
        <v>广西壮族自治区南宁市西乡塘区安吉街道G80广昆高速安吉互通东南244米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6325</v>
      </c>
      <c r="G16" s="75">
        <v>0</v>
      </c>
      <c r="H16" s="75" t="s">
        <v>6326</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6327</v>
      </c>
      <c r="G17" s="75">
        <v>0</v>
      </c>
      <c r="H17" s="75" t="s">
        <v>6328</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6329</v>
      </c>
      <c r="G18" s="75">
        <v>0</v>
      </c>
      <c r="H18" s="75" t="s">
        <v>6330</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6331</v>
      </c>
      <c r="G19" s="75">
        <v>0</v>
      </c>
      <c r="H19" s="75" t="s">
        <v>6332</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5" t="s">
        <v>6333</v>
      </c>
      <c r="G20" s="75">
        <v>0</v>
      </c>
      <c r="H20" s="75" t="s">
        <v>6334</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6335</v>
      </c>
      <c r="G21" s="75">
        <v>0</v>
      </c>
      <c r="H21" s="75" t="s">
        <v>6118</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6336</v>
      </c>
      <c r="G22" s="75">
        <v>0</v>
      </c>
      <c r="H22" s="75" t="s">
        <v>3605</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6337</v>
      </c>
      <c r="G23" s="75">
        <v>0</v>
      </c>
      <c r="H23" s="75" t="s">
        <v>4052</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6338</v>
      </c>
      <c r="G24" s="75">
        <v>0</v>
      </c>
      <c r="H24" s="75" t="s">
        <v>6339</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VLOOKUP(B25,[50]全部报警!$B$4:$E$82,2,FALSE)</f>
        <v>2019-07-29 18:03:06</v>
      </c>
      <c r="G25" s="76">
        <f>VLOOKUP(B25,[50]全部报警!$B$4:$E$82,3,FALSE)</f>
        <v>0</v>
      </c>
      <c r="H25" s="76" t="str">
        <f>VLOOKUP(B25,[50]全部报警!$B$4:$E$82,4,FALSE)</f>
        <v>云南省红河哈尼族彝族自治州建水县,吧士玛超市,西方向,159.8米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6340</v>
      </c>
      <c r="G26" s="75">
        <v>0</v>
      </c>
      <c r="H26" s="75" t="s">
        <v>6341</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6" t="str">
        <f>VLOOKUP(B27,[50]全部报警!$B$4:$E$82,2,FALSE)</f>
        <v>2019-07-29 17:38:32</v>
      </c>
      <c r="G27" s="76">
        <f>VLOOKUP(B27,[50]全部报警!$B$4:$E$82,3,FALSE)</f>
        <v>0</v>
      </c>
      <c r="H27" s="76" t="str">
        <f>VLOOKUP(B27,[50]全部报警!$B$4:$E$82,4,FALSE)</f>
        <v>云南省红河哈尼族彝族自治州建水县西庄镇双龙食府北81米</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VLOOKUP(B28,[50]全部报警!$B$4:$E$82,2,FALSE)</f>
        <v>2019-07-29 17:53:42</v>
      </c>
      <c r="G28" s="76">
        <f>VLOOKUP(B28,[50]全部报警!$B$4:$E$82,3,FALSE)</f>
        <v>0</v>
      </c>
      <c r="H28" s="76" t="str">
        <f>VLOOKUP(B28,[50]全部报警!$B$4:$E$82,4,FALSE)</f>
        <v>云南省红河哈尼族彝族自治州河口瑶族自治县,中岭岗村,东北方向,1196.1米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VLOOKUP(B29,[50]全部报警!$B$4:$E$82,2,FALSE)</f>
        <v>2019-07-29 17:32:05</v>
      </c>
      <c r="G29" s="76">
        <f>VLOOKUP(B29,[50]全部报警!$B$4:$E$82,3,FALSE)</f>
        <v>0</v>
      </c>
      <c r="H29" s="76" t="str">
        <f>VLOOKUP(B29,[50]全部报警!$B$4:$E$82,4,FALSE)</f>
        <v>云南省德宏傣族景颇族自治州瑞丽市,姐告国门天地宽农贸市场,东北方向,108.4米</v>
      </c>
      <c r="I29" s="81" t="s">
        <v>3596</v>
      </c>
      <c r="J29" s="85"/>
      <c r="K29" s="83"/>
      <c r="L29" s="84" t="s">
        <v>33</v>
      </c>
      <c r="M29" s="83"/>
      <c r="N29" s="83"/>
      <c r="O29" s="83"/>
      <c r="P29" s="83"/>
      <c r="Q29" s="101" t="s">
        <v>56</v>
      </c>
      <c r="R29" s="102"/>
      <c r="S29" s="83"/>
      <c r="T29" s="104"/>
      <c r="U29" s="105"/>
    </row>
    <row r="30" s="40" customFormat="1" ht="17.65" customHeight="1" spans="1:21">
      <c r="A30" s="71">
        <v>25</v>
      </c>
      <c r="B30" s="72" t="s">
        <v>150</v>
      </c>
      <c r="C30" s="73" t="s">
        <v>151</v>
      </c>
      <c r="D30" s="73">
        <v>13769334709</v>
      </c>
      <c r="E30" s="74" t="s">
        <v>59</v>
      </c>
      <c r="F30" s="75" t="s">
        <v>6342</v>
      </c>
      <c r="G30" s="75">
        <v>0</v>
      </c>
      <c r="H30" s="75" t="s">
        <v>6343</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6344</v>
      </c>
      <c r="G31" s="75">
        <v>0</v>
      </c>
      <c r="H31" s="75" t="s">
        <v>6345</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6346</v>
      </c>
      <c r="G32" s="75">
        <v>0</v>
      </c>
      <c r="H32" s="75" t="s">
        <v>6347</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6348</v>
      </c>
      <c r="G33" s="75">
        <v>0</v>
      </c>
      <c r="H33" s="75" t="s">
        <v>6349</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6350</v>
      </c>
      <c r="G34" s="75">
        <v>0</v>
      </c>
      <c r="H34" s="75" t="s">
        <v>6351</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6352</v>
      </c>
      <c r="G35" s="75">
        <v>0</v>
      </c>
      <c r="H35" s="75" t="s">
        <v>6353</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5" t="s">
        <v>6354</v>
      </c>
      <c r="G36" s="75">
        <v>0</v>
      </c>
      <c r="H36" s="75" t="s">
        <v>6355</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6356</v>
      </c>
      <c r="G37" s="75">
        <v>0</v>
      </c>
      <c r="H37" s="75" t="s">
        <v>5480</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6357</v>
      </c>
      <c r="G38" s="75">
        <v>0</v>
      </c>
      <c r="H38" s="75" t="s">
        <v>6358</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c r="G39" s="75"/>
      <c r="H39" s="75"/>
      <c r="I39" s="83" t="s">
        <v>62</v>
      </c>
      <c r="J39" s="85"/>
      <c r="K39" s="85"/>
      <c r="L39" s="84" t="s">
        <v>33</v>
      </c>
      <c r="M39" s="83"/>
      <c r="N39" s="83"/>
      <c r="O39" s="83"/>
      <c r="P39" s="83"/>
      <c r="Q39" s="101" t="s">
        <v>29</v>
      </c>
      <c r="R39" s="102"/>
      <c r="S39" s="83"/>
      <c r="T39" s="104"/>
      <c r="U39" s="105"/>
    </row>
    <row r="40" s="40" customFormat="1" ht="17.65" customHeight="1" spans="1:21">
      <c r="A40" s="71">
        <v>35</v>
      </c>
      <c r="B40" s="72" t="s">
        <v>181</v>
      </c>
      <c r="C40" s="73" t="s">
        <v>182</v>
      </c>
      <c r="D40" s="73">
        <v>13618739599</v>
      </c>
      <c r="E40" s="74" t="s">
        <v>59</v>
      </c>
      <c r="F40" s="75" t="s">
        <v>6359</v>
      </c>
      <c r="G40" s="75">
        <v>0</v>
      </c>
      <c r="H40" s="75" t="s">
        <v>6360</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6361</v>
      </c>
      <c r="G41" s="75">
        <v>0</v>
      </c>
      <c r="H41" s="75" t="s">
        <v>5684</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6362</v>
      </c>
      <c r="G42" s="75">
        <v>0</v>
      </c>
      <c r="H42" s="75" t="s">
        <v>6363</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6" t="str">
        <f>VLOOKUP(B43,[50]全部报警!$B$4:$E$82,2,FALSE)</f>
        <v>2019-07-26 14:54:03</v>
      </c>
      <c r="G43" s="76">
        <f>VLOOKUP(B43,[50]全部报警!$B$4:$E$82,3,FALSE)</f>
        <v>0</v>
      </c>
      <c r="H43" s="76" t="str">
        <f>VLOOKUP(B43,[50]全部报警!$B$4:$E$82,4,FALSE)</f>
        <v>云南省红河哈尼族彝族自治州开远市,红河州公安局交警支队鸿云交通管理服务站,西北方向,65.2米</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VLOOKUP(B44,[50]全部报警!$B$4:$E$82,2,FALSE)</f>
        <v>2019-07-29 20:17:16</v>
      </c>
      <c r="G44" s="76">
        <f>VLOOKUP(B44,[50]全部报警!$B$4:$E$82,3,FALSE)</f>
        <v>0</v>
      </c>
      <c r="H44" s="76" t="str">
        <f>VLOOKUP(B44,[50]全部报警!$B$4:$E$82,4,FALSE)</f>
        <v>云南省红河哈尼族彝族自治州泸西县金马镇华西段大华西西931米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6364</v>
      </c>
      <c r="G45" s="75">
        <v>0</v>
      </c>
      <c r="H45" s="75" t="s">
        <v>6365</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6366</v>
      </c>
      <c r="G46" s="75">
        <v>0</v>
      </c>
      <c r="H46" s="75" t="s">
        <v>4551</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t="str">
        <f>VLOOKUP(B47,[50]全部报警!$B$4:$E$82,2,FALSE)</f>
        <v>2019-07-29 18:04:29</v>
      </c>
      <c r="G47" s="76">
        <f>VLOOKUP(B47,[50]全部报警!$B$4:$E$82,3,FALSE)</f>
        <v>0</v>
      </c>
      <c r="H47" s="76" t="str">
        <f>VLOOKUP(B47,[50]全部报警!$B$4:$E$82,4,FALSE)</f>
        <v>云南省西双版纳傣族自治州勐腊县,曼掌,东南方向,462.8米</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6" t="str">
        <f>VLOOKUP(B48,[50]全部报警!$B$4:$E$82,2,FALSE)</f>
        <v>2019-07-29 23:21:10</v>
      </c>
      <c r="G48" s="76">
        <f>VLOOKUP(B48,[50]全部报警!$B$4:$E$82,3,FALSE)</f>
        <v>0</v>
      </c>
      <c r="H48" s="76" t="str">
        <f>VLOOKUP(B48,[50]全部报警!$B$4:$E$82,4,FALSE)</f>
        <v>云南省红河哈尼族彝族自治州金平苗族瑶族傣族自治县沙依坡乡蛮金公路那拉博南962米</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6367</v>
      </c>
      <c r="G49" s="75">
        <v>0</v>
      </c>
      <c r="H49" s="75" t="s">
        <v>6368</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5" t="s">
        <v>6369</v>
      </c>
      <c r="G50" s="75">
        <v>0</v>
      </c>
      <c r="H50" s="75" t="s">
        <v>6370</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6371</v>
      </c>
      <c r="G51" s="75">
        <v>0</v>
      </c>
      <c r="H51" s="75" t="s">
        <v>6372</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6373</v>
      </c>
      <c r="G52" s="75">
        <v>0</v>
      </c>
      <c r="H52" s="75" t="s">
        <v>6374</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VLOOKUP(B53,[50]全部报警!$B$4:$E$82,2,FALSE)</f>
        <v>2019-07-29 17:39:39</v>
      </c>
      <c r="G53" s="76">
        <f>VLOOKUP(B53,[50]全部报警!$B$4:$E$82,3,FALSE)</f>
        <v>0</v>
      </c>
      <c r="H53" s="76" t="str">
        <f>VLOOKUP(B53,[50]全部报警!$B$4:$E$82,4,FALSE)</f>
        <v>云南省西双版纳傣族自治州勐腊县,曼寨3号大桥,南方向,130.3米</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6" t="str">
        <f>VLOOKUP(B54,[50]全部报警!$B$4:$E$82,2,FALSE)</f>
        <v>2019-07-29 18:04:14</v>
      </c>
      <c r="G54" s="76">
        <f>VLOOKUP(B54,[50]全部报警!$B$4:$E$82,3,FALSE)</f>
        <v>0</v>
      </c>
      <c r="H54" s="76" t="str">
        <f>VLOOKUP(B54,[50]全部报警!$B$4:$E$82,4,FALSE)</f>
        <v>云南省文山壮族苗族自治州砚山县,清真伊兰爽饭店,西北方向,7.7米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6375</v>
      </c>
      <c r="G55" s="75">
        <v>0</v>
      </c>
      <c r="H55" s="75" t="s">
        <v>6376</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6377</v>
      </c>
      <c r="G56" s="75">
        <v>0</v>
      </c>
      <c r="H56" s="75" t="s">
        <v>6378</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6379</v>
      </c>
      <c r="G57" s="75">
        <v>0</v>
      </c>
      <c r="H57" s="75" t="s">
        <v>6380</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6381</v>
      </c>
      <c r="G58" s="75">
        <v>0</v>
      </c>
      <c r="H58" s="75" t="s">
        <v>6382</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6383</v>
      </c>
      <c r="G59" s="75">
        <v>0</v>
      </c>
      <c r="H59" s="75" t="s">
        <v>6384</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6385</v>
      </c>
      <c r="G60" s="75">
        <v>0</v>
      </c>
      <c r="H60" s="75" t="s">
        <v>5501</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t="str">
        <f>VLOOKUP(B61,[50]全部报警!$B$4:$E$82,2,FALSE)</f>
        <v>2019-07-29 18:03:37</v>
      </c>
      <c r="G61" s="76">
        <f>VLOOKUP(B61,[50]全部报警!$B$4:$E$82,3,FALSE)</f>
        <v>0</v>
      </c>
      <c r="H61" s="76" t="str">
        <f>VLOOKUP(B61,[50]全部报警!$B$4:$E$82,4,FALSE)</f>
        <v>云南省红河哈尼族彝族自治州建水县,清真回味园,西方向,28.0米</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6386</v>
      </c>
      <c r="G62" s="75">
        <v>0</v>
      </c>
      <c r="H62" s="75" t="s">
        <v>6387</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6388</v>
      </c>
      <c r="G63" s="75">
        <v>0</v>
      </c>
      <c r="H63" s="75" t="s">
        <v>6389</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6390</v>
      </c>
      <c r="G64" s="75">
        <v>0</v>
      </c>
      <c r="H64" s="75" t="s">
        <v>6391</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6392</v>
      </c>
      <c r="G65" s="75">
        <v>0</v>
      </c>
      <c r="H65" s="75" t="s">
        <v>6393</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6394</v>
      </c>
      <c r="G66" s="75">
        <v>0</v>
      </c>
      <c r="H66" s="75" t="s">
        <v>6395</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VLOOKUP(B67,[50]全部报警!$B$4:$E$82,2,FALSE)</f>
        <v>2019-07-29 23:35:12</v>
      </c>
      <c r="G67" s="76">
        <f>VLOOKUP(B67,[50]全部报警!$B$4:$E$82,3,FALSE)</f>
        <v>0</v>
      </c>
      <c r="H67" s="76" t="str">
        <f>VLOOKUP(B67,[50]全部报警!$B$4:$E$82,4,FALSE)</f>
        <v>云南省怒江傈僳族自治州泸水市鲁掌镇228省道登埂河桥南99米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6396</v>
      </c>
      <c r="G68" s="75">
        <v>0</v>
      </c>
      <c r="H68" s="75" t="s">
        <v>6397</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6398</v>
      </c>
      <c r="G69" s="75">
        <v>0</v>
      </c>
      <c r="H69" s="75" t="s">
        <v>6399</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6400</v>
      </c>
      <c r="G70" s="75">
        <v>0</v>
      </c>
      <c r="H70" s="75" t="s">
        <v>4302</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6401</v>
      </c>
      <c r="G71" s="75">
        <v>0</v>
      </c>
      <c r="H71" s="75" t="s">
        <v>6402</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VLOOKUP(B72,[50]全部报警!$B$4:$E$82,2,FALSE)</f>
        <v>2019-07-29 18:02:54</v>
      </c>
      <c r="G72" s="76">
        <f>VLOOKUP(B72,[50]全部报警!$B$4:$E$82,3,FALSE)</f>
        <v>61</v>
      </c>
      <c r="H72" s="76" t="str">
        <f>VLOOKUP(B72,[50]全部报警!$B$4:$E$82,4,FALSE)</f>
        <v>广西壮族自治区玉林市容县,林塘冲,南方向,287.2米</v>
      </c>
      <c r="I72" s="81" t="s">
        <v>3596</v>
      </c>
      <c r="J72" s="85"/>
      <c r="K72" s="85"/>
      <c r="L72" s="84" t="s">
        <v>28</v>
      </c>
      <c r="M72" s="83"/>
      <c r="N72" s="83" t="s">
        <v>62</v>
      </c>
      <c r="O72" s="83"/>
      <c r="P72" s="83"/>
      <c r="Q72" s="101" t="s">
        <v>34</v>
      </c>
      <c r="R72" s="102"/>
      <c r="S72" s="83" t="s">
        <v>6403</v>
      </c>
      <c r="T72" s="104" t="s">
        <v>170</v>
      </c>
      <c r="U72" s="105"/>
    </row>
    <row r="73" s="40" customFormat="1" ht="17.65" customHeight="1" spans="1:21">
      <c r="A73" s="71">
        <v>68</v>
      </c>
      <c r="B73" s="72" t="s">
        <v>277</v>
      </c>
      <c r="C73" s="73" t="s">
        <v>278</v>
      </c>
      <c r="D73" s="73">
        <v>15912869407</v>
      </c>
      <c r="E73" s="74" t="s">
        <v>59</v>
      </c>
      <c r="F73" s="75" t="s">
        <v>6404</v>
      </c>
      <c r="G73" s="75">
        <v>0</v>
      </c>
      <c r="H73" s="75" t="s">
        <v>3880</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VLOOKUP(B74,[50]全部报警!$B$4:$E$82,2,FALSE)</f>
        <v>2019-07-29 22:39:59</v>
      </c>
      <c r="G74" s="76">
        <f>VLOOKUP(B74,[50]全部报警!$B$4:$E$82,3,FALSE)</f>
        <v>0</v>
      </c>
      <c r="H74" s="76" t="str">
        <f>VLOOKUP(B74,[50]全部报警!$B$4:$E$82,4,FALSE)</f>
        <v>云南省红河哈尼族彝族自治州弥勒市朋普镇326国道中国石化云辉加油站北248米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VLOOKUP(B75,[50]全部报警!$B$4:$E$82,2,FALSE)</f>
        <v>2019-07-29 20:35:42</v>
      </c>
      <c r="G75" s="76">
        <f>VLOOKUP(B75,[50]全部报警!$B$4:$E$82,3,FALSE)</f>
        <v>0</v>
      </c>
      <c r="H75" s="76" t="str">
        <f>VLOOKUP(B75,[50]全部报警!$B$4:$E$82,4,FALSE)</f>
        <v>云南省文山壮族苗族自治州广南县那洒镇323国道那洒镇懂德小学东1007米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c r="G76" s="76"/>
      <c r="H76" s="76"/>
      <c r="I76" s="83" t="s">
        <v>62</v>
      </c>
      <c r="J76" s="85"/>
      <c r="K76" s="85"/>
      <c r="L76" s="84" t="s">
        <v>33</v>
      </c>
      <c r="M76" s="83"/>
      <c r="N76" s="83"/>
      <c r="O76" s="83"/>
      <c r="P76" s="83"/>
      <c r="Q76" s="101" t="s">
        <v>29</v>
      </c>
      <c r="R76" s="102"/>
      <c r="S76" s="83"/>
      <c r="T76" s="104"/>
      <c r="U76" s="105"/>
    </row>
    <row r="77" s="40" customFormat="1" ht="17.65" customHeight="1" spans="1:21">
      <c r="A77" s="71">
        <v>72</v>
      </c>
      <c r="B77" s="72" t="s">
        <v>286</v>
      </c>
      <c r="C77" s="73" t="s">
        <v>287</v>
      </c>
      <c r="D77" s="73">
        <v>15912866223</v>
      </c>
      <c r="E77" s="74" t="s">
        <v>59</v>
      </c>
      <c r="F77" s="75" t="s">
        <v>6405</v>
      </c>
      <c r="G77" s="75">
        <v>0</v>
      </c>
      <c r="H77" s="75" t="s">
        <v>3874</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6406</v>
      </c>
      <c r="G78" s="75">
        <v>0</v>
      </c>
      <c r="H78" s="75" t="s">
        <v>5250</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6407</v>
      </c>
      <c r="G79" s="75">
        <v>0</v>
      </c>
      <c r="H79" s="75" t="s">
        <v>6408</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6409</v>
      </c>
      <c r="G80" s="75">
        <v>0</v>
      </c>
      <c r="H80" s="75" t="s">
        <v>6410</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VLOOKUP(B81,[50]全部报警!$B$4:$E$82,2,FALSE)</f>
        <v>2019-07-29 09:21:53</v>
      </c>
      <c r="G81" s="76">
        <f>VLOOKUP(B81,[50]全部报警!$B$4:$E$82,3,FALSE)</f>
        <v>0</v>
      </c>
      <c r="H81" s="76" t="str">
        <f>VLOOKUP(B81,[50]全部报警!$B$4:$E$82,4,FALSE)</f>
        <v>云南省红河哈尼族彝族自治州个旧市锡城镇个金公路个旧市仪创商贸有限公司东81米</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VLOOKUP(B82,[50]全部报警!$B$4:$E$82,2,FALSE)</f>
        <v>2019-07-29 18:00:35</v>
      </c>
      <c r="G82" s="76">
        <f>VLOOKUP(B82,[50]全部报警!$B$4:$E$82,3,FALSE)</f>
        <v>0</v>
      </c>
      <c r="H82" s="76" t="str">
        <f>VLOOKUP(B82,[50]全部报警!$B$4:$E$82,4,FALSE)</f>
        <v>云南省红河哈尼族彝族自治州泸西县午街铺镇服务区南169米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VLOOKUP(B83,[50]全部报警!$B$4:$E$82,2,FALSE)</f>
        <v>2019-07-29 09:40:51</v>
      </c>
      <c r="G83" s="76">
        <f>VLOOKUP(B83,[50]全部报警!$B$4:$E$82,3,FALSE)</f>
        <v>0</v>
      </c>
      <c r="H83" s="76" t="str">
        <f>VLOOKUP(B83,[50]全部报警!$B$4:$E$82,4,FALSE)</f>
        <v>云南省昭通市绥江县南岸镇昭乐高速黄龙村大桥南272米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VLOOKUP(B84,[50]全部报警!$B$4:$E$82,2,FALSE)</f>
        <v>2019-07-29 18:04:03</v>
      </c>
      <c r="G84" s="76">
        <f>VLOOKUP(B84,[50]全部报警!$B$4:$E$82,3,FALSE)</f>
        <v>36</v>
      </c>
      <c r="H84" s="76" t="str">
        <f>VLOOKUP(B84,[50]全部报警!$B$4:$E$82,4,FALSE)</f>
        <v>云南省红河哈尼族彝族自治州石屏县,李自华兴隆门窗,东北方向,11.7米</v>
      </c>
      <c r="I84" s="81" t="s">
        <v>3596</v>
      </c>
      <c r="J84" s="85"/>
      <c r="K84" s="85"/>
      <c r="L84" s="84" t="s">
        <v>28</v>
      </c>
      <c r="M84" s="83"/>
      <c r="N84" s="83" t="s">
        <v>62</v>
      </c>
      <c r="O84" s="83"/>
      <c r="P84" s="83"/>
      <c r="Q84" s="101" t="s">
        <v>34</v>
      </c>
      <c r="R84" s="102"/>
      <c r="S84" s="83" t="s">
        <v>6403</v>
      </c>
      <c r="T84" s="104" t="s">
        <v>170</v>
      </c>
      <c r="U84" s="105"/>
    </row>
    <row r="85" s="40" customFormat="1" ht="17.65" customHeight="1" spans="1:21">
      <c r="A85" s="71">
        <v>80</v>
      </c>
      <c r="B85" s="72" t="s">
        <v>313</v>
      </c>
      <c r="C85" s="73" t="s">
        <v>314</v>
      </c>
      <c r="D85" s="73">
        <v>13988048437</v>
      </c>
      <c r="E85" s="74" t="s">
        <v>59</v>
      </c>
      <c r="F85" s="75" t="s">
        <v>6411</v>
      </c>
      <c r="G85" s="75">
        <v>0</v>
      </c>
      <c r="H85" s="75" t="s">
        <v>6412</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6413</v>
      </c>
      <c r="G86" s="75">
        <v>0</v>
      </c>
      <c r="H86" s="75" t="s">
        <v>6414</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VLOOKUP(B87,[50]全部报警!$B$4:$E$82,2,FALSE)</f>
        <v>2019-07-29 19:38:16</v>
      </c>
      <c r="G87" s="76">
        <f>VLOOKUP(B87,[50]全部报警!$B$4:$E$82,3,FALSE)</f>
        <v>0</v>
      </c>
      <c r="H87" s="76" t="str">
        <f>VLOOKUP(B87,[50]全部报警!$B$4:$E$82,4,FALSE)</f>
        <v>云南省红河哈尼族彝族自治州元阳县南沙镇慢腊公路102县102县道桃园村卫生所东1260米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VLOOKUP(B88,[50]全部报警!$B$4:$E$82,2,FALSE)</f>
        <v>2019-07-29 18:04:28</v>
      </c>
      <c r="G88" s="76">
        <f>VLOOKUP(B88,[50]全部报警!$B$4:$E$82,3,FALSE)</f>
        <v>0</v>
      </c>
      <c r="H88" s="76" t="str">
        <f>VLOOKUP(B88,[50]全部报警!$B$4:$E$82,4,FALSE)</f>
        <v>云南省红河哈尼族彝族自治州建水县,白冲沟,西北方向,734.1米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VLOOKUP(B89,[50]全部报警!$B$4:$E$82,2,FALSE)</f>
        <v>2019-07-29 21:02:43</v>
      </c>
      <c r="G89" s="76">
        <f>VLOOKUP(B89,[50]全部报警!$B$4:$E$82,3,FALSE)</f>
        <v>0</v>
      </c>
      <c r="H89" s="76" t="str">
        <f>VLOOKUP(B89,[50]全部报警!$B$4:$E$82,4,FALSE)</f>
        <v>云南省红河哈尼族彝族自治州河口瑶族自治县河口镇中国石化(北山停车区加油站)东南169米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VLOOKUP(B90,[50]全部报警!$B$4:$E$82,2,FALSE)</f>
        <v>2019-07-29 22:56:38</v>
      </c>
      <c r="G90" s="76">
        <f>VLOOKUP(B90,[50]全部报警!$B$4:$E$82,3,FALSE)</f>
        <v>0</v>
      </c>
      <c r="H90" s="76" t="str">
        <f>VLOOKUP(B90,[50]全部报警!$B$4:$E$82,4,FALSE)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5" t="s">
        <v>6415</v>
      </c>
      <c r="G91" s="75">
        <v>0</v>
      </c>
      <c r="H91" s="75" t="s">
        <v>6416</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6" t="str">
        <f>VLOOKUP(B92,[50]全部报警!$B$4:$E$82,2,FALSE)</f>
        <v>2019-07-29 18:01:02</v>
      </c>
      <c r="G92" s="76">
        <f>VLOOKUP(B92,[50]全部报警!$B$4:$E$82,3,FALSE)</f>
        <v>0</v>
      </c>
      <c r="H92" s="76" t="str">
        <f>VLOOKUP(B92,[50]全部报警!$B$4:$E$82,4,FALSE)</f>
        <v>云南省红河哈尼族彝族自治州开远市市西北路288,如意餐厅,西北方向,3.7米</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6417</v>
      </c>
      <c r="G93" s="75">
        <v>0</v>
      </c>
      <c r="H93" s="75" t="s">
        <v>4826</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6418</v>
      </c>
      <c r="G94" s="75">
        <v>0</v>
      </c>
      <c r="H94" s="75" t="s">
        <v>6419</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c r="G95" s="75"/>
      <c r="H95" s="75"/>
      <c r="I95" s="83" t="s">
        <v>62</v>
      </c>
      <c r="J95" s="85"/>
      <c r="K95" s="85"/>
      <c r="L95" s="84" t="s">
        <v>33</v>
      </c>
      <c r="M95" s="83"/>
      <c r="N95" s="83"/>
      <c r="O95" s="83"/>
      <c r="P95" s="83"/>
      <c r="Q95" s="101" t="s">
        <v>29</v>
      </c>
      <c r="R95" s="102"/>
      <c r="S95" s="83"/>
      <c r="T95" s="104"/>
      <c r="U95" s="105"/>
    </row>
    <row r="96" s="41" customFormat="1" ht="17.65" customHeight="1" spans="1:21">
      <c r="A96" s="71">
        <v>91</v>
      </c>
      <c r="B96" s="72" t="s">
        <v>342</v>
      </c>
      <c r="C96" s="73" t="s">
        <v>343</v>
      </c>
      <c r="D96" s="73">
        <v>15987380061</v>
      </c>
      <c r="E96" s="74" t="s">
        <v>59</v>
      </c>
      <c r="F96" s="76" t="str">
        <f>VLOOKUP(B96,[50]全部报警!$B$4:$E$82,2,FALSE)</f>
        <v>2019-07-29 18:04:25</v>
      </c>
      <c r="G96" s="76">
        <f>VLOOKUP(B96,[50]全部报警!$B$4:$E$82,3,FALSE)</f>
        <v>0</v>
      </c>
      <c r="H96" s="76" t="str">
        <f>VLOOKUP(B96,[50]全部报警!$B$4:$E$82,4,FALSE)</f>
        <v>云南省红河哈尼族彝族自治州建水县,窑冲,北方向,809.7米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6420</v>
      </c>
      <c r="G97" s="75">
        <v>0</v>
      </c>
      <c r="H97" s="75" t="s">
        <v>6421</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6422</v>
      </c>
      <c r="G98" s="75">
        <v>0</v>
      </c>
      <c r="H98" s="75" t="s">
        <v>6423</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VLOOKUP(B99,[50]全部报警!$B$4:$E$82,2,FALSE)</f>
        <v>2019-07-29 20:56:51</v>
      </c>
      <c r="G99" s="76">
        <f>VLOOKUP(B99,[50]全部报警!$B$4:$E$82,3,FALSE)</f>
        <v>0</v>
      </c>
      <c r="H99" s="76" t="str">
        <f>VLOOKUP(B99,[50]全部报警!$B$4:$E$82,4,FALSE)</f>
        <v>云南省红河哈尼族彝族自治州建水县临安镇214省道鸿达驾校西南273米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VLOOKUP(B100,[50]全部报警!$B$4:$E$82,2,FALSE)</f>
        <v>2019-07-29 18:32:41</v>
      </c>
      <c r="G100" s="76">
        <f>VLOOKUP(B100,[50]全部报警!$B$4:$E$82,3,FALSE)</f>
        <v>0</v>
      </c>
      <c r="H100" s="76" t="str">
        <f>VLOOKUP(B100,[50]全部报警!$B$4:$E$82,4,FALSE)</f>
        <v>云南省红河哈尼族彝族自治州个旧市大屯镇建兴路34-38号Z003大屯客运站南1921米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VLOOKUP(B101,[50]全部报警!$B$4:$E$82,2,FALSE)</f>
        <v>2019-07-29 13:53:16</v>
      </c>
      <c r="G101" s="76">
        <f>VLOOKUP(B101,[50]全部报警!$B$4:$E$82,3,FALSE)</f>
        <v>0</v>
      </c>
      <c r="H101" s="76" t="str">
        <f>VLOOKUP(B101,[50]全部报警!$B$4:$E$82,4,FALSE)</f>
        <v>云南省文山壮族苗族自治州砚山县平远镇商贸大街155商贸大街阳光钢铝门窗东北24米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6" t="str">
        <f>VLOOKUP(B102,[50]全部报警!$B$4:$E$82,2,FALSE)</f>
        <v>2019-07-29 21:35:43</v>
      </c>
      <c r="G102" s="76">
        <f>VLOOKUP(B102,[50]全部报警!$B$4:$E$82,3,FALSE)</f>
        <v>0</v>
      </c>
      <c r="H102" s="76" t="str">
        <f>VLOOKUP(B102,[50]全部报警!$B$4:$E$82,4,FALSE)</f>
        <v>云南省红河哈尼族彝族自治州个旧市鸡街镇个大段白署沟山西552米</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VLOOKUP(B103,[50]全部报警!$B$4:$E$82,2,FALSE)</f>
        <v>2019-07-29 23:30:29</v>
      </c>
      <c r="G103" s="76">
        <f>VLOOKUP(B103,[50]全部报警!$B$4:$E$82,3,FALSE)</f>
        <v>0</v>
      </c>
      <c r="H103" s="76" t="str">
        <f>VLOOKUP(B103,[50]全部报警!$B$4:$E$82,4,FALSE)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VLOOKUP(B104,[50]全部报警!$B$4:$E$82,2,FALSE)</f>
        <v>2019-07-29 23:35:12</v>
      </c>
      <c r="G104" s="76">
        <f>VLOOKUP(B104,[50]全部报警!$B$4:$E$82,3,FALSE)</f>
        <v>0</v>
      </c>
      <c r="H104" s="76" t="str">
        <f>VLOOKUP(B104,[50]全部报警!$B$4:$E$82,4,FALSE)</f>
        <v>云南省昆明市宜良县汤池街道明湖中学西北134米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VLOOKUP(B105,[50]全部报警!$B$4:$E$82,2,FALSE)</f>
        <v>2019-07-29 22:57:16</v>
      </c>
      <c r="G105" s="76">
        <f>VLOOKUP(B105,[50]全部报警!$B$4:$E$82,3,FALSE)</f>
        <v>0</v>
      </c>
      <c r="H105" s="76" t="str">
        <f>VLOOKUP(B105,[50]全部报警!$B$4:$E$82,4,FALSE)</f>
        <v>云南省红河哈尼族彝族自治州个旧市鸡街镇323国道石榴坝村委会东138米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VLOOKUP(B106,[50]全部报警!$B$4:$E$82,2,FALSE)</f>
        <v>2019-07-29 23:44:54</v>
      </c>
      <c r="G106" s="76">
        <f>VLOOKUP(B106,[50]全部报警!$B$4:$E$82,3,FALSE)</f>
        <v>0</v>
      </c>
      <c r="H106" s="76" t="str">
        <f>VLOOKUP(B106,[50]全部报警!$B$4:$E$82,4,FALSE)</f>
        <v>云南省红河哈尼族彝族自治州河口瑶族自治县河口镇中国石化(北山停车区加油站)东南174米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6424</v>
      </c>
      <c r="G107" s="75">
        <v>0</v>
      </c>
      <c r="H107" s="75" t="s">
        <v>6425</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VLOOKUP(B108,[50]全部报警!$B$4:$E$82,2,FALSE)</f>
        <v>2019-07-22 18:10:48</v>
      </c>
      <c r="G108" s="76">
        <f>VLOOKUP(B108,[50]全部报警!$B$4:$E$82,3,FALSE)</f>
        <v>0</v>
      </c>
      <c r="H108" s="76" t="str">
        <f>VLOOKUP(B108,[50]全部报警!$B$4:$E$82,4,FALSE)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VLOOKUP(B109,[50]全部报警!$B$4:$E$82,2,FALSE)</f>
        <v>2019-07-19 11:45:18</v>
      </c>
      <c r="G109" s="76">
        <f>VLOOKUP(B109,[50]全部报警!$B$4:$E$82,3,FALSE)</f>
        <v>0</v>
      </c>
      <c r="H109" s="76" t="str">
        <f>VLOOKUP(B109,[50]全部报警!$B$4:$E$82,4,FALSE)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6426</v>
      </c>
      <c r="G110" s="75">
        <v>0</v>
      </c>
      <c r="H110" s="75" t="s">
        <v>6427</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c r="G111" s="75"/>
      <c r="H111" s="75"/>
      <c r="I111" s="83" t="s">
        <v>62</v>
      </c>
      <c r="J111" s="85"/>
      <c r="K111" s="85"/>
      <c r="L111" s="84" t="s">
        <v>33</v>
      </c>
      <c r="M111" s="83"/>
      <c r="N111" s="83"/>
      <c r="O111" s="83"/>
      <c r="P111" s="83"/>
      <c r="Q111" s="101" t="s">
        <v>29</v>
      </c>
      <c r="R111" s="102"/>
      <c r="S111" s="83"/>
      <c r="T111" s="104"/>
      <c r="U111" s="105"/>
    </row>
    <row r="112" s="41" customFormat="1" ht="17.65" customHeight="1" spans="1:21">
      <c r="A112" s="71">
        <v>107</v>
      </c>
      <c r="B112" s="72" t="s">
        <v>403</v>
      </c>
      <c r="C112" s="110" t="s">
        <v>404</v>
      </c>
      <c r="D112" s="110" t="s">
        <v>405</v>
      </c>
      <c r="E112" s="74" t="s">
        <v>59</v>
      </c>
      <c r="F112" s="75" t="s">
        <v>6428</v>
      </c>
      <c r="G112" s="75">
        <v>0</v>
      </c>
      <c r="H112" s="75" t="s">
        <v>6429</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6430</v>
      </c>
      <c r="G113" s="75">
        <v>0</v>
      </c>
      <c r="H113" s="75" t="s">
        <v>6431</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6432</v>
      </c>
      <c r="G114" s="75">
        <v>0</v>
      </c>
      <c r="H114" s="75" t="s">
        <v>6433</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VLOOKUP(B115,[50]全部报警!$B$4:$E$82,2,FALSE)</f>
        <v>2019-07-29 23:11:17</v>
      </c>
      <c r="G115" s="76">
        <f>VLOOKUP(B115,[50]全部报警!$B$4:$E$82,3,FALSE)</f>
        <v>0</v>
      </c>
      <c r="H115" s="76" t="str">
        <f>VLOOKUP(B115,[50]全部报警!$B$4:$E$82,4,FALSE)</f>
        <v>云南省昆明市寻甸回族彝族自治县倘甸镇马大段兴福园饭庄东14米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6434</v>
      </c>
      <c r="G116" s="75">
        <v>0</v>
      </c>
      <c r="H116" s="75" t="s">
        <v>6435</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6436</v>
      </c>
      <c r="G117" s="75">
        <v>0</v>
      </c>
      <c r="H117" s="75" t="s">
        <v>6437</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VLOOKUP(B118,[50]全部报警!$B$4:$E$82,2,FALSE)</f>
        <v>2019-07-29 18:13:18</v>
      </c>
      <c r="G118" s="76">
        <f>VLOOKUP(B118,[50]全部报警!$B$4:$E$82,3,FALSE)</f>
        <v>0</v>
      </c>
      <c r="H118" s="76" t="str">
        <f>VLOOKUP(B118,[50]全部报警!$B$4:$E$82,4,FALSE)</f>
        <v>326国道132滨河中路中国农业银行(滨河路分理处)西南804米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6438</v>
      </c>
      <c r="G119" s="75">
        <v>0</v>
      </c>
      <c r="H119" s="75" t="s">
        <v>6439</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6440</v>
      </c>
      <c r="G120" s="75">
        <v>0</v>
      </c>
      <c r="H120" s="75" t="s">
        <v>6441</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VLOOKUP(B121,[50]全部报警!$B$4:$E$82,2,FALSE)</f>
        <v>2019-07-29 17:16:15</v>
      </c>
      <c r="G121" s="76">
        <f>VLOOKUP(B121,[50]全部报警!$B$4:$E$82,3,FALSE)</f>
        <v>0</v>
      </c>
      <c r="H121" s="76" t="str">
        <f>VLOOKUP(B121,[50]全部报警!$B$4:$E$82,4,FALSE)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VLOOKUP(B122,[50]全部报警!$B$4:$E$82,2,FALSE)</f>
        <v>2019-07-29 16:06:26</v>
      </c>
      <c r="G122" s="76">
        <f>VLOOKUP(B122,[50]全部报警!$B$4:$E$82,3,FALSE)</f>
        <v>0</v>
      </c>
      <c r="H122" s="76" t="str">
        <f>VLOOKUP(B122,[50]全部报警!$B$4:$E$82,4,FALSE)</f>
        <v>云南省玉溪市通海县河西镇319省道云南雨燕教育设备有限公司(东北门)东南95米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VLOOKUP(B123,[50]全部报警!$B$4:$E$82,2,FALSE)</f>
        <v>2019-07-29 23:42:10</v>
      </c>
      <c r="G123" s="76">
        <f>VLOOKUP(B123,[50]全部报警!$B$4:$E$82,3,FALSE)</f>
        <v>0</v>
      </c>
      <c r="H123" s="76" t="str">
        <f>VLOOKUP(B123,[50]全部报警!$B$4:$E$82,4,FALSE)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6442</v>
      </c>
      <c r="G124" s="75">
        <v>0</v>
      </c>
      <c r="H124" s="75" t="s">
        <v>6443</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6444</v>
      </c>
      <c r="G125" s="75">
        <v>0</v>
      </c>
      <c r="H125" s="75" t="s">
        <v>6445</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6446</v>
      </c>
      <c r="G126" s="75">
        <v>0</v>
      </c>
      <c r="H126" s="75" t="s">
        <v>2123</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VLOOKUP(B127,[50]全部报警!$B$4:$E$82,2,FALSE)</f>
        <v>2019-07-29 19:57:55</v>
      </c>
      <c r="G127" s="76">
        <f>VLOOKUP(B127,[50]全部报警!$B$4:$E$82,3,FALSE)</f>
        <v>0</v>
      </c>
      <c r="H127" s="76" t="str">
        <f>VLOOKUP(B127,[50]全部报警!$B$4:$E$82,4,FALSE)</f>
        <v>云南省红河哈尼族彝族自治州个旧市老厂镇个麒段中国邮政储蓄银行(老厂支行)北187米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VLOOKUP(B128,[50]全部报警!$B$4:$E$82,2,FALSE)</f>
        <v>2019-07-29 23:22:49</v>
      </c>
      <c r="G128" s="76">
        <f>VLOOKUP(B128,[50]全部报警!$B$4:$E$82,3,FALSE)</f>
        <v>0</v>
      </c>
      <c r="H128" s="76" t="str">
        <f>VLOOKUP(B128,[50]全部报警!$B$4:$E$82,4,FALSE)</f>
        <v>云南省红河哈尼族彝族自治州个旧市大屯镇个大段小屯西125米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6447</v>
      </c>
      <c r="G129" s="75">
        <v>0</v>
      </c>
      <c r="H129" s="75" t="s">
        <v>6448</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VLOOKUP(B130,[50]全部报警!$B$4:$E$82,2,FALSE)</f>
        <v>2019-07-29 23:16:34</v>
      </c>
      <c r="G130" s="76">
        <f>VLOOKUP(B130,[50]全部报警!$B$4:$E$82,3,FALSE)</f>
        <v>0</v>
      </c>
      <c r="H130" s="76" t="str">
        <f>VLOOKUP(B130,[50]全部报警!$B$4:$E$82,4,FALSE)</f>
        <v>云南省红河哈尼族彝族自治州个旧市贾沙乡102县道人和建材有限责任公司西南30米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VLOOKUP(B131,[50]全部报警!$B$4:$E$82,2,FALSE)</f>
        <v>2019-07-29 17:44:29</v>
      </c>
      <c r="G131" s="76">
        <f>VLOOKUP(B131,[50]全部报警!$B$4:$E$82,3,FALSE)</f>
        <v>0</v>
      </c>
      <c r="H131" s="76" t="str">
        <f>VLOOKUP(B131,[50]全部报警!$B$4:$E$82,4,FALSE)</f>
        <v>云南省红河哈尼族彝族自治州开远市小龙潭镇二城段安桶寨西226米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6" t="str">
        <f>VLOOKUP(B132,[50]全部报警!$B$4:$E$82,2,FALSE)</f>
        <v>2019-07-29 12:59:45</v>
      </c>
      <c r="G132" s="76">
        <f>VLOOKUP(B132,[50]全部报警!$B$4:$E$82,3,FALSE)</f>
        <v>0</v>
      </c>
      <c r="H132" s="76" t="str">
        <f>VLOOKUP(B132,[50]全部报警!$B$4:$E$82,4,FALSE)</f>
        <v>云南省红河哈尼族彝族自治州石屏县异龙镇龙泉路14龙泉路良黎大酒店东67米</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6449</v>
      </c>
      <c r="G133" s="75">
        <v>0</v>
      </c>
      <c r="H133" s="75" t="s">
        <v>6450</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VLOOKUP(B134,[50]全部报警!$B$4:$E$82,2,FALSE)</f>
        <v>2019-07-29 19:05:33</v>
      </c>
      <c r="G134" s="76">
        <f>VLOOKUP(B134,[50]全部报警!$B$4:$E$82,3,FALSE)</f>
        <v>0</v>
      </c>
      <c r="H134" s="76" t="str">
        <f>VLOOKUP(B134,[50]全部报警!$B$4:$E$82,4,FALSE)</f>
        <v>云南省红河哈尼族彝族自治州金平苗族瑶族傣族自治县金水河镇Z011金水河口岸东北2953米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6451</v>
      </c>
      <c r="G135" s="75">
        <v>0</v>
      </c>
      <c r="H135" s="75" t="s">
        <v>4868</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VLOOKUP(B136,[50]全部报警!$B$4:$E$82,2,FALSE)</f>
        <v>2019-07-29 18:02:12</v>
      </c>
      <c r="G136" s="76">
        <f>VLOOKUP(B136,[50]全部报警!$B$4:$E$82,3,FALSE)</f>
        <v>0</v>
      </c>
      <c r="H136" s="76" t="str">
        <f>VLOOKUP(B136,[50]全部报警!$B$4:$E$82,4,FALSE)</f>
        <v>云南省红河哈尼族彝族自治州开远市,克金寨,西南方向,547.6米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5" t="s">
        <v>6452</v>
      </c>
      <c r="G137" s="75">
        <v>0</v>
      </c>
      <c r="H137" s="75" t="s">
        <v>6453</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6454</v>
      </c>
      <c r="G138" s="75">
        <v>0</v>
      </c>
      <c r="H138" s="75" t="s">
        <v>6455</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VLOOKUP(B139,[50]全部报警!$B$4:$E$82,2,FALSE)</f>
        <v>2019-07-29 17:40:43</v>
      </c>
      <c r="G139" s="76">
        <f>VLOOKUP(B139,[50]全部报警!$B$4:$E$82,3,FALSE)</f>
        <v>0</v>
      </c>
      <c r="H139" s="76" t="str">
        <f>VLOOKUP(B139,[50]全部报警!$B$4:$E$82,4,FALSE)</f>
        <v>云南省红河哈尼族彝族自治州个旧市鸡街镇212省道舘驿清真餐厅北71米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5" t="s">
        <v>6456</v>
      </c>
      <c r="G140" s="75">
        <v>0</v>
      </c>
      <c r="H140" s="75" t="s">
        <v>6457</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6" t="str">
        <f>VLOOKUP(B141,[50]全部报警!$B$4:$E$82,2,FALSE)</f>
        <v>2019-07-29 10:37:35</v>
      </c>
      <c r="G141" s="76">
        <f>VLOOKUP(B141,[50]全部报警!$B$4:$E$82,3,FALSE)</f>
        <v>0</v>
      </c>
      <c r="H141" s="76" t="str">
        <f>VLOOKUP(B141,[50]全部报警!$B$4:$E$82,4,FALSE)</f>
        <v>云南省红河哈尼族彝族自治州个旧市鸡街镇212省道舘驿清真餐厅西北65米</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VLOOKUP(B142,[50]全部报警!$B$4:$E$82,2,FALSE)</f>
        <v>2019-07-29 23:39:33</v>
      </c>
      <c r="G142" s="76">
        <f>VLOOKUP(B142,[50]全部报警!$B$4:$E$82,3,FALSE)</f>
        <v>0</v>
      </c>
      <c r="H142" s="76" t="str">
        <f>VLOOKUP(B142,[50]全部报警!$B$4:$E$82,4,FALSE)</f>
        <v>云南省红河哈尼族彝族自治州建水县青龙镇青他线建水文笔塔西南1974米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6" t="str">
        <f>VLOOKUP(B143,[50]全部报警!$B$4:$E$82,2,FALSE)</f>
        <v>2019-07-29 20:52:44</v>
      </c>
      <c r="G143" s="76">
        <f>VLOOKUP(B143,[50]全部报警!$B$4:$E$82,3,FALSE)</f>
        <v>0</v>
      </c>
      <c r="H143" s="76" t="str">
        <f>VLOOKUP(B143,[50]全部报警!$B$4:$E$82,4,FALSE)</f>
        <v>云南省红河哈尼族彝族自治州绿春县大兴镇214省道山里铺客栈北70米</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6" t="str">
        <f>VLOOKUP(B144,[50]全部报警!$B$4:$E$82,2,FALSE)</f>
        <v>2019-07-29 16:53:52</v>
      </c>
      <c r="G144" s="76">
        <f>VLOOKUP(B144,[50]全部报警!$B$4:$E$82,3,FALSE)</f>
        <v>0</v>
      </c>
      <c r="H144" s="76" t="str">
        <f>VLOOKUP(B144,[50]全部报警!$B$4:$E$82,4,FALSE)</f>
        <v>云南省红河哈尼族彝族自治州建水县临安镇迎晖路342号214省道建水县汽车驾驶员城南97米</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VLOOKUP(B145,[50]全部报警!$B$4:$E$82,2,FALSE)</f>
        <v>2019-07-29 17:57:53</v>
      </c>
      <c r="G145" s="76">
        <f>VLOOKUP(B145,[50]全部报警!$B$4:$E$82,3,FALSE)</f>
        <v>0</v>
      </c>
      <c r="H145" s="76" t="str">
        <f>VLOOKUP(B145,[50]全部报警!$B$4:$E$82,4,FALSE)</f>
        <v>云南省红河哈尼族彝族自治州建水县南庄镇214省道建水县南庄镇水管站东南78米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6458</v>
      </c>
      <c r="G146" s="75">
        <v>0</v>
      </c>
      <c r="H146" s="75" t="s">
        <v>6459</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6" t="str">
        <f>VLOOKUP(B147,[50]全部报警!$B$4:$E$82,2,FALSE)</f>
        <v>2019-07-29 10:27:49</v>
      </c>
      <c r="G147" s="76">
        <f>VLOOKUP(B147,[50]全部报警!$B$4:$E$82,3,FALSE)</f>
        <v>0</v>
      </c>
      <c r="H147" s="76" t="str">
        <f>VLOOKUP(B147,[50]全部报警!$B$4:$E$82,4,FALSE)</f>
        <v>云南省红河哈尼族彝族自治州元阳县南沙镇102县道红河谷食家庄东南346米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VLOOKUP(B148,[50]全部报警!$B$4:$E$82,2,FALSE)</f>
        <v>2019-07-29 23:56:44</v>
      </c>
      <c r="G148" s="76">
        <f>VLOOKUP(B148,[50]全部报警!$B$4:$E$82,3,FALSE)</f>
        <v>82</v>
      </c>
      <c r="H148" s="76" t="str">
        <f>VLOOKUP(B148,[50]全部报警!$B$4:$E$82,4,FALSE)</f>
        <v>云南省红河哈尼族彝族自治州建水县曲江镇通建高速三家村西242米</v>
      </c>
      <c r="I148" s="81" t="s">
        <v>3596</v>
      </c>
      <c r="J148" s="128"/>
      <c r="K148" s="128"/>
      <c r="L148" s="84" t="s">
        <v>28</v>
      </c>
      <c r="M148" s="81" t="s">
        <v>62</v>
      </c>
      <c r="N148" s="81"/>
      <c r="O148" s="81"/>
      <c r="P148" s="81"/>
      <c r="Q148" s="129" t="s">
        <v>34</v>
      </c>
      <c r="R148" s="130"/>
      <c r="S148" s="83" t="s">
        <v>6403</v>
      </c>
      <c r="T148" s="104" t="s">
        <v>170</v>
      </c>
      <c r="U148" s="131"/>
      <c r="V148" s="46"/>
    </row>
    <row r="149" s="41" customFormat="1" ht="17.65" customHeight="1" spans="1:22">
      <c r="A149" s="71">
        <v>144</v>
      </c>
      <c r="B149" s="119" t="s">
        <v>526</v>
      </c>
      <c r="C149" s="77" t="s">
        <v>527</v>
      </c>
      <c r="D149" s="77">
        <v>13759499761</v>
      </c>
      <c r="E149" s="74" t="s">
        <v>59</v>
      </c>
      <c r="F149" s="76" t="str">
        <f>VLOOKUP(B149,[50]全部报警!$B$4:$E$82,2,FALSE)</f>
        <v>2019-07-29 14:59:12</v>
      </c>
      <c r="G149" s="76">
        <f>VLOOKUP(B149,[50]全部报警!$B$4:$E$82,3,FALSE)</f>
        <v>0</v>
      </c>
      <c r="H149" s="76" t="str">
        <f>VLOOKUP(B149,[50]全部报警!$B$4:$E$82,4,FALSE)</f>
        <v>云南省昆明市宜良县北古城镇G5601昆明绕城高速马鞍山北303米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6460</v>
      </c>
      <c r="G150" s="75">
        <v>0</v>
      </c>
      <c r="H150" s="75" t="s">
        <v>6461</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6462</v>
      </c>
      <c r="G151" s="75">
        <v>0</v>
      </c>
      <c r="H151" s="75" t="s">
        <v>6463</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5" t="s">
        <v>6464</v>
      </c>
      <c r="G152" s="75">
        <v>0</v>
      </c>
      <c r="H152" s="75" t="s">
        <v>6465</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6" t="str">
        <f>VLOOKUP(B153,[50]全部报警!$B$4:$E$82,2,FALSE)</f>
        <v>2019-07-29 16:20:47</v>
      </c>
      <c r="G153" s="76">
        <f>VLOOKUP(B153,[50]全部报警!$B$4:$E$82,3,FALSE)</f>
        <v>0</v>
      </c>
      <c r="H153" s="76" t="str">
        <f>VLOOKUP(B153,[50]全部报警!$B$4:$E$82,4,FALSE)</f>
        <v>云南省红河哈尼族彝族自治州开远市乐白道街道326国道南盘江桥南701米</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5" t="s">
        <v>6466</v>
      </c>
      <c r="G154" s="75">
        <v>0</v>
      </c>
      <c r="H154" s="75" t="s">
        <v>6467</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6468</v>
      </c>
      <c r="G155" s="75">
        <v>0</v>
      </c>
      <c r="H155" s="75" t="s">
        <v>6469</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VLOOKUP(B156,[50]全部报警!$B$4:$E$82,2,FALSE)</f>
        <v>2019-07-29 21:09:37</v>
      </c>
      <c r="G156" s="76">
        <f>VLOOKUP(B156,[50]全部报警!$B$4:$E$82,3,FALSE)</f>
        <v>0</v>
      </c>
      <c r="H156" s="76" t="str">
        <f>VLOOKUP(B156,[50]全部报警!$B$4:$E$82,4,FALSE)</f>
        <v>云南省红河哈尼族彝族自治州元阳县南沙镇慢腊公路102县102县道桃园村卫生所东1295米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VLOOKUP(B157,[50]全部报警!$B$4:$E$82,2,FALSE)</f>
        <v>2019-07-29 22:35:04</v>
      </c>
      <c r="G157" s="76">
        <f>VLOOKUP(B157,[50]全部报警!$B$4:$E$82,3,FALSE)</f>
        <v>0</v>
      </c>
      <c r="H157" s="76" t="str">
        <f>VLOOKUP(B157,[50]全部报警!$B$4:$E$82,4,FALSE)</f>
        <v>云南省昆明市西山区海口街道Z007云南省农村信用社(西山中宝分社)东南1862米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6470</v>
      </c>
      <c r="G158" s="75">
        <v>0</v>
      </c>
      <c r="H158" s="75" t="s">
        <v>6471</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6472</v>
      </c>
      <c r="G159" s="75">
        <v>0</v>
      </c>
      <c r="H159" s="75" t="s">
        <v>6473</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6474</v>
      </c>
      <c r="G160" s="75">
        <v>0</v>
      </c>
      <c r="H160" s="75" t="s">
        <v>4348</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6475</v>
      </c>
      <c r="G161" s="75">
        <v>0</v>
      </c>
      <c r="H161" s="75" t="s">
        <v>6476</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6477</v>
      </c>
      <c r="G162" s="75">
        <v>0</v>
      </c>
      <c r="H162" s="75" t="s">
        <v>6478</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5" t="s">
        <v>6479</v>
      </c>
      <c r="G163" s="75">
        <v>0</v>
      </c>
      <c r="H163" s="75" t="s">
        <v>6480</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6481</v>
      </c>
      <c r="G164" s="75">
        <v>0</v>
      </c>
      <c r="H164" s="75" t="s">
        <v>6482</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6483</v>
      </c>
      <c r="G165" s="75">
        <v>0</v>
      </c>
      <c r="H165" s="75" t="s">
        <v>6484</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6485</v>
      </c>
      <c r="G166" s="75">
        <v>0</v>
      </c>
      <c r="H166" s="75" t="s">
        <v>6486</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6487</v>
      </c>
      <c r="G167" s="75">
        <v>0</v>
      </c>
      <c r="H167" s="75" t="s">
        <v>6488</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6489</v>
      </c>
      <c r="G168" s="75">
        <v>0</v>
      </c>
      <c r="H168" s="75" t="s">
        <v>6246</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6" t="str">
        <f>VLOOKUP(B169,[50]全部报警!$B$4:$E$82,2,FALSE)</f>
        <v>2019-07-29 07:46:00</v>
      </c>
      <c r="G169" s="76">
        <f>VLOOKUP(B169,[50]全部报警!$B$4:$E$82,3,FALSE)</f>
        <v>0</v>
      </c>
      <c r="H169" s="76" t="str">
        <f>VLOOKUP(B169,[50]全部报警!$B$4:$E$82,4,FALSE)</f>
        <v>云南省文山壮族苗族自治州广南县莲城镇那忠东489米</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6490</v>
      </c>
      <c r="G170" s="75">
        <v>0</v>
      </c>
      <c r="H170" s="75" t="s">
        <v>6491</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VLOOKUP(B171,[50]全部报警!$B$4:$E$82,2,FALSE)</f>
        <v>2019-07-29 13:07:08</v>
      </c>
      <c r="G171" s="76">
        <f>VLOOKUP(B171,[50]全部报警!$B$4:$E$82,3,FALSE)</f>
        <v>0</v>
      </c>
      <c r="H171" s="76" t="str">
        <f>VLOOKUP(B171,[50]全部报警!$B$4:$E$82,4,FALSE)</f>
        <v>云南省红河哈尼族彝族自治州河口瑶族自治县河口镇中国石化(北山停车区加油站)东58米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VLOOKUP(B172,[50]全部报警!$B$4:$E$82,2,FALSE)</f>
        <v>2019-07-29 23:32:50</v>
      </c>
      <c r="G172" s="76">
        <f>VLOOKUP(B172,[50]全部报警!$B$4:$E$82,3,FALSE)</f>
        <v>0</v>
      </c>
      <c r="H172" s="76" t="str">
        <f>VLOOKUP(B172,[50]全部报警!$B$4:$E$82,4,FALSE)</f>
        <v>云南省红河哈尼族彝族自治州建水县坡头乡214省道红河大桥东北312米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6492</v>
      </c>
      <c r="G173" s="75">
        <v>0</v>
      </c>
      <c r="H173" s="75" t="s">
        <v>6493</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6494</v>
      </c>
      <c r="G174" s="75">
        <v>0</v>
      </c>
      <c r="H174" s="75" t="s">
        <v>6495</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c r="G175" s="76"/>
      <c r="H175" s="76"/>
      <c r="I175" s="83" t="s">
        <v>62</v>
      </c>
      <c r="J175" s="128"/>
      <c r="K175" s="128"/>
      <c r="L175" s="84" t="s">
        <v>33</v>
      </c>
      <c r="M175" s="81"/>
      <c r="N175" s="81"/>
      <c r="O175" s="81"/>
      <c r="P175" s="81"/>
      <c r="Q175" s="129" t="s">
        <v>29</v>
      </c>
      <c r="R175" s="130"/>
      <c r="S175" s="106"/>
      <c r="T175" s="107"/>
      <c r="U175" s="131"/>
      <c r="V175" s="46"/>
    </row>
    <row r="176" s="41" customFormat="1" ht="17.65" customHeight="1" spans="1:22">
      <c r="A176" s="71">
        <v>171</v>
      </c>
      <c r="B176" s="78" t="s">
        <v>621</v>
      </c>
      <c r="C176" s="78" t="s">
        <v>622</v>
      </c>
      <c r="D176" s="78" t="s">
        <v>623</v>
      </c>
      <c r="E176" s="74" t="s">
        <v>59</v>
      </c>
      <c r="F176" s="75" t="s">
        <v>6496</v>
      </c>
      <c r="G176" s="75">
        <v>0</v>
      </c>
      <c r="H176" s="75" t="s">
        <v>4231</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6497</v>
      </c>
      <c r="G177" s="75">
        <v>0</v>
      </c>
      <c r="H177" s="75" t="s">
        <v>6498</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VLOOKUP(B178,[50]全部报警!$B$4:$E$82,2,FALSE)</f>
        <v>2019-07-29 23:42:12</v>
      </c>
      <c r="G178" s="76">
        <f>VLOOKUP(B178,[50]全部报警!$B$4:$E$82,3,FALSE)</f>
        <v>0</v>
      </c>
      <c r="H178" s="76" t="str">
        <f>VLOOKUP(B178,[50]全部报警!$B$4:$E$82,4,FALSE)</f>
        <v>云南省曲靖市麒麟区越州镇326国道美食美客东24米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6499</v>
      </c>
      <c r="G179" s="75">
        <v>0</v>
      </c>
      <c r="H179" s="75" t="s">
        <v>6500</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VLOOKUP(B180,[50]全部报警!$B$4:$E$82,2,FALSE)</f>
        <v>2019-07-29 23:50:03</v>
      </c>
      <c r="G180" s="76">
        <f>VLOOKUP(B180,[50]全部报警!$B$4:$E$82,3,FALSE)</f>
        <v>0</v>
      </c>
      <c r="H180" s="76" t="str">
        <f>VLOOKUP(B180,[50]全部报警!$B$4:$E$82,4,FALSE)</f>
        <v>云南省昆明市嵩明县嵩阳街道G56杭瑞高速龙福村西南117米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5" t="s">
        <v>6501</v>
      </c>
      <c r="G181" s="75">
        <v>0</v>
      </c>
      <c r="H181" s="75" t="s">
        <v>6502</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6503</v>
      </c>
      <c r="G182" s="75">
        <v>0</v>
      </c>
      <c r="H182" s="75" t="s">
        <v>6504</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t="s">
        <v>6505</v>
      </c>
      <c r="G183" s="75">
        <v>0</v>
      </c>
      <c r="H183" s="75" t="s">
        <v>6506</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VLOOKUP(B184,[50]全部报警!$B$4:$E$82,2,FALSE)</f>
        <v>2019-07-29 23:28:08</v>
      </c>
      <c r="G184" s="76">
        <f>VLOOKUP(B184,[50]全部报警!$B$4:$E$82,3,FALSE)</f>
        <v>0</v>
      </c>
      <c r="H184" s="76" t="str">
        <f>VLOOKUP(B184,[50]全部报警!$B$4:$E$82,4,FALSE)</f>
        <v>云南省红河哈尼族彝族自治州元阳县上新城乡元蔓高速芒铁东南461米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6507</v>
      </c>
      <c r="G185" s="75">
        <v>0</v>
      </c>
      <c r="H185" s="75" t="s">
        <v>6508</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VLOOKUP(B186,[50]全部报警!$B$4:$E$82,2,FALSE)</f>
        <v>2019-07-29 20:03:07</v>
      </c>
      <c r="G186" s="76">
        <f>VLOOKUP(B186,[50]全部报警!$B$4:$E$82,3,FALSE)</f>
        <v>0</v>
      </c>
      <c r="H186" s="76" t="str">
        <f>VLOOKUP(B186,[50]全部报警!$B$4:$E$82,4,FALSE)</f>
        <v>云南省楚雄彝族自治州禄丰县恐龙山镇G56杭瑞高速g56号G56杭瑞高速恐龙山服务区东方速度中式快餐西北90米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6" t="str">
        <f>VLOOKUP(B187,[50]全部报警!$B$4:$E$82,2,FALSE)</f>
        <v>2019-07-29 23:50:45</v>
      </c>
      <c r="G187" s="76">
        <f>VLOOKUP(B187,[50]全部报警!$B$4:$E$82,3,FALSE)</f>
        <v>0</v>
      </c>
      <c r="H187" s="76" t="str">
        <f>VLOOKUP(B187,[50]全部报警!$B$4:$E$82,4,FALSE)</f>
        <v>云南省红河哈尼族彝族自治州个旧市大屯镇老环城东路大屯春雷文武学校东南296米</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6509</v>
      </c>
      <c r="G188" s="75">
        <v>0</v>
      </c>
      <c r="H188" s="75" t="s">
        <v>6510</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6511</v>
      </c>
      <c r="G189" s="75">
        <v>0</v>
      </c>
      <c r="H189" s="75" t="s">
        <v>6274</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6" t="str">
        <f>VLOOKUP(B190,[50]全部报警!$B$4:$E$82,2,FALSE)</f>
        <v>2019-07-29 23:24:51</v>
      </c>
      <c r="G190" s="76">
        <f>VLOOKUP(B190,[50]全部报警!$B$4:$E$82,3,FALSE)</f>
        <v>0</v>
      </c>
      <c r="H190" s="76" t="str">
        <f>VLOOKUP(B190,[50]全部报警!$B$4:$E$82,4,FALSE)</f>
        <v>云南省红河哈尼族彝族自治州河口瑶族自治县河口镇326国道96326国道河口云岭新河湾酒店西南160米</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VLOOKUP(B191,[50]全部报警!$B$4:$E$82,2,FALSE)</f>
        <v>2019-07-29 21:03:31</v>
      </c>
      <c r="G191" s="76">
        <f>VLOOKUP(B191,[50]全部报警!$B$4:$E$82,3,FALSE)</f>
        <v>0</v>
      </c>
      <c r="H191" s="76" t="str">
        <f>VLOOKUP(B191,[50]全部报警!$B$4:$E$82,4,FALSE)</f>
        <v>云南省红河哈尼族彝族自治州建水县临安镇G10县道德品国际汽车城南86米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VLOOKUP(B192,[50]全部报警!$B$4:$E$82,2,FALSE)</f>
        <v>2019-07-29 22:14:18</v>
      </c>
      <c r="G192" s="76">
        <f>VLOOKUP(B192,[50]全部报警!$B$4:$E$82,3,FALSE)</f>
        <v>0</v>
      </c>
      <c r="H192" s="76" t="str">
        <f>VLOOKUP(B192,[50]全部报警!$B$4:$E$82,4,FALSE)</f>
        <v>云南省红河哈尼族彝族自治州建水县临安镇214省道天第冷库西北332米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VLOOKUP(B193,[50]全部报警!$B$4:$E$82,2,FALSE)</f>
        <v>2019-07-29 22:46:17</v>
      </c>
      <c r="G193" s="76">
        <f>VLOOKUP(B193,[50]全部报警!$B$4:$E$82,3,FALSE)</f>
        <v>0</v>
      </c>
      <c r="H193" s="76" t="str">
        <f>VLOOKUP(B193,[50]全部报警!$B$4:$E$82,4,FALSE)</f>
        <v>云南省红河哈尼族彝族自治州建水县岔科镇阿初段建水县岔科镇小河边小学西南212米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39 M74 O74:P74 M75 O75:P75 I76 M91 N91 O91 P91 M92 N92 O92 P92 M93 N93 O93 P93 M94 N94 O94 P94 I95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I111 M111 N111 O111 P111 M112 N112 O112 P112 M113 N113 O113 P113 M114 N114 O114 P114 M115 N115 O115 P11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75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D1" workbookViewId="0">
      <selection activeCell="G2" sqref="G2:P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6512</v>
      </c>
      <c r="B2" s="49"/>
      <c r="C2" s="49"/>
      <c r="D2" s="49"/>
      <c r="E2" s="49"/>
      <c r="F2" s="50"/>
      <c r="G2" s="51" t="s">
        <v>26</v>
      </c>
      <c r="H2" s="52"/>
      <c r="I2" s="52"/>
      <c r="J2" s="52"/>
      <c r="K2" s="52"/>
      <c r="L2" s="52"/>
      <c r="M2" s="52"/>
      <c r="N2" s="52"/>
      <c r="O2" s="52"/>
      <c r="P2" s="52"/>
      <c r="Q2" s="87" t="s">
        <v>6093</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6513</v>
      </c>
      <c r="G6" s="75">
        <v>0</v>
      </c>
      <c r="H6" s="75" t="s">
        <v>6514</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6515</v>
      </c>
      <c r="G7" s="75">
        <v>0</v>
      </c>
      <c r="H7" s="75" t="s">
        <v>6516</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6517</v>
      </c>
      <c r="G8" s="75">
        <v>0</v>
      </c>
      <c r="H8" s="75" t="s">
        <v>6518</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VLOOKUP(B9,[51]全部报警!$B$4:$E$82,2,FALSE)</f>
        <v>2019-07-30 18:01:16</v>
      </c>
      <c r="G9" s="76">
        <f>VLOOKUP(B9,[51]全部报警!$B$4:$E$82,3,FALSE)</f>
        <v>0</v>
      </c>
      <c r="H9" s="76" t="str">
        <f>VLOOKUP(B9,[51]全部报警!$B$4:$E$82,4,FALSE)</f>
        <v>广西壮族自治区百色市田东县,锦江产业园总公司,西北方向,53.9米</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6519</v>
      </c>
      <c r="G10" s="75">
        <v>0</v>
      </c>
      <c r="H10" s="75" t="s">
        <v>6520</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6521</v>
      </c>
      <c r="G11" s="75">
        <v>0</v>
      </c>
      <c r="H11" s="75" t="s">
        <v>6522</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6523</v>
      </c>
      <c r="G12" s="75">
        <v>0</v>
      </c>
      <c r="H12" s="75" t="s">
        <v>6524</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t="str">
        <f>VLOOKUP(B13,[51]全部报警!$B$4:$E$82,2,FALSE)</f>
        <v>2019-07-30 20:30:55</v>
      </c>
      <c r="G13" s="76">
        <f>VLOOKUP(B13,[51]全部报警!$B$4:$E$82,3,FALSE)</f>
        <v>0</v>
      </c>
      <c r="H13" s="76" t="str">
        <f>VLOOKUP(B13,[51]全部报警!$B$4:$E$82,4,FALSE)</f>
        <v>云南省玉溪市红塔区北城街道213国道独秀园饭庄南38米</v>
      </c>
      <c r="I13" s="81" t="s">
        <v>3596</v>
      </c>
      <c r="J13" s="82"/>
      <c r="K13" s="83"/>
      <c r="L13" s="84" t="s">
        <v>33</v>
      </c>
      <c r="M13" s="83"/>
      <c r="N13" s="83"/>
      <c r="O13" s="83"/>
      <c r="P13" s="83"/>
      <c r="Q13" s="101" t="s">
        <v>56</v>
      </c>
      <c r="R13" s="102"/>
      <c r="S13" s="103"/>
      <c r="T13" s="104"/>
      <c r="U13" s="105"/>
    </row>
    <row r="14" s="39" customFormat="1" ht="17.65" customHeight="1" spans="1:21">
      <c r="A14" s="71">
        <v>9</v>
      </c>
      <c r="B14" s="72" t="s">
        <v>91</v>
      </c>
      <c r="C14" s="73" t="s">
        <v>92</v>
      </c>
      <c r="D14" s="73">
        <v>13529481227</v>
      </c>
      <c r="E14" s="74" t="s">
        <v>59</v>
      </c>
      <c r="F14" s="75" t="s">
        <v>6525</v>
      </c>
      <c r="G14" s="75">
        <v>0</v>
      </c>
      <c r="H14" s="75" t="s">
        <v>6526</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VLOOKUP(B15,[51]全部报警!$B$4:$E$82,2,FALSE)</f>
        <v>2019-07-30 21:44:46</v>
      </c>
      <c r="G15" s="76">
        <f>VLOOKUP(B15,[51]全部报警!$B$4:$E$82,3,FALSE)</f>
        <v>0</v>
      </c>
      <c r="H15" s="76" t="str">
        <f>VLOOKUP(B15,[51]全部报警!$B$4:$E$82,4,FALSE)</f>
        <v>广西壮族自治区百色市田东县祥周镇324国道中国石化金田加油站东19米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6527</v>
      </c>
      <c r="G16" s="75">
        <v>0</v>
      </c>
      <c r="H16" s="75" t="s">
        <v>6528</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6529</v>
      </c>
      <c r="G17" s="75">
        <v>0</v>
      </c>
      <c r="H17" s="75" t="s">
        <v>6530</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6531</v>
      </c>
      <c r="G18" s="75">
        <v>0</v>
      </c>
      <c r="H18" s="75" t="s">
        <v>6532</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6533</v>
      </c>
      <c r="G19" s="75">
        <v>0</v>
      </c>
      <c r="H19" s="75" t="s">
        <v>6534</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6" t="str">
        <f>VLOOKUP(B20,[51]全部报警!$B$4:$E$82,2,FALSE)</f>
        <v>2019-07-30 19:29:47</v>
      </c>
      <c r="G20" s="76">
        <f>VLOOKUP(B20,[51]全部报警!$B$4:$E$82,3,FALSE)</f>
        <v>0</v>
      </c>
      <c r="H20" s="76" t="str">
        <f>VLOOKUP(B20,[51]全部报警!$B$4:$E$82,4,FALSE)</f>
        <v>云南省红河哈尼族彝族自治州建水县临安镇清远路192清远路中国信合(城郊支行)西北57米</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6535</v>
      </c>
      <c r="G21" s="75">
        <v>0</v>
      </c>
      <c r="H21" s="75" t="s">
        <v>6536</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6537</v>
      </c>
      <c r="G22" s="75">
        <v>0</v>
      </c>
      <c r="H22" s="75" t="s">
        <v>6538</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6539</v>
      </c>
      <c r="G23" s="75">
        <v>0</v>
      </c>
      <c r="H23" s="75" t="s">
        <v>6540</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6541</v>
      </c>
      <c r="G24" s="75">
        <v>0</v>
      </c>
      <c r="H24" s="75" t="s">
        <v>6542</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VLOOKUP(B25,[51]全部报警!$B$4:$E$82,2,FALSE)</f>
        <v>2019-07-30 17:59:08</v>
      </c>
      <c r="G25" s="76">
        <f>VLOOKUP(B25,[51]全部报警!$B$4:$E$82,3,FALSE)</f>
        <v>0</v>
      </c>
      <c r="H25" s="76" t="str">
        <f>VLOOKUP(B25,[51]全部报警!$B$4:$E$82,4,FALSE)</f>
        <v>云南省红河哈尼族彝族自治州建水县,吧士玛超市,西方向,159.8米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6543</v>
      </c>
      <c r="G26" s="75">
        <v>0</v>
      </c>
      <c r="H26" s="75" t="s">
        <v>6544</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6" t="str">
        <f>VLOOKUP(B27,[51]全部报警!$B$4:$E$82,2,FALSE)</f>
        <v>2019-07-30 19:30:34</v>
      </c>
      <c r="G27" s="76">
        <f>VLOOKUP(B27,[51]全部报警!$B$4:$E$82,3,FALSE)</f>
        <v>0</v>
      </c>
      <c r="H27" s="76" t="str">
        <f>VLOOKUP(B27,[51]全部报警!$B$4:$E$82,4,FALSE)</f>
        <v>云南省红河哈尼族彝族自治州建水县西庄镇双龙食府北72米</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VLOOKUP(B28,[51]全部报警!$B$4:$E$82,2,FALSE)</f>
        <v>2019-07-30 17:53:35</v>
      </c>
      <c r="G28" s="76">
        <f>VLOOKUP(B28,[51]全部报警!$B$4:$E$82,3,FALSE)</f>
        <v>0</v>
      </c>
      <c r="H28" s="76" t="str">
        <f>VLOOKUP(B28,[51]全部报警!$B$4:$E$82,4,FALSE)</f>
        <v>云南省红河哈尼族彝族自治州河口瑶族自治县,中岭岗村,东北方向,1196.1米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VLOOKUP(B29,[51]全部报警!$B$4:$E$82,2,FALSE)</f>
        <v>2019-07-30 18:01:34</v>
      </c>
      <c r="G29" s="76">
        <v>37</v>
      </c>
      <c r="H29" s="76" t="str">
        <f>VLOOKUP(B29,[51]全部报警!$B$4:$E$82,4,FALSE)</f>
        <v>云南省保山市龙陵县,阳广寨,东南方向,454.8米</v>
      </c>
      <c r="I29" s="81" t="s">
        <v>3596</v>
      </c>
      <c r="J29" s="85"/>
      <c r="K29" s="83"/>
      <c r="L29" s="84" t="s">
        <v>28</v>
      </c>
      <c r="M29" s="83"/>
      <c r="N29" s="83" t="s">
        <v>62</v>
      </c>
      <c r="O29" s="83"/>
      <c r="P29" s="83"/>
      <c r="Q29" s="101" t="s">
        <v>34</v>
      </c>
      <c r="R29" s="102"/>
      <c r="S29" s="83" t="s">
        <v>6545</v>
      </c>
      <c r="T29" s="104" t="s">
        <v>170</v>
      </c>
      <c r="U29" s="105"/>
    </row>
    <row r="30" s="40" customFormat="1" ht="17.65" customHeight="1" spans="1:21">
      <c r="A30" s="71">
        <v>25</v>
      </c>
      <c r="B30" s="72" t="s">
        <v>150</v>
      </c>
      <c r="C30" s="73" t="s">
        <v>151</v>
      </c>
      <c r="D30" s="73">
        <v>13769334709</v>
      </c>
      <c r="E30" s="74" t="s">
        <v>59</v>
      </c>
      <c r="F30" s="75" t="s">
        <v>6546</v>
      </c>
      <c r="G30" s="75">
        <v>0</v>
      </c>
      <c r="H30" s="75" t="s">
        <v>6547</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6548</v>
      </c>
      <c r="G31" s="75">
        <v>0</v>
      </c>
      <c r="H31" s="75" t="s">
        <v>6549</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6550</v>
      </c>
      <c r="G32" s="75">
        <v>0</v>
      </c>
      <c r="H32" s="75" t="s">
        <v>6551</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6552</v>
      </c>
      <c r="G33" s="75">
        <v>0</v>
      </c>
      <c r="H33" s="75" t="s">
        <v>6553</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6554</v>
      </c>
      <c r="G34" s="75">
        <v>0</v>
      </c>
      <c r="H34" s="75" t="s">
        <v>6555</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6556</v>
      </c>
      <c r="G35" s="75">
        <v>0</v>
      </c>
      <c r="H35" s="75" t="s">
        <v>6557</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5" t="s">
        <v>6558</v>
      </c>
      <c r="G36" s="75">
        <v>0</v>
      </c>
      <c r="H36" s="75" t="s">
        <v>6559</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6560</v>
      </c>
      <c r="G37" s="75">
        <v>0</v>
      </c>
      <c r="H37" s="75" t="s">
        <v>6561</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6562</v>
      </c>
      <c r="G38" s="75">
        <v>0</v>
      </c>
      <c r="H38" s="75" t="s">
        <v>6563</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6564</v>
      </c>
      <c r="G39" s="75">
        <v>0</v>
      </c>
      <c r="H39" s="75" t="s">
        <v>6565</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5" t="s">
        <v>6566</v>
      </c>
      <c r="G40" s="75">
        <v>0</v>
      </c>
      <c r="H40" s="75" t="s">
        <v>6567</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6568</v>
      </c>
      <c r="G41" s="75">
        <v>0</v>
      </c>
      <c r="H41" s="75" t="s">
        <v>6569</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6570</v>
      </c>
      <c r="G42" s="75">
        <v>0</v>
      </c>
      <c r="H42" s="75" t="s">
        <v>6571</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6" t="str">
        <f>VLOOKUP(B43,[51]全部报警!$B$4:$E$82,2,FALSE)</f>
        <v>2019-07-30 17:58:49</v>
      </c>
      <c r="G43" s="76">
        <f>VLOOKUP(B43,[51]全部报警!$B$4:$E$82,3,FALSE)</f>
        <v>0</v>
      </c>
      <c r="H43" s="76" t="str">
        <f>VLOOKUP(B43,[51]全部报警!$B$4:$E$82,4,FALSE)</f>
        <v>云南省红河哈尼族彝族自治州开远市,摩依柏,东南方向,703.9米</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5" t="s">
        <v>6572</v>
      </c>
      <c r="G44" s="75">
        <v>0</v>
      </c>
      <c r="H44" s="75" t="s">
        <v>6573</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6574</v>
      </c>
      <c r="G45" s="75">
        <v>0</v>
      </c>
      <c r="H45" s="75" t="s">
        <v>6575</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6576</v>
      </c>
      <c r="G46" s="75">
        <v>0</v>
      </c>
      <c r="H46" s="75" t="s">
        <v>6577</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t="str">
        <f>VLOOKUP(B47,[51]全部报警!$B$4:$E$82,2,FALSE)</f>
        <v>2019-07-30 17:54:59</v>
      </c>
      <c r="G47" s="76">
        <f>VLOOKUP(B47,[51]全部报警!$B$4:$E$82,3,FALSE)</f>
        <v>0</v>
      </c>
      <c r="H47" s="76" t="str">
        <f>VLOOKUP(B47,[51]全部报警!$B$4:$E$82,4,FALSE)</f>
        <v>云南省,西双版纳傣族自治州,勐腊县</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6" t="str">
        <f>VLOOKUP(B48,[51]全部报警!$B$4:$E$82,2,FALSE)</f>
        <v>2019-07-30 23:55:22</v>
      </c>
      <c r="G48" s="76">
        <f>VLOOKUP(B48,[51]全部报警!$B$4:$E$82,3,FALSE)</f>
        <v>0</v>
      </c>
      <c r="H48" s="76" t="str">
        <f>VLOOKUP(B48,[51]全部报警!$B$4:$E$82,4,FALSE)</f>
        <v>云南省红河哈尼族彝族自治州金平苗族瑶族傣族自治县沙依坡乡蛮金公路那拉博南956米</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6578</v>
      </c>
      <c r="G49" s="75">
        <v>0</v>
      </c>
      <c r="H49" s="75" t="s">
        <v>6579</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5" t="s">
        <v>6580</v>
      </c>
      <c r="G50" s="75">
        <v>0</v>
      </c>
      <c r="H50" s="75" t="s">
        <v>6581</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6582</v>
      </c>
      <c r="G51" s="75">
        <v>0</v>
      </c>
      <c r="H51" s="75" t="s">
        <v>6583</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6584</v>
      </c>
      <c r="G52" s="75">
        <v>0</v>
      </c>
      <c r="H52" s="75" t="s">
        <v>6585</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VLOOKUP(B53,[51]全部报警!$B$4:$E$82,2,FALSE)</f>
        <v>2019-07-30 18:01:36</v>
      </c>
      <c r="G53" s="76">
        <f>VLOOKUP(B53,[51]全部报警!$B$4:$E$82,3,FALSE)</f>
        <v>0</v>
      </c>
      <c r="H53" s="76" t="str">
        <f>VLOOKUP(B53,[51]全部报警!$B$4:$E$82,4,FALSE)</f>
        <v>云南省西双版纳傣族自治州勐腊县,清泉傣味餐厅,南方向,251.7米</v>
      </c>
      <c r="I53" s="81" t="s">
        <v>3596</v>
      </c>
      <c r="J53" s="85"/>
      <c r="K53" s="85"/>
      <c r="L53" s="84" t="s">
        <v>33</v>
      </c>
      <c r="M53" s="83"/>
      <c r="N53" s="83"/>
      <c r="O53" s="83"/>
      <c r="P53" s="83"/>
      <c r="Q53" s="101" t="s">
        <v>56</v>
      </c>
      <c r="R53" s="102"/>
      <c r="S53" s="83"/>
      <c r="T53" s="104"/>
      <c r="U53" s="105"/>
    </row>
    <row r="54" s="40" customFormat="1" ht="17.65" customHeight="1" spans="1:21">
      <c r="A54" s="71">
        <v>49</v>
      </c>
      <c r="B54" s="72" t="s">
        <v>223</v>
      </c>
      <c r="C54" s="78" t="s">
        <v>224</v>
      </c>
      <c r="D54" s="73">
        <v>15008842016</v>
      </c>
      <c r="E54" s="74" t="s">
        <v>59</v>
      </c>
      <c r="F54" s="76" t="str">
        <f>VLOOKUP(B54,[51]全部报警!$B$4:$E$82,2,FALSE)</f>
        <v>2019-07-30 17:41:46</v>
      </c>
      <c r="G54" s="76">
        <f>VLOOKUP(B54,[51]全部报警!$B$4:$E$82,3,FALSE)</f>
        <v>0</v>
      </c>
      <c r="H54" s="76" t="str">
        <f>VLOOKUP(B54,[51]全部报警!$B$4:$E$82,4,FALSE)</f>
        <v>云南省文山壮族苗族自治州砚山县,清真伊兰爽饭店,北方向,21.6米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6586</v>
      </c>
      <c r="G55" s="75">
        <v>0</v>
      </c>
      <c r="H55" s="75" t="s">
        <v>6144</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6587</v>
      </c>
      <c r="G56" s="75">
        <v>0</v>
      </c>
      <c r="H56" s="75" t="s">
        <v>6588</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6589</v>
      </c>
      <c r="G57" s="75">
        <v>0</v>
      </c>
      <c r="H57" s="75" t="s">
        <v>6590</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6591</v>
      </c>
      <c r="G58" s="75">
        <v>0</v>
      </c>
      <c r="H58" s="75" t="s">
        <v>6592</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6593</v>
      </c>
      <c r="G59" s="75">
        <v>0</v>
      </c>
      <c r="H59" s="75" t="s">
        <v>6594</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6595</v>
      </c>
      <c r="G60" s="75">
        <v>0</v>
      </c>
      <c r="H60" s="75" t="s">
        <v>6596</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t="str">
        <f>VLOOKUP(B61,[51]全部报警!$B$4:$E$82,2,FALSE)</f>
        <v>2019-07-30 18:00:34</v>
      </c>
      <c r="G61" s="76">
        <f>VLOOKUP(B61,[51]全部报警!$B$4:$E$82,3,FALSE)</f>
        <v>0</v>
      </c>
      <c r="H61" s="76" t="str">
        <f>VLOOKUP(B61,[51]全部报警!$B$4:$E$82,4,FALSE)</f>
        <v>云南省红河哈尼族彝族自治州建水县,延陵酒店,东南方向,175.8米</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6597</v>
      </c>
      <c r="G62" s="75">
        <v>0</v>
      </c>
      <c r="H62" s="75" t="s">
        <v>6374</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6598</v>
      </c>
      <c r="G63" s="75">
        <v>0</v>
      </c>
      <c r="H63" s="75" t="s">
        <v>6599</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5" t="s">
        <v>6600</v>
      </c>
      <c r="G64" s="75">
        <v>0</v>
      </c>
      <c r="H64" s="75" t="s">
        <v>6601</v>
      </c>
      <c r="I64" s="81" t="s">
        <v>3596</v>
      </c>
      <c r="J64" s="85"/>
      <c r="K64" s="85"/>
      <c r="L64" s="84" t="s">
        <v>33</v>
      </c>
      <c r="M64" s="83"/>
      <c r="N64" s="83"/>
      <c r="O64" s="83"/>
      <c r="P64" s="83"/>
      <c r="Q64" s="101" t="s">
        <v>56</v>
      </c>
      <c r="R64" s="102"/>
      <c r="S64" s="103"/>
      <c r="T64" s="104"/>
      <c r="U64" s="105"/>
    </row>
    <row r="65" s="40" customFormat="1" ht="17.65" customHeight="1" spans="1:21">
      <c r="A65" s="71">
        <v>60</v>
      </c>
      <c r="B65" s="72" t="s">
        <v>255</v>
      </c>
      <c r="C65" s="73" t="s">
        <v>256</v>
      </c>
      <c r="D65" s="73">
        <v>13649629252</v>
      </c>
      <c r="E65" s="74" t="s">
        <v>59</v>
      </c>
      <c r="F65" s="75" t="s">
        <v>6602</v>
      </c>
      <c r="G65" s="75">
        <v>0</v>
      </c>
      <c r="H65" s="75" t="s">
        <v>6155</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6603</v>
      </c>
      <c r="G66" s="75">
        <v>0</v>
      </c>
      <c r="H66" s="75" t="s">
        <v>6604</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VLOOKUP(B67,[51]全部报警!$B$4:$E$82,2,FALSE)</f>
        <v>2019-07-30 20:24:00</v>
      </c>
      <c r="G67" s="76">
        <f>VLOOKUP(B67,[51]全部报警!$B$4:$E$82,3,FALSE)</f>
        <v>0</v>
      </c>
      <c r="H67" s="76" t="str">
        <f>VLOOKUP(B67,[51]全部报警!$B$4:$E$82,4,FALSE)</f>
        <v>云南省怒江傈僳族自治州泸水市六库镇穿城路登埂完小东286米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6605</v>
      </c>
      <c r="G68" s="75">
        <v>0</v>
      </c>
      <c r="H68" s="75" t="s">
        <v>6606</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6607</v>
      </c>
      <c r="G69" s="75">
        <v>0</v>
      </c>
      <c r="H69" s="75" t="s">
        <v>6387</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6608</v>
      </c>
      <c r="G70" s="75">
        <v>0</v>
      </c>
      <c r="H70" s="75" t="s">
        <v>6609</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6610</v>
      </c>
      <c r="G71" s="75">
        <v>0</v>
      </c>
      <c r="H71" s="75" t="s">
        <v>6611</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VLOOKUP(B72,[51]全部报警!$B$4:$E$82,2,FALSE)</f>
        <v>2019-07-30 18:01:17</v>
      </c>
      <c r="G72" s="76">
        <f>VLOOKUP(B72,[51]全部报警!$B$4:$E$82,3,FALSE)</f>
        <v>0</v>
      </c>
      <c r="H72" s="76" t="str">
        <f>VLOOKUP(B72,[51]全部报警!$B$4:$E$82,4,FALSE)</f>
        <v>云南省文山壮族苗族自治州文山市,文山市华营汽车销售有限公司,西南方向,189.0米</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6612</v>
      </c>
      <c r="G73" s="75">
        <v>0</v>
      </c>
      <c r="H73" s="75" t="s">
        <v>6395</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VLOOKUP(B74,[51]全部报警!$B$4:$E$82,2,FALSE)</f>
        <v>2019-07-30 17:21:31</v>
      </c>
      <c r="G74" s="76">
        <f>VLOOKUP(B74,[51]全部报警!$B$4:$E$82,3,FALSE)</f>
        <v>0</v>
      </c>
      <c r="H74" s="76" t="str">
        <f>VLOOKUP(B74,[51]全部报警!$B$4:$E$82,4,FALSE)</f>
        <v>云南省红河哈尼族彝族自治州弥勒市弥阳镇王炽路45号王炽路友信教育培训学校东112米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c r="G75" s="76"/>
      <c r="H75" s="76"/>
      <c r="I75" s="83" t="s">
        <v>62</v>
      </c>
      <c r="J75" s="85"/>
      <c r="K75" s="85"/>
      <c r="L75" s="84" t="s">
        <v>33</v>
      </c>
      <c r="M75" s="83"/>
      <c r="N75" s="83"/>
      <c r="O75" s="83"/>
      <c r="P75" s="83"/>
      <c r="Q75" s="101" t="s">
        <v>29</v>
      </c>
      <c r="R75" s="102"/>
      <c r="S75" s="106"/>
      <c r="T75" s="107"/>
      <c r="U75" s="105"/>
    </row>
    <row r="76" s="40" customFormat="1" ht="17.65" customHeight="1" spans="1:21">
      <c r="A76" s="71">
        <v>71</v>
      </c>
      <c r="B76" s="72" t="s">
        <v>284</v>
      </c>
      <c r="C76" s="73" t="s">
        <v>285</v>
      </c>
      <c r="D76" s="73">
        <v>15974736050</v>
      </c>
      <c r="E76" s="74" t="s">
        <v>59</v>
      </c>
      <c r="F76" s="76" t="str">
        <f>VLOOKUP(B76,[51]全部报警!$B$4:$E$82,2,FALSE)</f>
        <v>2019-07-30 09:09:07</v>
      </c>
      <c r="G76" s="76">
        <f>VLOOKUP(B76,[51]全部报警!$B$4:$E$82,3,FALSE)</f>
        <v>0</v>
      </c>
      <c r="H76" s="76" t="str">
        <f>VLOOKUP(B76,[51]全部报警!$B$4:$E$82,4,FALSE)</f>
        <v>云南省红河哈尼族彝族自治州个旧市贾沙乡130县道尖山西北1990米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6613</v>
      </c>
      <c r="G77" s="75">
        <v>0</v>
      </c>
      <c r="H77" s="75" t="s">
        <v>6614</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6615</v>
      </c>
      <c r="G78" s="75">
        <v>0</v>
      </c>
      <c r="H78" s="75" t="s">
        <v>6616</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c r="G79" s="75"/>
      <c r="H79" s="75"/>
      <c r="I79" s="83" t="s">
        <v>62</v>
      </c>
      <c r="J79" s="85"/>
      <c r="K79" s="85"/>
      <c r="L79" s="84" t="s">
        <v>33</v>
      </c>
      <c r="M79" s="83"/>
      <c r="N79" s="83"/>
      <c r="O79" s="83"/>
      <c r="P79" s="83"/>
      <c r="Q79" s="101" t="s">
        <v>29</v>
      </c>
      <c r="R79" s="102"/>
      <c r="S79" s="83"/>
      <c r="T79" s="104"/>
      <c r="U79" s="105"/>
    </row>
    <row r="80" s="40" customFormat="1" ht="17.65" customHeight="1" spans="1:21">
      <c r="A80" s="71">
        <v>75</v>
      </c>
      <c r="B80" s="72" t="s">
        <v>298</v>
      </c>
      <c r="C80" s="73" t="s">
        <v>299</v>
      </c>
      <c r="D80" s="73">
        <v>13987324298</v>
      </c>
      <c r="E80" s="74" t="s">
        <v>59</v>
      </c>
      <c r="F80" s="75" t="s">
        <v>6617</v>
      </c>
      <c r="G80" s="75">
        <v>0</v>
      </c>
      <c r="H80" s="75" t="s">
        <v>6618</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VLOOKUP(B81,[51]全部报警!$B$4:$E$82,2,FALSE)</f>
        <v>2019-07-30 16:42:38</v>
      </c>
      <c r="G81" s="76">
        <f>VLOOKUP(B81,[51]全部报警!$B$4:$E$82,3,FALSE)</f>
        <v>0</v>
      </c>
      <c r="H81" s="76" t="str">
        <f>VLOOKUP(B81,[51]全部报警!$B$4:$E$82,4,FALSE)</f>
        <v>云南省红河哈尼族彝族自治州个旧市锡城镇个金公路个旧市人民法院南60米</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VLOOKUP(B82,[51]全部报警!$B$4:$E$82,2,FALSE)</f>
        <v>2019-07-30 16:36:25</v>
      </c>
      <c r="G82" s="76">
        <f>VLOOKUP(B82,[51]全部报警!$B$4:$E$82,3,FALSE)</f>
        <v>0</v>
      </c>
      <c r="H82" s="76" t="str">
        <f>VLOOKUP(B82,[51]全部报警!$B$4:$E$82,4,FALSE)</f>
        <v>云南省红河哈尼族彝族自治州泸西县午街铺镇服务区东南160米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VLOOKUP(B83,[51]全部报警!$B$4:$E$82,2,FALSE)</f>
        <v>2019-07-30 19:44:20</v>
      </c>
      <c r="G83" s="76">
        <f>VLOOKUP(B83,[51]全部报警!$B$4:$E$82,3,FALSE)</f>
        <v>0</v>
      </c>
      <c r="H83" s="76" t="str">
        <f>VLOOKUP(B83,[51]全部报警!$B$4:$E$82,4,FALSE)</f>
        <v>云南省昭通市绥江县南岸镇昭乐高速大鹿溪南447米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VLOOKUP(B84,[51]全部报警!$B$4:$E$82,2,FALSE)</f>
        <v>2019-07-30 18:00:45</v>
      </c>
      <c r="G84" s="76">
        <f>VLOOKUP(B84,[51]全部报警!$B$4:$E$82,3,FALSE)</f>
        <v>0</v>
      </c>
      <c r="H84" s="76" t="str">
        <f>VLOOKUP(B84,[51]全部报警!$B$4:$E$82,4,FALSE)</f>
        <v>云南省红河哈尼族彝族自治州石屏县,石屏神龟井食品有限公司,东方向,116.1米</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5" t="s">
        <v>6619</v>
      </c>
      <c r="G85" s="75">
        <v>0</v>
      </c>
      <c r="H85" s="75" t="s">
        <v>6620</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6621</v>
      </c>
      <c r="G86" s="75">
        <v>0</v>
      </c>
      <c r="H86" s="75" t="s">
        <v>5250</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VLOOKUP(B87,[51]全部报警!$B$4:$E$82,2,FALSE)</f>
        <v>2019-07-30 18:26:11</v>
      </c>
      <c r="G87" s="76">
        <f>VLOOKUP(B87,[51]全部报警!$B$4:$E$82,3,FALSE)</f>
        <v>0</v>
      </c>
      <c r="H87" s="76" t="str">
        <f>VLOOKUP(B87,[51]全部报警!$B$4:$E$82,4,FALSE)</f>
        <v>云南省红河哈尼族彝族自治州元阳县南沙镇慢腊公路102县102县道桃园村卫生所东1229米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VLOOKUP(B88,[51]全部报警!$B$4:$E$82,2,FALSE)</f>
        <v>2019-07-30 18:01:44</v>
      </c>
      <c r="G88" s="76">
        <f>VLOOKUP(B88,[51]全部报警!$B$4:$E$82,3,FALSE)</f>
        <v>0</v>
      </c>
      <c r="H88" s="76" t="str">
        <f>VLOOKUP(B88,[51]全部报警!$B$4:$E$82,4,FALSE)</f>
        <v>云南省红河哈尼族彝族自治州建水县,龙树,西方向,299.9米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VLOOKUP(B89,[51]全部报警!$B$4:$E$82,2,FALSE)</f>
        <v>2019-07-30 20:11:18</v>
      </c>
      <c r="G89" s="76">
        <f>VLOOKUP(B89,[51]全部报警!$B$4:$E$82,3,FALSE)</f>
        <v>0</v>
      </c>
      <c r="H89" s="76" t="str">
        <f>VLOOKUP(B89,[51]全部报警!$B$4:$E$82,4,FALSE)</f>
        <v>云南省红河哈尼族彝族自治州建水县临安镇迎晖路266号迎晖路康复诊所东83米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VLOOKUP(B90,[51]全部报警!$B$4:$E$82,2,FALSE)</f>
        <v>2019-07-30 22:52:35</v>
      </c>
      <c r="G90" s="76">
        <f>VLOOKUP(B90,[51]全部报警!$B$4:$E$82,3,FALSE)</f>
        <v>0</v>
      </c>
      <c r="H90" s="76" t="str">
        <f>VLOOKUP(B90,[51]全部报警!$B$4:$E$82,4,FALSE)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6" t="str">
        <f>VLOOKUP(B91,[51]全部报警!$B$4:$E$82,2,FALSE)</f>
        <v>2019-07-30 18:00:16</v>
      </c>
      <c r="G91" s="76">
        <f>VLOOKUP(B91,[51]全部报警!$B$4:$E$82,3,FALSE)</f>
        <v>0</v>
      </c>
      <c r="H91" s="76" t="str">
        <f>VLOOKUP(B91,[51]全部报警!$B$4:$E$82,4,FALSE)</f>
        <v>云南省红河哈尼族彝族自治州建水县,白显村,南方向,759.3米</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6" t="str">
        <f>VLOOKUP(B92,[51]全部报警!$B$4:$E$82,2,FALSE)</f>
        <v>2019-07-30 18:01:03</v>
      </c>
      <c r="G92" s="76">
        <f>VLOOKUP(B92,[51]全部报警!$B$4:$E$82,3,FALSE)</f>
        <v>0</v>
      </c>
      <c r="H92" s="76" t="str">
        <f>VLOOKUP(B92,[51]全部报警!$B$4:$E$82,4,FALSE)</f>
        <v>云南省红河哈尼族彝族自治州开远市市西北路288,如意餐厅,西北方向,3.7米</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6622</v>
      </c>
      <c r="G93" s="75">
        <v>0</v>
      </c>
      <c r="H93" s="75" t="s">
        <v>6623</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6624</v>
      </c>
      <c r="G94" s="75">
        <v>0</v>
      </c>
      <c r="H94" s="75" t="s">
        <v>6625</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5" t="s">
        <v>6626</v>
      </c>
      <c r="G95" s="75">
        <v>0</v>
      </c>
      <c r="H95" s="75" t="s">
        <v>6627</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6" t="str">
        <f>VLOOKUP(B96,[51]全部报警!$B$4:$E$82,2,FALSE)</f>
        <v>2019-07-30 18:01:27</v>
      </c>
      <c r="G96" s="76">
        <f>VLOOKUP(B96,[51]全部报警!$B$4:$E$82,3,FALSE)</f>
        <v>0</v>
      </c>
      <c r="H96" s="76" t="str">
        <f>VLOOKUP(B96,[51]全部报警!$B$4:$E$82,4,FALSE)</f>
        <v>云南省昆明市晋宁县,晋宁县二街镇朱家营村民委员会,东北方向,475.7米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5" t="s">
        <v>6628</v>
      </c>
      <c r="G97" s="75">
        <v>0</v>
      </c>
      <c r="H97" s="75" t="s">
        <v>6629</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6630</v>
      </c>
      <c r="G98" s="75">
        <v>0</v>
      </c>
      <c r="H98" s="75" t="s">
        <v>6631</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VLOOKUP(B99,[51]全部报警!$B$4:$E$82,2,FALSE)</f>
        <v>2019-07-30 19:31:03</v>
      </c>
      <c r="G99" s="76">
        <f>VLOOKUP(B99,[51]全部报警!$B$4:$E$82,3,FALSE)</f>
        <v>0</v>
      </c>
      <c r="H99" s="76" t="str">
        <f>VLOOKUP(B99,[51]全部报警!$B$4:$E$82,4,FALSE)</f>
        <v>云南省红河哈尼族彝族自治州建水县临安镇214省道鸿达驾校西南273米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6" t="str">
        <f>VLOOKUP(B100,[51]全部报警!$B$4:$E$82,2,FALSE)</f>
        <v>2019-07-30 16:53:35</v>
      </c>
      <c r="G100" s="76">
        <f>VLOOKUP(B100,[51]全部报警!$B$4:$E$82,3,FALSE)</f>
        <v>0</v>
      </c>
      <c r="H100" s="76" t="str">
        <f>VLOOKUP(B100,[51]全部报警!$B$4:$E$82,4,FALSE)</f>
        <v>云南省红河哈尼族彝族自治州个旧市大屯镇建兴路34-38号Z003大屯客运站南1914米</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5" t="s">
        <v>6632</v>
      </c>
      <c r="G101" s="75">
        <v>0</v>
      </c>
      <c r="H101" s="75" t="s">
        <v>6633</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6" t="str">
        <f>VLOOKUP(B102,[51]全部报警!$B$4:$E$82,2,FALSE)</f>
        <v>2019-07-30 21:15:25</v>
      </c>
      <c r="G102" s="76">
        <f>VLOOKUP(B102,[51]全部报警!$B$4:$E$82,3,FALSE)</f>
        <v>0</v>
      </c>
      <c r="H102" s="76" t="str">
        <f>VLOOKUP(B102,[51]全部报警!$B$4:$E$82,4,FALSE)</f>
        <v>云南省红河哈尼族彝族自治州个旧市鸡街镇个大段白署沟山西552米</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VLOOKUP(B103,[51]全部报警!$B$4:$E$82,2,FALSE)</f>
        <v>2019-07-30 23:02:34</v>
      </c>
      <c r="G103" s="76">
        <f>VLOOKUP(B103,[51]全部报警!$B$4:$E$82,3,FALSE)</f>
        <v>0</v>
      </c>
      <c r="H103" s="76" t="str">
        <f>VLOOKUP(B103,[51]全部报警!$B$4:$E$82,4,FALSE)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VLOOKUP(B104,[51]全部报警!$B$4:$E$82,2,FALSE)</f>
        <v>2019-07-30 22:58:49</v>
      </c>
      <c r="G104" s="76">
        <f>VLOOKUP(B104,[51]全部报警!$B$4:$E$82,3,FALSE)</f>
        <v>0</v>
      </c>
      <c r="H104" s="76" t="str">
        <f>VLOOKUP(B104,[51]全部报警!$B$4:$E$82,4,FALSE)</f>
        <v>云南省昆明市宜良县北古城镇宜九公路食商园烤鸭饭店西北24米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VLOOKUP(B105,[51]全部报警!$B$4:$E$82,2,FALSE)</f>
        <v>2019-07-30 11:30:45</v>
      </c>
      <c r="G105" s="76">
        <f>VLOOKUP(B105,[51]全部报警!$B$4:$E$82,3,FALSE)</f>
        <v>0</v>
      </c>
      <c r="H105" s="76" t="str">
        <f>VLOOKUP(B105,[51]全部报警!$B$4:$E$82,4,FALSE)</f>
        <v>云南省红河哈尼族彝族自治州个旧市鸡街镇212省道红春苗圃西南93米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VLOOKUP(B106,[51]全部报警!$B$4:$E$82,2,FALSE)</f>
        <v>2019-07-30 18:21:38</v>
      </c>
      <c r="G106" s="76">
        <f>VLOOKUP(B106,[51]全部报警!$B$4:$E$82,3,FALSE)</f>
        <v>0</v>
      </c>
      <c r="H106" s="76" t="str">
        <f>VLOOKUP(B106,[51]全部报警!$B$4:$E$82,4,FALSE)</f>
        <v>云南省红河哈尼族彝族自治州蒙自市新安所镇326国道沙坝东159米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6634</v>
      </c>
      <c r="G107" s="75">
        <v>0</v>
      </c>
      <c r="H107" s="75" t="s">
        <v>6635</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VLOOKUP(B108,[51]全部报警!$B$4:$E$82,2,FALSE)</f>
        <v>2019-07-22 18:10:48</v>
      </c>
      <c r="G108" s="76">
        <f>VLOOKUP(B108,[51]全部报警!$B$4:$E$82,3,FALSE)</f>
        <v>0</v>
      </c>
      <c r="H108" s="76" t="str">
        <f>VLOOKUP(B108,[51]全部报警!$B$4:$E$82,4,FALSE)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VLOOKUP(B109,[51]全部报警!$B$4:$E$82,2,FALSE)</f>
        <v>2019-07-19 11:45:18</v>
      </c>
      <c r="G109" s="76">
        <f>VLOOKUP(B109,[51]全部报警!$B$4:$E$82,3,FALSE)</f>
        <v>0</v>
      </c>
      <c r="H109" s="76" t="str">
        <f>VLOOKUP(B109,[51]全部报警!$B$4:$E$82,4,FALSE)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c r="G110" s="75"/>
      <c r="H110" s="75"/>
      <c r="I110" s="83" t="s">
        <v>62</v>
      </c>
      <c r="J110" s="85"/>
      <c r="K110" s="85"/>
      <c r="L110" s="84" t="s">
        <v>33</v>
      </c>
      <c r="M110" s="83"/>
      <c r="N110" s="83"/>
      <c r="O110" s="83"/>
      <c r="P110" s="83"/>
      <c r="Q110" s="101" t="s">
        <v>29</v>
      </c>
      <c r="R110" s="102"/>
      <c r="S110" s="83"/>
      <c r="T110" s="104"/>
      <c r="U110" s="105"/>
    </row>
    <row r="111" s="41" customFormat="1" ht="17.65" customHeight="1" spans="1:21">
      <c r="A111" s="71">
        <v>106</v>
      </c>
      <c r="B111" s="72" t="s">
        <v>398</v>
      </c>
      <c r="C111" s="110" t="s">
        <v>399</v>
      </c>
      <c r="D111" s="110" t="s">
        <v>400</v>
      </c>
      <c r="E111" s="74" t="s">
        <v>395</v>
      </c>
      <c r="F111" s="75" t="s">
        <v>6636</v>
      </c>
      <c r="G111" s="75">
        <v>0</v>
      </c>
      <c r="H111" s="75" t="s">
        <v>3908</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6" t="str">
        <f>VLOOKUP(B112,[51]全部报警!$B$4:$E$82,2,FALSE)</f>
        <v>2019-07-30 17:14:23</v>
      </c>
      <c r="G112" s="76">
        <f>VLOOKUP(B112,[51]全部报警!$B$4:$E$82,3,FALSE)</f>
        <v>0</v>
      </c>
      <c r="H112" s="76" t="str">
        <f>VLOOKUP(B112,[51]全部报警!$B$4:$E$82,4,FALSE)</f>
        <v>云南省迪庆藏族自治州维西傈僳族自治县永春乡维通公路岩房东南562米</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6637</v>
      </c>
      <c r="G113" s="75">
        <v>0</v>
      </c>
      <c r="H113" s="75" t="s">
        <v>6638</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6639</v>
      </c>
      <c r="G114" s="75">
        <v>0</v>
      </c>
      <c r="H114" s="75" t="s">
        <v>6640</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VLOOKUP(B115,[51]全部报警!$B$4:$E$82,2,FALSE)</f>
        <v>2019-07-30 22:50:30</v>
      </c>
      <c r="G115" s="76">
        <f>VLOOKUP(B115,[51]全部报警!$B$4:$E$82,3,FALSE)</f>
        <v>0</v>
      </c>
      <c r="H115" s="76" t="str">
        <f>VLOOKUP(B115,[51]全部报警!$B$4:$E$82,4,FALSE)</f>
        <v>云南省昆明市寻甸回族彝族自治县倘甸镇马大段山杂东北181米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6641</v>
      </c>
      <c r="G116" s="75">
        <v>0</v>
      </c>
      <c r="H116" s="75" t="s">
        <v>3794</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6642</v>
      </c>
      <c r="G117" s="75">
        <v>0</v>
      </c>
      <c r="H117" s="75" t="s">
        <v>6643</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VLOOKUP(B118,[51]全部报警!$B$4:$E$82,2,FALSE)</f>
        <v>2019-07-30 19:46:42</v>
      </c>
      <c r="G118" s="76">
        <f>VLOOKUP(B118,[51]全部报警!$B$4:$E$82,3,FALSE)</f>
        <v>0</v>
      </c>
      <c r="H118" s="76" t="str">
        <f>VLOOKUP(B118,[51]全部报警!$B$4:$E$82,4,FALSE)</f>
        <v>云南省红河哈尼族彝族自治州河口瑶族自治县河口镇中国石化(北山停车区加油站)东北135米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6644</v>
      </c>
      <c r="G119" s="75">
        <v>0</v>
      </c>
      <c r="H119" s="75" t="s">
        <v>6645</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6646</v>
      </c>
      <c r="G120" s="75">
        <v>0</v>
      </c>
      <c r="H120" s="75" t="s">
        <v>6647</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VLOOKUP(B121,[51]全部报警!$B$4:$E$82,2,FALSE)</f>
        <v>2019-07-30 17:47:07</v>
      </c>
      <c r="G121" s="76">
        <f>VLOOKUP(B121,[51]全部报警!$B$4:$E$82,3,FALSE)</f>
        <v>0</v>
      </c>
      <c r="H121" s="76" t="str">
        <f>VLOOKUP(B121,[51]全部报警!$B$4:$E$82,4,FALSE)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VLOOKUP(B122,[51]全部报警!$B$4:$E$82,2,FALSE)</f>
        <v>2019-07-30 23:57:18</v>
      </c>
      <c r="G122" s="76">
        <f>VLOOKUP(B122,[51]全部报警!$B$4:$E$82,3,FALSE)</f>
        <v>0</v>
      </c>
      <c r="H122" s="76" t="str">
        <f>VLOOKUP(B122,[51]全部报警!$B$4:$E$82,4,FALSE)</f>
        <v>云南省玉溪市通海县河西镇319省道云南雨燕教育设备有限公司(东北门)东南77米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VLOOKUP(B123,[51]全部报警!$B$4:$E$82,2,FALSE)</f>
        <v>2019-07-30 22:30:50</v>
      </c>
      <c r="G123" s="76">
        <f>VLOOKUP(B123,[51]全部报警!$B$4:$E$82,3,FALSE)</f>
        <v>0</v>
      </c>
      <c r="H123" s="76" t="str">
        <f>VLOOKUP(B123,[51]全部报警!$B$4:$E$82,4,FALSE)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6648</v>
      </c>
      <c r="G124" s="75">
        <v>0</v>
      </c>
      <c r="H124" s="75" t="s">
        <v>6649</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6650</v>
      </c>
      <c r="G125" s="75">
        <v>0</v>
      </c>
      <c r="H125" s="75" t="s">
        <v>6651</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6652</v>
      </c>
      <c r="G126" s="75">
        <v>0</v>
      </c>
      <c r="H126" s="75" t="s">
        <v>6653</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VLOOKUP(B127,[51]全部报警!$B$4:$E$82,2,FALSE)</f>
        <v>2019-07-30 16:54:08</v>
      </c>
      <c r="G127" s="76">
        <f>VLOOKUP(B127,[51]全部报警!$B$4:$E$82,3,FALSE)</f>
        <v>0</v>
      </c>
      <c r="H127" s="76" t="str">
        <f>VLOOKUP(B127,[51]全部报警!$B$4:$E$82,4,FALSE)</f>
        <v>云南省红河哈尼族彝族自治州个旧市老厂镇个麒段中国邮政储蓄银行(老厂支行)西北166米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VLOOKUP(B128,[51]全部报警!$B$4:$E$82,2,FALSE)</f>
        <v>2019-07-30 23:18:22</v>
      </c>
      <c r="G128" s="76">
        <f>VLOOKUP(B128,[51]全部报警!$B$4:$E$82,3,FALSE)</f>
        <v>0</v>
      </c>
      <c r="H128" s="76" t="str">
        <f>VLOOKUP(B128,[51]全部报警!$B$4:$E$82,4,FALSE)</f>
        <v>云南省红河哈尼族彝族自治州个旧市大屯镇个大段小屯西126米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6654</v>
      </c>
      <c r="G129" s="75">
        <v>0</v>
      </c>
      <c r="H129" s="75" t="s">
        <v>5035</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VLOOKUP(B130,[51]全部报警!$B$4:$E$82,2,FALSE)</f>
        <v>2019-07-30 23:03:28</v>
      </c>
      <c r="G130" s="76">
        <f>VLOOKUP(B130,[51]全部报警!$B$4:$E$82,3,FALSE)</f>
        <v>0</v>
      </c>
      <c r="H130" s="76" t="str">
        <f>VLOOKUP(B130,[51]全部报警!$B$4:$E$82,4,FALSE)</f>
        <v>云南省红河哈尼族彝族自治州个旧市蔓耗镇102县道蛮板大桥东北338米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VLOOKUP(B131,[51]全部报警!$B$4:$E$82,2,FALSE)</f>
        <v>2019-07-30 20:54:39</v>
      </c>
      <c r="G131" s="76">
        <f>VLOOKUP(B131,[51]全部报警!$B$4:$E$82,3,FALSE)</f>
        <v>0</v>
      </c>
      <c r="H131" s="76" t="str">
        <f>VLOOKUP(B131,[51]全部报警!$B$4:$E$82,4,FALSE)</f>
        <v>云南省红河哈尼族彝族自治州开远市小龙潭镇二城段安桶寨西240米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6655</v>
      </c>
      <c r="G132" s="75">
        <v>0</v>
      </c>
      <c r="H132" s="75" t="s">
        <v>6656</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6657</v>
      </c>
      <c r="G133" s="75">
        <v>0</v>
      </c>
      <c r="H133" s="75" t="s">
        <v>6658</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VLOOKUP(B134,[51]全部报警!$B$4:$E$82,2,FALSE)</f>
        <v>2019-07-30 18:05:56</v>
      </c>
      <c r="G134" s="76">
        <f>VLOOKUP(B134,[51]全部报警!$B$4:$E$82,3,FALSE)</f>
        <v>0</v>
      </c>
      <c r="H134" s="76" t="str">
        <f>VLOOKUP(B134,[51]全部报警!$B$4:$E$82,4,FALSE)</f>
        <v>云南省红河哈尼族彝族自治州金平苗族瑶族傣族自治县金水河镇Z011金水河口岸东北2927米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6659</v>
      </c>
      <c r="G135" s="75">
        <v>0</v>
      </c>
      <c r="H135" s="75" t="s">
        <v>6660</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VLOOKUP(B136,[51]全部报警!$B$4:$E$82,2,FALSE)</f>
        <v>2019-07-30 18:00:02</v>
      </c>
      <c r="G136" s="76">
        <f>VLOOKUP(B136,[51]全部报警!$B$4:$E$82,3,FALSE)</f>
        <v>0</v>
      </c>
      <c r="H136" s="76" t="str">
        <f>VLOOKUP(B136,[51]全部报警!$B$4:$E$82,4,FALSE)</f>
        <v>云南省红河哈尼族彝族自治州河口瑶族自治县,蕉园饭店,西方向,1242.9米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5" t="s">
        <v>6661</v>
      </c>
      <c r="G137" s="75">
        <v>0</v>
      </c>
      <c r="H137" s="75" t="s">
        <v>6662</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6663</v>
      </c>
      <c r="G138" s="75">
        <v>0</v>
      </c>
      <c r="H138" s="75" t="s">
        <v>6664</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VLOOKUP(B139,[51]全部报警!$B$4:$E$82,2,FALSE)</f>
        <v>2019-07-30 21:14:38</v>
      </c>
      <c r="G139" s="76">
        <f>VLOOKUP(B139,[51]全部报警!$B$4:$E$82,3,FALSE)</f>
        <v>0</v>
      </c>
      <c r="H139" s="76" t="str">
        <f>VLOOKUP(B139,[51]全部报警!$B$4:$E$82,4,FALSE)</f>
        <v>云南省玉溪市江川区大街街道301县道2-125301县道龙旺湖城东北205米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5" t="s">
        <v>6665</v>
      </c>
      <c r="G140" s="75">
        <v>0</v>
      </c>
      <c r="H140" s="75" t="s">
        <v>6666</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6" t="str">
        <f>VLOOKUP(B141,[51]全部报警!$B$4:$E$82,2,FALSE)</f>
        <v>2019-07-30 23:20:43</v>
      </c>
      <c r="G141" s="76">
        <f>VLOOKUP(B141,[51]全部报警!$B$4:$E$82,3,FALSE)</f>
        <v>0</v>
      </c>
      <c r="H141" s="76" t="str">
        <f>VLOOKUP(B141,[51]全部报警!$B$4:$E$82,4,FALSE)</f>
        <v>云南省普洱市墨江哈尼族自治县通关镇G8511昆磨高速深沟北849米</v>
      </c>
      <c r="I141" s="81" t="s">
        <v>3596</v>
      </c>
      <c r="J141" s="128"/>
      <c r="K141" s="128"/>
      <c r="L141" s="84" t="s">
        <v>33</v>
      </c>
      <c r="M141" s="81"/>
      <c r="N141" s="81"/>
      <c r="O141" s="81"/>
      <c r="P141" s="81"/>
      <c r="Q141" s="129" t="s">
        <v>56</v>
      </c>
      <c r="R141" s="130"/>
      <c r="S141" s="81"/>
      <c r="T141" s="107"/>
      <c r="U141" s="131"/>
      <c r="V141" s="132"/>
    </row>
    <row r="142" s="42" customFormat="1" ht="17.65" customHeight="1" spans="1:22">
      <c r="A142" s="71">
        <v>137</v>
      </c>
      <c r="B142" s="116" t="s">
        <v>504</v>
      </c>
      <c r="C142" s="117" t="s">
        <v>505</v>
      </c>
      <c r="D142" s="117">
        <v>15987379657</v>
      </c>
      <c r="E142" s="74" t="s">
        <v>59</v>
      </c>
      <c r="F142" s="76" t="str">
        <f>VLOOKUP(B142,[51]全部报警!$B$4:$E$82,2,FALSE)</f>
        <v>2019-07-30 23:02:51</v>
      </c>
      <c r="G142" s="76">
        <f>VLOOKUP(B142,[51]全部报警!$B$4:$E$82,3,FALSE)</f>
        <v>0</v>
      </c>
      <c r="H142" s="76" t="str">
        <f>VLOOKUP(B142,[51]全部报警!$B$4:$E$82,4,FALSE)</f>
        <v>云南省红河哈尼族彝族自治州建水县西庄镇芦子沟段麦粮地东212米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5" t="s">
        <v>6667</v>
      </c>
      <c r="G143" s="75">
        <v>0</v>
      </c>
      <c r="H143" s="75" t="s">
        <v>6668</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5" t="s">
        <v>6669</v>
      </c>
      <c r="G144" s="75">
        <v>0</v>
      </c>
      <c r="H144" s="75" t="s">
        <v>6670</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VLOOKUP(B145,[51]全部报警!$B$4:$E$82,2,FALSE)</f>
        <v>2019-07-30 22:47:28</v>
      </c>
      <c r="G145" s="76">
        <f>VLOOKUP(B145,[51]全部报警!$B$4:$E$82,3,FALSE)</f>
        <v>0</v>
      </c>
      <c r="H145" s="76" t="str">
        <f>VLOOKUP(B145,[51]全部报警!$B$4:$E$82,4,FALSE)</f>
        <v>云南省玉溪市红塔区玉兴路街道玉江高速百万庄园东北201米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t="s">
        <v>6671</v>
      </c>
      <c r="G146" s="75">
        <v>0</v>
      </c>
      <c r="H146" s="75" t="s">
        <v>6672</v>
      </c>
      <c r="I146" s="81" t="s">
        <v>3596</v>
      </c>
      <c r="J146" s="128"/>
      <c r="K146" s="128"/>
      <c r="L146" s="84" t="s">
        <v>33</v>
      </c>
      <c r="M146" s="81"/>
      <c r="N146" s="81"/>
      <c r="O146" s="81"/>
      <c r="P146" s="81"/>
      <c r="Q146" s="129" t="s">
        <v>56</v>
      </c>
      <c r="R146" s="130"/>
      <c r="S146" s="81"/>
      <c r="T146" s="107"/>
      <c r="U146" s="131"/>
      <c r="V146" s="46"/>
    </row>
    <row r="147" s="41" customFormat="1" ht="17.65" customHeight="1" spans="1:22">
      <c r="A147" s="71">
        <v>142</v>
      </c>
      <c r="B147" s="116" t="s">
        <v>521</v>
      </c>
      <c r="C147" s="78" t="s">
        <v>522</v>
      </c>
      <c r="D147" s="78" t="s">
        <v>523</v>
      </c>
      <c r="E147" s="74" t="s">
        <v>59</v>
      </c>
      <c r="F147" s="76" t="str">
        <f>VLOOKUP(B147,[51]全部报警!$B$4:$E$82,2,FALSE)</f>
        <v>2019-07-30 12:35:10</v>
      </c>
      <c r="G147" s="76">
        <f>VLOOKUP(B147,[51]全部报警!$B$4:$E$82,3,FALSE)</f>
        <v>0</v>
      </c>
      <c r="H147" s="76" t="str">
        <f>VLOOKUP(B147,[51]全部报警!$B$4:$E$82,4,FALSE)</f>
        <v>云南省红河哈尼族彝族自治州元阳县南沙镇102县道红河谷食家庄东南319米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VLOOKUP(B148,[51]全部报警!$B$4:$E$82,2,FALSE)</f>
        <v>2019-07-30 10:53:14</v>
      </c>
      <c r="G148" s="76">
        <f>VLOOKUP(B148,[51]全部报警!$B$4:$E$82,3,FALSE)</f>
        <v>0</v>
      </c>
      <c r="H148" s="76" t="str">
        <f>VLOOKUP(B148,[51]全部报警!$B$4:$E$82,4,FALSE)</f>
        <v>云南省红河哈尼族彝族自治州绿春县大兴镇绿春汽车客运站西南135米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VLOOKUP(B149,[51]全部报警!$B$4:$E$82,2,FALSE)</f>
        <v>2019-07-30 21:02:34</v>
      </c>
      <c r="G149" s="76">
        <f>VLOOKUP(B149,[51]全部报警!$B$4:$E$82,3,FALSE)</f>
        <v>0</v>
      </c>
      <c r="H149" s="76" t="str">
        <f>VLOOKUP(B149,[51]全部报警!$B$4:$E$82,4,FALSE)</f>
        <v>云南省昆明市宜良县北古城镇北分段马鞍山北306米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6" t="str">
        <f>VLOOKUP(B150,[51]全部报警!$B$4:$E$82,2,FALSE)</f>
        <v>2019-07-30 11:11:08</v>
      </c>
      <c r="G150" s="76">
        <f>VLOOKUP(B150,[51]全部报警!$B$4:$E$82,3,FALSE)</f>
        <v>0</v>
      </c>
      <c r="H150" s="76" t="str">
        <f>VLOOKUP(B150,[51]全部报警!$B$4:$E$82,4,FALSE)</f>
        <v>云南省红河哈尼族彝族自治州红河县迤萨镇莲花路123Z007红河县公安局交警大队北56米</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6673</v>
      </c>
      <c r="G151" s="75">
        <v>0</v>
      </c>
      <c r="H151" s="75" t="s">
        <v>6674</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c r="G152" s="76"/>
      <c r="H152" s="76"/>
      <c r="I152" s="83" t="s">
        <v>62</v>
      </c>
      <c r="J152" s="128"/>
      <c r="K152" s="128"/>
      <c r="L152" s="84" t="s">
        <v>33</v>
      </c>
      <c r="M152" s="81"/>
      <c r="N152" s="81"/>
      <c r="O152" s="81"/>
      <c r="P152" s="81"/>
      <c r="Q152" s="129" t="s">
        <v>29</v>
      </c>
      <c r="R152" s="130"/>
      <c r="S152" s="81"/>
      <c r="T152" s="107"/>
      <c r="U152" s="131"/>
      <c r="V152" s="46"/>
    </row>
    <row r="153" s="41" customFormat="1" ht="17.65" customHeight="1" spans="1:22">
      <c r="A153" s="71">
        <v>148</v>
      </c>
      <c r="B153" s="119" t="s">
        <v>539</v>
      </c>
      <c r="C153" s="77" t="s">
        <v>540</v>
      </c>
      <c r="D153" s="77">
        <v>15987328067</v>
      </c>
      <c r="E153" s="74" t="s">
        <v>59</v>
      </c>
      <c r="F153" s="76" t="str">
        <f>VLOOKUP(B153,[51]全部报警!$B$4:$E$82,2,FALSE)</f>
        <v>2019-07-30 08:48:51</v>
      </c>
      <c r="G153" s="76">
        <f>VLOOKUP(B153,[51]全部报警!$B$4:$E$82,3,FALSE)</f>
        <v>0</v>
      </c>
      <c r="H153" s="76" t="str">
        <f>VLOOKUP(B153,[51]全部报警!$B$4:$E$82,4,FALSE)</f>
        <v>云南省红河哈尼族彝族自治州开远市乐白道街道打兔寨段雨洒收费站入口(富宁方向)东北119米</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5" t="s">
        <v>6675</v>
      </c>
      <c r="G154" s="75">
        <v>0</v>
      </c>
      <c r="H154" s="75" t="s">
        <v>6676</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6677</v>
      </c>
      <c r="G155" s="75">
        <v>0</v>
      </c>
      <c r="H155" s="75" t="s">
        <v>6678</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VLOOKUP(B156,[51]全部报警!$B$4:$E$82,2,FALSE)</f>
        <v>2019-07-30 16:21:53</v>
      </c>
      <c r="G156" s="76">
        <f>VLOOKUP(B156,[51]全部报警!$B$4:$E$82,3,FALSE)</f>
        <v>0</v>
      </c>
      <c r="H156" s="76" t="str">
        <f>VLOOKUP(B156,[51]全部报警!$B$4:$E$82,4,FALSE)</f>
        <v>云南省红河哈尼族彝族自治州元阳县南沙镇慢腊公路102县102县道桃园村卫生所东1315米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c r="G157" s="76"/>
      <c r="H157" s="76"/>
      <c r="I157" s="83" t="s">
        <v>62</v>
      </c>
      <c r="J157" s="128"/>
      <c r="K157" s="128"/>
      <c r="L157" s="84" t="s">
        <v>33</v>
      </c>
      <c r="M157" s="81"/>
      <c r="N157" s="81"/>
      <c r="O157" s="81"/>
      <c r="P157" s="81"/>
      <c r="Q157" s="129" t="s">
        <v>29</v>
      </c>
      <c r="R157" s="130"/>
      <c r="S157" s="81"/>
      <c r="T157" s="107"/>
      <c r="U157" s="131"/>
      <c r="V157" s="46"/>
    </row>
    <row r="158" s="41" customFormat="1" ht="17.65" customHeight="1" spans="1:22">
      <c r="A158" s="71">
        <v>153</v>
      </c>
      <c r="B158" s="78" t="s">
        <v>550</v>
      </c>
      <c r="C158" s="78" t="s">
        <v>551</v>
      </c>
      <c r="D158" s="78" t="s">
        <v>552</v>
      </c>
      <c r="E158" s="74" t="s">
        <v>59</v>
      </c>
      <c r="F158" s="75" t="s">
        <v>6679</v>
      </c>
      <c r="G158" s="75">
        <v>0</v>
      </c>
      <c r="H158" s="75" t="s">
        <v>6680</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t="s">
        <v>6681</v>
      </c>
      <c r="G159" s="75">
        <v>0</v>
      </c>
      <c r="H159" s="75" t="s">
        <v>6682</v>
      </c>
      <c r="I159" s="81" t="s">
        <v>3596</v>
      </c>
      <c r="J159" s="128"/>
      <c r="K159" s="128"/>
      <c r="L159" s="84" t="s">
        <v>33</v>
      </c>
      <c r="M159" s="81"/>
      <c r="N159" s="81"/>
      <c r="O159" s="81"/>
      <c r="P159" s="81"/>
      <c r="Q159" s="129" t="s">
        <v>56</v>
      </c>
      <c r="R159" s="130"/>
      <c r="S159" s="81"/>
      <c r="T159" s="107"/>
      <c r="U159" s="131"/>
      <c r="V159" s="46"/>
    </row>
    <row r="160" s="41" customFormat="1" ht="17.65" customHeight="1" spans="1:22">
      <c r="A160" s="71">
        <v>155</v>
      </c>
      <c r="B160" s="121" t="s">
        <v>558</v>
      </c>
      <c r="C160" s="121" t="s">
        <v>559</v>
      </c>
      <c r="D160" s="121" t="s">
        <v>560</v>
      </c>
      <c r="E160" s="74" t="s">
        <v>59</v>
      </c>
      <c r="F160" s="75" t="s">
        <v>6683</v>
      </c>
      <c r="G160" s="75">
        <v>0</v>
      </c>
      <c r="H160" s="75" t="s">
        <v>5744</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6684</v>
      </c>
      <c r="G161" s="75">
        <v>0</v>
      </c>
      <c r="H161" s="75" t="s">
        <v>6685</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6686</v>
      </c>
      <c r="G162" s="75">
        <v>0</v>
      </c>
      <c r="H162" s="75" t="s">
        <v>6687</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VLOOKUP(B163,[51]全部报警!$B$4:$E$82,2,FALSE)</f>
        <v>2019-07-30 20:47:43</v>
      </c>
      <c r="G163" s="76">
        <f>VLOOKUP(B163,[51]全部报警!$B$4:$E$82,3,FALSE)</f>
        <v>0</v>
      </c>
      <c r="H163" s="76" t="str">
        <f>VLOOKUP(B163,[51]全部报警!$B$4:$E$82,4,FALSE)</f>
        <v>云南省玉溪市新平彝族傣族自治县漠沙镇306省道中国石化新平细丫口加油站东99米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6688</v>
      </c>
      <c r="G164" s="75">
        <v>0</v>
      </c>
      <c r="H164" s="75" t="s">
        <v>6689</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6690</v>
      </c>
      <c r="G165" s="75">
        <v>0</v>
      </c>
      <c r="H165" s="75" t="s">
        <v>6691</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6692</v>
      </c>
      <c r="G166" s="75">
        <v>0</v>
      </c>
      <c r="H166" s="75" t="s">
        <v>6693</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6694</v>
      </c>
      <c r="G167" s="75">
        <v>0</v>
      </c>
      <c r="H167" s="75" t="s">
        <v>6695</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6696</v>
      </c>
      <c r="G168" s="75">
        <v>0</v>
      </c>
      <c r="H168" s="75" t="s">
        <v>6697</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5" t="s">
        <v>6698</v>
      </c>
      <c r="G169" s="75">
        <v>0</v>
      </c>
      <c r="H169" s="75" t="s">
        <v>6699</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6700</v>
      </c>
      <c r="G170" s="75">
        <v>0</v>
      </c>
      <c r="H170" s="75" t="s">
        <v>6701</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VLOOKUP(B171,[51]全部报警!$B$4:$E$82,2,FALSE)</f>
        <v>2019-07-30 23:53:44</v>
      </c>
      <c r="G171" s="76">
        <f>VLOOKUP(B171,[51]全部报警!$B$4:$E$82,3,FALSE)</f>
        <v>87</v>
      </c>
      <c r="H171" s="76" t="str">
        <f>VLOOKUP(B171,[51]全部报警!$B$4:$E$82,4,FALSE)</f>
        <v>云南省红河哈尼族彝族自治州河口瑶族自治县河口镇G8011开河高速南吉特大桥东南610米</v>
      </c>
      <c r="I171" s="81" t="s">
        <v>3596</v>
      </c>
      <c r="J171" s="128"/>
      <c r="K171" s="128"/>
      <c r="L171" s="84" t="s">
        <v>28</v>
      </c>
      <c r="M171" s="81" t="s">
        <v>62</v>
      </c>
      <c r="N171" s="81"/>
      <c r="O171" s="81"/>
      <c r="P171" s="81"/>
      <c r="Q171" s="129" t="s">
        <v>34</v>
      </c>
      <c r="R171" s="130"/>
      <c r="S171" s="81" t="s">
        <v>6545</v>
      </c>
      <c r="T171" s="107" t="s">
        <v>170</v>
      </c>
      <c r="U171" s="131"/>
      <c r="V171" s="46"/>
    </row>
    <row r="172" s="41" customFormat="1" ht="17.65" customHeight="1" spans="1:22">
      <c r="A172" s="71">
        <v>167</v>
      </c>
      <c r="B172" s="78" t="s">
        <v>607</v>
      </c>
      <c r="C172" s="78" t="s">
        <v>608</v>
      </c>
      <c r="D172" s="78" t="s">
        <v>609</v>
      </c>
      <c r="E172" s="74" t="s">
        <v>59</v>
      </c>
      <c r="F172" s="76" t="str">
        <f>VLOOKUP(B172,[51]全部报警!$B$4:$E$82,2,FALSE)</f>
        <v>2019-07-30 23:31:27</v>
      </c>
      <c r="G172" s="76">
        <f>VLOOKUP(B172,[51]全部报警!$B$4:$E$82,3,FALSE)</f>
        <v>0</v>
      </c>
      <c r="H172" s="76" t="str">
        <f>VLOOKUP(B172,[51]全部报警!$B$4:$E$82,4,FALSE)</f>
        <v>云南省红河哈尼族彝族自治州元阳县小新街乡元蔓高速石膏矿大桥西1825米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6702</v>
      </c>
      <c r="G173" s="75">
        <v>0</v>
      </c>
      <c r="H173" s="75" t="s">
        <v>6703</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6704</v>
      </c>
      <c r="G174" s="75">
        <v>0</v>
      </c>
      <c r="H174" s="75" t="s">
        <v>6705</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VLOOKUP(B175,[51]全部报警!$B$4:$E$82,2,FALSE)</f>
        <v>2019-07-30 18:48:01</v>
      </c>
      <c r="G175" s="76">
        <f>VLOOKUP(B175,[51]全部报警!$B$4:$E$82,3,FALSE)</f>
        <v>0</v>
      </c>
      <c r="H175" s="76" t="str">
        <f>VLOOKUP(B175,[51]全部报警!$B$4:$E$82,4,FALSE)</f>
        <v>云南省红河哈尼族彝族自治州建水县临安镇青他线建水文笔塔西南879米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6706</v>
      </c>
      <c r="G176" s="75">
        <v>0</v>
      </c>
      <c r="H176" s="75" t="s">
        <v>6707</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6708</v>
      </c>
      <c r="G177" s="75">
        <v>0</v>
      </c>
      <c r="H177" s="75" t="s">
        <v>186</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VLOOKUP(B178,[51]全部报警!$B$4:$E$82,2,FALSE)</f>
        <v>2019-07-30 21:37:37</v>
      </c>
      <c r="G178" s="76">
        <f>VLOOKUP(B178,[51]全部报警!$B$4:$E$82,3,FALSE)</f>
        <v>0</v>
      </c>
      <c r="H178" s="76" t="str">
        <f>VLOOKUP(B178,[51]全部报警!$B$4:$E$82,4,FALSE)</f>
        <v>云南省曲靖市沾益区白水镇白水铝厂东南476米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6709</v>
      </c>
      <c r="G179" s="75">
        <v>0</v>
      </c>
      <c r="H179" s="75" t="s">
        <v>6710</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VLOOKUP(B180,[51]全部报警!$B$4:$E$82,2,FALSE)</f>
        <v>2019-07-30 23:10:43</v>
      </c>
      <c r="G180" s="76">
        <f>VLOOKUP(B180,[51]全部报警!$B$4:$E$82,3,FALSE)</f>
        <v>0</v>
      </c>
      <c r="H180" s="76" t="str">
        <f>VLOOKUP(B180,[51]全部报警!$B$4:$E$82,4,FALSE)</f>
        <v>云南省大理白族自治州弥渡县弥城镇果河公路泰和小区西北117米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5" t="s">
        <v>6711</v>
      </c>
      <c r="G181" s="75">
        <v>0</v>
      </c>
      <c r="H181" s="75" t="s">
        <v>6712</v>
      </c>
      <c r="I181" s="81" t="s">
        <v>3596</v>
      </c>
      <c r="J181" s="128"/>
      <c r="K181" s="128"/>
      <c r="L181" s="84" t="s">
        <v>33</v>
      </c>
      <c r="M181" s="81"/>
      <c r="N181" s="81"/>
      <c r="O181" s="81"/>
      <c r="P181" s="81"/>
      <c r="Q181" s="129" t="s">
        <v>56</v>
      </c>
      <c r="R181" s="130"/>
      <c r="S181" s="81"/>
      <c r="T181" s="107"/>
      <c r="U181" s="131"/>
      <c r="V181" s="46"/>
    </row>
    <row r="182" s="41" customFormat="1" ht="17.65" customHeight="1" spans="1:22">
      <c r="A182" s="71">
        <v>177</v>
      </c>
      <c r="B182" s="78" t="s">
        <v>643</v>
      </c>
      <c r="C182" s="78" t="s">
        <v>644</v>
      </c>
      <c r="D182" s="78" t="s">
        <v>645</v>
      </c>
      <c r="E182" s="74" t="s">
        <v>59</v>
      </c>
      <c r="F182" s="75" t="s">
        <v>6713</v>
      </c>
      <c r="G182" s="75">
        <v>0</v>
      </c>
      <c r="H182" s="75" t="s">
        <v>6714</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5" t="s">
        <v>6715</v>
      </c>
      <c r="G183" s="75">
        <v>0</v>
      </c>
      <c r="H183" s="75" t="s">
        <v>6484</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VLOOKUP(B184,[51]全部报警!$B$4:$E$82,2,FALSE)</f>
        <v>2019-07-30 23:28:13</v>
      </c>
      <c r="G184" s="76">
        <f>VLOOKUP(B184,[51]全部报警!$B$4:$E$82,3,FALSE)</f>
        <v>0</v>
      </c>
      <c r="H184" s="76" t="str">
        <f>VLOOKUP(B184,[51]全部报警!$B$4:$E$82,4,FALSE)</f>
        <v>云南省红河哈尼族彝族自治州元阳县上新城乡元蔓高速芒铁东南461米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6716</v>
      </c>
      <c r="G185" s="75">
        <v>0</v>
      </c>
      <c r="H185" s="75" t="s">
        <v>6717</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VLOOKUP(B186,[51]全部报警!$B$4:$E$82,2,FALSE)</f>
        <v>2019-07-30 18:12:38</v>
      </c>
      <c r="G186" s="76">
        <f>VLOOKUP(B186,[51]全部报警!$B$4:$E$82,3,FALSE)</f>
        <v>0</v>
      </c>
      <c r="H186" s="76" t="str">
        <f>VLOOKUP(B186,[51]全部报警!$B$4:$E$82,4,FALSE)</f>
        <v>云南省大理白族自治州宾川县金牛镇全球通大道二对咖啡南100米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6" t="str">
        <f>VLOOKUP(B187,[51]全部报警!$B$4:$E$82,2,FALSE)</f>
        <v>2019-07-30 23:14:20</v>
      </c>
      <c r="G187" s="76">
        <f>VLOOKUP(B187,[51]全部报警!$B$4:$E$82,3,FALSE)</f>
        <v>0</v>
      </c>
      <c r="H187" s="76" t="str">
        <f>VLOOKUP(B187,[51]全部报警!$B$4:$E$82,4,FALSE)</f>
        <v>云南省红河哈尼族彝族自治州建水县南庄镇新房北156米</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5" t="s">
        <v>6718</v>
      </c>
      <c r="G188" s="75">
        <v>0</v>
      </c>
      <c r="H188" s="75" t="s">
        <v>6719</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6720</v>
      </c>
      <c r="G189" s="75">
        <v>0</v>
      </c>
      <c r="H189" s="75" t="s">
        <v>6721</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6" t="str">
        <f>VLOOKUP(B190,[51]全部报警!$B$4:$E$82,2,FALSE)</f>
        <v>2019-07-30 23:38:50</v>
      </c>
      <c r="G190" s="76">
        <f>VLOOKUP(B190,[51]全部报警!$B$4:$E$82,3,FALSE)</f>
        <v>0</v>
      </c>
      <c r="H190" s="76" t="str">
        <f>VLOOKUP(B190,[51]全部报警!$B$4:$E$82,4,FALSE)</f>
        <v>云南省红河哈尼族彝族自治州河口瑶族自治县南溪镇209省道南溪汽车客运站西南169米</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VLOOKUP(B191,[51]全部报警!$B$4:$E$82,2,FALSE)</f>
        <v>2019-07-30 21:04:31</v>
      </c>
      <c r="G191" s="76">
        <f>VLOOKUP(B191,[51]全部报警!$B$4:$E$82,3,FALSE)</f>
        <v>0</v>
      </c>
      <c r="H191" s="76" t="str">
        <f>VLOOKUP(B191,[51]全部报警!$B$4:$E$82,4,FALSE)</f>
        <v>云南省昆明市西山区海口街道昆孟线九方云客来餐厅西63米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VLOOKUP(B192,[51]全部报警!$B$4:$E$82,2,FALSE)</f>
        <v>2019-07-30 20:52:21</v>
      </c>
      <c r="G192" s="76">
        <f>VLOOKUP(B192,[51]全部报警!$B$4:$E$82,3,FALSE)</f>
        <v>0</v>
      </c>
      <c r="H192" s="76" t="str">
        <f>VLOOKUP(B192,[51]全部报警!$B$4:$E$82,4,FALSE)</f>
        <v>云南省红河哈尼族彝族自治州建水县临安镇214省道天第冷库西北332米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VLOOKUP(B193,[51]全部报警!$B$4:$E$82,2,FALSE)</f>
        <v>2019-07-30 21:52:32</v>
      </c>
      <c r="G193" s="76">
        <f>VLOOKUP(B193,[51]全部报警!$B$4:$E$82,3,FALSE)</f>
        <v>0</v>
      </c>
      <c r="H193" s="76" t="str">
        <f>VLOOKUP(B193,[51]全部报警!$B$4:$E$82,4,FALSE)</f>
        <v>云南省红河哈尼族彝族自治州弥勒市巡检司镇巡小路他底南1313米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M74 O74:P74 I75 M75 O75:P75 I79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I110 M110 N110 O110 P110 M111 N111 O111 P111 M112 N112 O112 P112 M113 N113 O113 P113 M114 N114 O114 P114 M115 N115 O115 P11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M146 N146 O146 P146 M147 N147 O147 P147 M148 N148 O148 P148 M149 N149 O149 P149 I152 I157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93"/>
  <sheetViews>
    <sheetView topLeftCell="G1" workbookViewId="0">
      <selection activeCell="Q2" sqref="Q2:U2"/>
    </sheetView>
  </sheetViews>
  <sheetFormatPr defaultColWidth="8.875" defaultRowHeight="13.5"/>
  <cols>
    <col min="1" max="1" width="5.875" style="41" customWidth="1"/>
    <col min="2" max="2" width="10.5" style="41" customWidth="1"/>
    <col min="3" max="3" width="8.875" style="43"/>
    <col min="4" max="4" width="14.25" style="41" customWidth="1"/>
    <col min="5" max="5" width="5.25" style="44" customWidth="1"/>
    <col min="6" max="6" width="18.75" style="44" customWidth="1"/>
    <col min="7" max="7" width="4.875" style="44" customWidth="1"/>
    <col min="8" max="8" width="79.625" style="44" customWidth="1"/>
    <col min="9" max="9" width="4.875" style="44" customWidth="1"/>
    <col min="10" max="10" width="5.125" style="44" customWidth="1"/>
    <col min="11" max="11" width="4.625" style="44" customWidth="1"/>
    <col min="12" max="12" width="8.875" style="44"/>
    <col min="13" max="13" width="4.5" style="44" customWidth="1"/>
    <col min="14" max="14" width="5.25" style="44" customWidth="1"/>
    <col min="15" max="15" width="5" style="44" customWidth="1"/>
    <col min="16" max="16" width="4.625" style="44" customWidth="1"/>
    <col min="17" max="17" width="8.875" style="45"/>
    <col min="18" max="18" width="53.5" style="41" customWidth="1"/>
    <col min="19" max="19" width="10.125" style="41"/>
    <col min="20" max="21" width="8.875" style="41"/>
    <col min="22" max="22" width="8.875" style="46" hidden="1" customWidth="1"/>
    <col min="23" max="23" width="8.875" style="41" hidden="1" customWidth="1"/>
    <col min="24" max="29" width="8.875" style="41" customWidth="1"/>
    <col min="30" max="16384" width="8.875" style="41"/>
  </cols>
  <sheetData>
    <row r="1" s="35" customFormat="1" ht="37.9" customHeight="1" spans="1:22">
      <c r="A1" s="47" t="s">
        <v>24</v>
      </c>
      <c r="B1" s="47"/>
      <c r="C1" s="47"/>
      <c r="D1" s="47"/>
      <c r="E1" s="47"/>
      <c r="F1" s="47"/>
      <c r="G1" s="47"/>
      <c r="H1" s="47"/>
      <c r="I1" s="47"/>
      <c r="J1" s="47"/>
      <c r="K1" s="47"/>
      <c r="L1" s="47"/>
      <c r="M1" s="47"/>
      <c r="N1" s="47"/>
      <c r="O1" s="47"/>
      <c r="P1" s="47"/>
      <c r="Q1" s="47"/>
      <c r="R1" s="47"/>
      <c r="S1" s="47"/>
      <c r="T1" s="47"/>
      <c r="U1" s="47"/>
      <c r="V1" s="86"/>
    </row>
    <row r="2" s="36" customFormat="1" ht="28.9" customHeight="1" spans="1:23">
      <c r="A2" s="48" t="s">
        <v>6722</v>
      </c>
      <c r="B2" s="49"/>
      <c r="C2" s="49"/>
      <c r="D2" s="49"/>
      <c r="E2" s="49"/>
      <c r="F2" s="50"/>
      <c r="G2" s="51" t="s">
        <v>26</v>
      </c>
      <c r="H2" s="52"/>
      <c r="I2" s="52"/>
      <c r="J2" s="52"/>
      <c r="K2" s="52"/>
      <c r="L2" s="52"/>
      <c r="M2" s="52"/>
      <c r="N2" s="52"/>
      <c r="O2" s="52"/>
      <c r="P2" s="52"/>
      <c r="Q2" s="87" t="s">
        <v>6093</v>
      </c>
      <c r="R2" s="88"/>
      <c r="S2" s="88"/>
      <c r="T2" s="88"/>
      <c r="U2" s="89"/>
      <c r="V2" s="37" t="s">
        <v>28</v>
      </c>
      <c r="W2" s="36" t="s">
        <v>29</v>
      </c>
    </row>
    <row r="3" s="37" customFormat="1" ht="26.45" customHeight="1" spans="1:23">
      <c r="A3" s="53" t="s">
        <v>30</v>
      </c>
      <c r="B3" s="54" t="s">
        <v>31</v>
      </c>
      <c r="C3" s="55"/>
      <c r="D3" s="56"/>
      <c r="E3" s="57" t="s">
        <v>32</v>
      </c>
      <c r="F3" s="58"/>
      <c r="G3" s="59"/>
      <c r="H3" s="59"/>
      <c r="I3" s="59"/>
      <c r="J3" s="59"/>
      <c r="K3" s="59"/>
      <c r="L3" s="59"/>
      <c r="M3" s="59"/>
      <c r="N3" s="59"/>
      <c r="O3" s="59"/>
      <c r="P3" s="59"/>
      <c r="Q3" s="59"/>
      <c r="R3" s="59"/>
      <c r="S3" s="59"/>
      <c r="T3" s="59"/>
      <c r="U3" s="90"/>
      <c r="V3" s="37" t="s">
        <v>33</v>
      </c>
      <c r="W3" s="36" t="s">
        <v>34</v>
      </c>
    </row>
    <row r="4" s="37" customFormat="1" ht="18" customHeight="1" spans="1:23">
      <c r="A4" s="60"/>
      <c r="B4" s="61"/>
      <c r="C4" s="62" t="s">
        <v>35</v>
      </c>
      <c r="D4" s="62"/>
      <c r="E4" s="63" t="s">
        <v>36</v>
      </c>
      <c r="F4" s="64"/>
      <c r="G4" s="64"/>
      <c r="H4" s="64"/>
      <c r="I4" s="64"/>
      <c r="J4" s="64"/>
      <c r="K4" s="79"/>
      <c r="L4" s="63" t="s">
        <v>37</v>
      </c>
      <c r="M4" s="64"/>
      <c r="N4" s="64"/>
      <c r="O4" s="64"/>
      <c r="P4" s="64"/>
      <c r="Q4" s="91" t="s">
        <v>38</v>
      </c>
      <c r="R4" s="64"/>
      <c r="S4" s="64"/>
      <c r="T4" s="92"/>
      <c r="U4" s="93" t="s">
        <v>22</v>
      </c>
      <c r="V4" s="94"/>
      <c r="W4" s="36" t="s">
        <v>39</v>
      </c>
    </row>
    <row r="5" s="38" customFormat="1" ht="27.75" spans="1:23">
      <c r="A5" s="65"/>
      <c r="B5" s="66"/>
      <c r="C5" s="67" t="s">
        <v>40</v>
      </c>
      <c r="D5" s="68" t="s">
        <v>41</v>
      </c>
      <c r="E5" s="69" t="s">
        <v>42</v>
      </c>
      <c r="F5" s="70" t="s">
        <v>43</v>
      </c>
      <c r="G5" s="70" t="s">
        <v>44</v>
      </c>
      <c r="H5" s="70" t="s">
        <v>45</v>
      </c>
      <c r="I5" s="70" t="s">
        <v>46</v>
      </c>
      <c r="J5" s="70" t="s">
        <v>47</v>
      </c>
      <c r="K5" s="70" t="s">
        <v>48</v>
      </c>
      <c r="L5" s="80" t="s">
        <v>49</v>
      </c>
      <c r="M5" s="70" t="s">
        <v>50</v>
      </c>
      <c r="N5" s="70" t="s">
        <v>6</v>
      </c>
      <c r="O5" s="70" t="s">
        <v>51</v>
      </c>
      <c r="P5" s="70" t="s">
        <v>52</v>
      </c>
      <c r="Q5" s="95" t="s">
        <v>53</v>
      </c>
      <c r="R5" s="96"/>
      <c r="S5" s="97" t="s">
        <v>54</v>
      </c>
      <c r="T5" s="98" t="s">
        <v>55</v>
      </c>
      <c r="U5" s="99"/>
      <c r="V5" s="100"/>
      <c r="W5" s="36" t="s">
        <v>56</v>
      </c>
    </row>
    <row r="6" s="39" customFormat="1" ht="17.65" customHeight="1" spans="1:22">
      <c r="A6" s="71">
        <v>1</v>
      </c>
      <c r="B6" s="72" t="s">
        <v>57</v>
      </c>
      <c r="C6" s="73" t="s">
        <v>58</v>
      </c>
      <c r="D6" s="73">
        <v>15925307250</v>
      </c>
      <c r="E6" s="74" t="s">
        <v>59</v>
      </c>
      <c r="F6" s="75" t="s">
        <v>6723</v>
      </c>
      <c r="G6" s="75">
        <v>0</v>
      </c>
      <c r="H6" s="75" t="s">
        <v>6724</v>
      </c>
      <c r="I6" s="81" t="s">
        <v>3596</v>
      </c>
      <c r="J6" s="82"/>
      <c r="K6" s="83"/>
      <c r="L6" s="84" t="s">
        <v>33</v>
      </c>
      <c r="M6" s="83"/>
      <c r="N6" s="83"/>
      <c r="O6" s="83"/>
      <c r="P6" s="83"/>
      <c r="Q6" s="101" t="s">
        <v>56</v>
      </c>
      <c r="R6" s="102"/>
      <c r="S6" s="103"/>
      <c r="T6" s="104"/>
      <c r="U6" s="105"/>
      <c r="V6" s="39" t="s">
        <v>62</v>
      </c>
    </row>
    <row r="7" s="39" customFormat="1" ht="17.65" customHeight="1" spans="1:21">
      <c r="A7" s="71">
        <v>2</v>
      </c>
      <c r="B7" s="72" t="s">
        <v>63</v>
      </c>
      <c r="C7" s="73" t="s">
        <v>64</v>
      </c>
      <c r="D7" s="73">
        <v>13988098272</v>
      </c>
      <c r="E7" s="74" t="s">
        <v>59</v>
      </c>
      <c r="F7" s="75" t="s">
        <v>6725</v>
      </c>
      <c r="G7" s="75">
        <v>0</v>
      </c>
      <c r="H7" s="75" t="s">
        <v>6726</v>
      </c>
      <c r="I7" s="81" t="s">
        <v>3596</v>
      </c>
      <c r="J7" s="82"/>
      <c r="K7" s="83"/>
      <c r="L7" s="84" t="s">
        <v>33</v>
      </c>
      <c r="M7" s="83"/>
      <c r="N7" s="83"/>
      <c r="O7" s="83"/>
      <c r="P7" s="83"/>
      <c r="Q7" s="101" t="s">
        <v>56</v>
      </c>
      <c r="R7" s="102"/>
      <c r="S7" s="83"/>
      <c r="T7" s="104"/>
      <c r="U7" s="105"/>
    </row>
    <row r="8" s="39" customFormat="1" ht="17.65" customHeight="1" spans="1:21">
      <c r="A8" s="71">
        <v>3</v>
      </c>
      <c r="B8" s="72" t="s">
        <v>67</v>
      </c>
      <c r="C8" s="73" t="s">
        <v>68</v>
      </c>
      <c r="D8" s="73">
        <v>13769424867</v>
      </c>
      <c r="E8" s="74" t="s">
        <v>59</v>
      </c>
      <c r="F8" s="75" t="s">
        <v>6727</v>
      </c>
      <c r="G8" s="75">
        <v>0</v>
      </c>
      <c r="H8" s="75" t="s">
        <v>6728</v>
      </c>
      <c r="I8" s="81" t="s">
        <v>3596</v>
      </c>
      <c r="J8" s="82"/>
      <c r="K8" s="83"/>
      <c r="L8" s="84" t="s">
        <v>33</v>
      </c>
      <c r="M8" s="83"/>
      <c r="N8" s="83"/>
      <c r="O8" s="83"/>
      <c r="P8" s="83"/>
      <c r="Q8" s="101" t="s">
        <v>56</v>
      </c>
      <c r="R8" s="102"/>
      <c r="S8" s="83"/>
      <c r="T8" s="104"/>
      <c r="U8" s="105"/>
    </row>
    <row r="9" s="39" customFormat="1" ht="17.65" customHeight="1" spans="1:21">
      <c r="A9" s="71">
        <v>4</v>
      </c>
      <c r="B9" s="72" t="s">
        <v>71</v>
      </c>
      <c r="C9" s="73" t="s">
        <v>72</v>
      </c>
      <c r="D9" s="73">
        <v>13577314539</v>
      </c>
      <c r="E9" s="74" t="s">
        <v>59</v>
      </c>
      <c r="F9" s="76" t="str">
        <f>VLOOKUP(B9,[52]全部报警!$B$4:$E$89,2,FALSE)</f>
        <v>2019-07-31 16:35:21</v>
      </c>
      <c r="G9" s="76">
        <f>VLOOKUP(B9,[52]全部报警!$B$4:$E$89,3,FALSE)</f>
        <v>0</v>
      </c>
      <c r="H9" s="76" t="str">
        <f>VLOOKUP(B9,[52]全部报警!$B$4:$E$89,4,FALSE)</f>
        <v>云南省文山壮族苗族自治州砚山县,海螺酒店,西南方向,234.5米</v>
      </c>
      <c r="I9" s="81" t="s">
        <v>3596</v>
      </c>
      <c r="J9" s="82"/>
      <c r="K9" s="83"/>
      <c r="L9" s="84" t="s">
        <v>33</v>
      </c>
      <c r="M9" s="83"/>
      <c r="N9" s="83"/>
      <c r="O9" s="83"/>
      <c r="P9" s="83"/>
      <c r="Q9" s="101" t="s">
        <v>56</v>
      </c>
      <c r="R9" s="102"/>
      <c r="S9" s="83"/>
      <c r="T9" s="104"/>
      <c r="U9" s="105"/>
    </row>
    <row r="10" s="39" customFormat="1" ht="17.65" customHeight="1" spans="1:21">
      <c r="A10" s="71">
        <v>5</v>
      </c>
      <c r="B10" s="72" t="s">
        <v>75</v>
      </c>
      <c r="C10" s="73" t="s">
        <v>76</v>
      </c>
      <c r="D10" s="73">
        <v>15925386242</v>
      </c>
      <c r="E10" s="74" t="s">
        <v>59</v>
      </c>
      <c r="F10" s="75" t="s">
        <v>6729</v>
      </c>
      <c r="G10" s="75">
        <v>0</v>
      </c>
      <c r="H10" s="75" t="s">
        <v>6730</v>
      </c>
      <c r="I10" s="81" t="s">
        <v>3596</v>
      </c>
      <c r="J10" s="82"/>
      <c r="K10" s="83"/>
      <c r="L10" s="84" t="s">
        <v>33</v>
      </c>
      <c r="M10" s="83"/>
      <c r="N10" s="83"/>
      <c r="O10" s="83"/>
      <c r="P10" s="83"/>
      <c r="Q10" s="101" t="s">
        <v>56</v>
      </c>
      <c r="R10" s="102"/>
      <c r="S10" s="84"/>
      <c r="T10" s="104"/>
      <c r="U10" s="105"/>
    </row>
    <row r="11" s="39" customFormat="1" ht="17.65" customHeight="1" spans="1:21">
      <c r="A11" s="71">
        <v>6</v>
      </c>
      <c r="B11" s="72" t="s">
        <v>79</v>
      </c>
      <c r="C11" s="73" t="s">
        <v>80</v>
      </c>
      <c r="D11" s="73">
        <v>15974757705</v>
      </c>
      <c r="E11" s="74" t="s">
        <v>59</v>
      </c>
      <c r="F11" s="75" t="s">
        <v>6731</v>
      </c>
      <c r="G11" s="75">
        <v>0</v>
      </c>
      <c r="H11" s="75" t="s">
        <v>6732</v>
      </c>
      <c r="I11" s="81" t="s">
        <v>3596</v>
      </c>
      <c r="J11" s="82"/>
      <c r="K11" s="83"/>
      <c r="L11" s="84" t="s">
        <v>33</v>
      </c>
      <c r="M11" s="83"/>
      <c r="N11" s="83"/>
      <c r="O11" s="83"/>
      <c r="P11" s="83"/>
      <c r="Q11" s="101" t="s">
        <v>56</v>
      </c>
      <c r="R11" s="102"/>
      <c r="S11" s="83"/>
      <c r="T11" s="104"/>
      <c r="U11" s="105"/>
    </row>
    <row r="12" s="39" customFormat="1" ht="17.65" customHeight="1" spans="1:21">
      <c r="A12" s="71">
        <v>7</v>
      </c>
      <c r="B12" s="72" t="s">
        <v>83</v>
      </c>
      <c r="C12" s="73" t="s">
        <v>84</v>
      </c>
      <c r="D12" s="73">
        <v>15825232711</v>
      </c>
      <c r="E12" s="74" t="s">
        <v>59</v>
      </c>
      <c r="F12" s="75" t="s">
        <v>6733</v>
      </c>
      <c r="G12" s="75">
        <v>0</v>
      </c>
      <c r="H12" s="75" t="s">
        <v>6734</v>
      </c>
      <c r="I12" s="81" t="s">
        <v>3596</v>
      </c>
      <c r="J12" s="82"/>
      <c r="K12" s="83"/>
      <c r="L12" s="84" t="s">
        <v>33</v>
      </c>
      <c r="M12" s="83"/>
      <c r="N12" s="83"/>
      <c r="O12" s="83"/>
      <c r="P12" s="83"/>
      <c r="Q12" s="101" t="s">
        <v>56</v>
      </c>
      <c r="R12" s="102"/>
      <c r="S12" s="83"/>
      <c r="T12" s="104"/>
      <c r="U12" s="105"/>
    </row>
    <row r="13" s="39" customFormat="1" ht="17.65" customHeight="1" spans="1:21">
      <c r="A13" s="71">
        <v>8</v>
      </c>
      <c r="B13" s="72" t="s">
        <v>87</v>
      </c>
      <c r="C13" s="73" t="s">
        <v>88</v>
      </c>
      <c r="D13" s="73">
        <v>13988065970</v>
      </c>
      <c r="E13" s="74" t="s">
        <v>59</v>
      </c>
      <c r="F13" s="76"/>
      <c r="G13" s="76"/>
      <c r="H13" s="76"/>
      <c r="I13" s="83" t="s">
        <v>62</v>
      </c>
      <c r="J13" s="82"/>
      <c r="K13" s="83"/>
      <c r="L13" s="84" t="s">
        <v>33</v>
      </c>
      <c r="M13" s="83"/>
      <c r="N13" s="83"/>
      <c r="O13" s="83"/>
      <c r="P13" s="83"/>
      <c r="Q13" s="101" t="s">
        <v>29</v>
      </c>
      <c r="R13" s="102"/>
      <c r="S13" s="103"/>
      <c r="T13" s="104"/>
      <c r="U13" s="105"/>
    </row>
    <row r="14" s="39" customFormat="1" ht="17.65" customHeight="1" spans="1:21">
      <c r="A14" s="71">
        <v>9</v>
      </c>
      <c r="B14" s="72" t="s">
        <v>91</v>
      </c>
      <c r="C14" s="73" t="s">
        <v>92</v>
      </c>
      <c r="D14" s="73">
        <v>13529481227</v>
      </c>
      <c r="E14" s="74" t="s">
        <v>59</v>
      </c>
      <c r="F14" s="75" t="s">
        <v>6735</v>
      </c>
      <c r="G14" s="75">
        <v>0</v>
      </c>
      <c r="H14" s="75" t="s">
        <v>6736</v>
      </c>
      <c r="I14" s="81" t="s">
        <v>3596</v>
      </c>
      <c r="J14" s="82"/>
      <c r="K14" s="83"/>
      <c r="L14" s="84" t="s">
        <v>33</v>
      </c>
      <c r="M14" s="83"/>
      <c r="N14" s="83"/>
      <c r="O14" s="83"/>
      <c r="P14" s="83"/>
      <c r="Q14" s="101" t="s">
        <v>56</v>
      </c>
      <c r="R14" s="102"/>
      <c r="S14" s="103"/>
      <c r="T14" s="104"/>
      <c r="U14" s="105"/>
    </row>
    <row r="15" s="39" customFormat="1" ht="17.65" customHeight="1" spans="1:21">
      <c r="A15" s="71">
        <v>10</v>
      </c>
      <c r="B15" s="72" t="s">
        <v>95</v>
      </c>
      <c r="C15" s="73" t="s">
        <v>68</v>
      </c>
      <c r="D15" s="73">
        <v>13769424867</v>
      </c>
      <c r="E15" s="74" t="s">
        <v>59</v>
      </c>
      <c r="F15" s="76" t="str">
        <f>VLOOKUP(B15,[52]全部报警!$B$4:$E$89,2,FALSE)</f>
        <v>2019-07-31 12:53:30</v>
      </c>
      <c r="G15" s="76">
        <f>VLOOKUP(B15,[52]全部报警!$B$4:$E$89,3,FALSE)</f>
        <v>0</v>
      </c>
      <c r="H15" s="76" t="str">
        <f>VLOOKUP(B15,[52]全部报警!$B$4:$E$89,4,FALSE)</f>
        <v>云南省文山壮族苗族自治州广南县那洒镇323国道马场西307米</v>
      </c>
      <c r="I15" s="81" t="s">
        <v>3596</v>
      </c>
      <c r="J15" s="82"/>
      <c r="K15" s="83"/>
      <c r="L15" s="84" t="s">
        <v>33</v>
      </c>
      <c r="M15" s="83"/>
      <c r="N15" s="83"/>
      <c r="O15" s="83"/>
      <c r="P15" s="83"/>
      <c r="Q15" s="101" t="s">
        <v>56</v>
      </c>
      <c r="R15" s="102"/>
      <c r="S15" s="83"/>
      <c r="T15" s="104"/>
      <c r="U15" s="105"/>
    </row>
    <row r="16" s="39" customFormat="1" ht="17.65" customHeight="1" spans="1:21">
      <c r="A16" s="71">
        <v>11</v>
      </c>
      <c r="B16" s="72" t="s">
        <v>98</v>
      </c>
      <c r="C16" s="73" t="s">
        <v>99</v>
      </c>
      <c r="D16" s="73">
        <v>13769465022</v>
      </c>
      <c r="E16" s="74" t="s">
        <v>59</v>
      </c>
      <c r="F16" s="75" t="s">
        <v>6737</v>
      </c>
      <c r="G16" s="75">
        <v>0</v>
      </c>
      <c r="H16" s="75" t="s">
        <v>6738</v>
      </c>
      <c r="I16" s="81" t="s">
        <v>3596</v>
      </c>
      <c r="J16" s="82"/>
      <c r="K16" s="83"/>
      <c r="L16" s="84" t="s">
        <v>33</v>
      </c>
      <c r="M16" s="83"/>
      <c r="N16" s="83"/>
      <c r="O16" s="83"/>
      <c r="P16" s="83"/>
      <c r="Q16" s="101" t="s">
        <v>56</v>
      </c>
      <c r="R16" s="102"/>
      <c r="S16" s="103"/>
      <c r="T16" s="104"/>
      <c r="U16" s="105"/>
    </row>
    <row r="17" s="39" customFormat="1" ht="17.65" customHeight="1" spans="1:21">
      <c r="A17" s="71">
        <v>12</v>
      </c>
      <c r="B17" s="72" t="s">
        <v>102</v>
      </c>
      <c r="C17" s="73" t="s">
        <v>103</v>
      </c>
      <c r="D17" s="73">
        <v>13987386209</v>
      </c>
      <c r="E17" s="74" t="s">
        <v>59</v>
      </c>
      <c r="F17" s="75" t="s">
        <v>6739</v>
      </c>
      <c r="G17" s="75">
        <v>0</v>
      </c>
      <c r="H17" s="75" t="s">
        <v>6740</v>
      </c>
      <c r="I17" s="81" t="s">
        <v>3596</v>
      </c>
      <c r="J17" s="84"/>
      <c r="K17" s="83"/>
      <c r="L17" s="84" t="s">
        <v>33</v>
      </c>
      <c r="M17" s="83"/>
      <c r="N17" s="83"/>
      <c r="O17" s="83"/>
      <c r="P17" s="83"/>
      <c r="Q17" s="101" t="s">
        <v>56</v>
      </c>
      <c r="R17" s="102"/>
      <c r="S17" s="83"/>
      <c r="T17" s="104"/>
      <c r="U17" s="105"/>
    </row>
    <row r="18" s="39" customFormat="1" ht="17.65" customHeight="1" spans="1:21">
      <c r="A18" s="71">
        <v>13</v>
      </c>
      <c r="B18" s="72" t="s">
        <v>106</v>
      </c>
      <c r="C18" s="73" t="s">
        <v>107</v>
      </c>
      <c r="D18" s="73">
        <v>13987386209</v>
      </c>
      <c r="E18" s="74" t="s">
        <v>59</v>
      </c>
      <c r="F18" s="75" t="s">
        <v>6741</v>
      </c>
      <c r="G18" s="75">
        <v>0</v>
      </c>
      <c r="H18" s="75" t="s">
        <v>6742</v>
      </c>
      <c r="I18" s="81" t="s">
        <v>3596</v>
      </c>
      <c r="J18" s="84"/>
      <c r="K18" s="83"/>
      <c r="L18" s="84" t="s">
        <v>33</v>
      </c>
      <c r="M18" s="83"/>
      <c r="N18" s="83"/>
      <c r="O18" s="83"/>
      <c r="P18" s="83"/>
      <c r="Q18" s="101" t="s">
        <v>56</v>
      </c>
      <c r="R18" s="102"/>
      <c r="S18" s="83"/>
      <c r="T18" s="104"/>
      <c r="U18" s="105"/>
    </row>
    <row r="19" s="39" customFormat="1" ht="17.65" customHeight="1" spans="1:21">
      <c r="A19" s="71">
        <v>14</v>
      </c>
      <c r="B19" s="72" t="s">
        <v>110</v>
      </c>
      <c r="C19" s="73" t="s">
        <v>111</v>
      </c>
      <c r="D19" s="73">
        <v>15987351731</v>
      </c>
      <c r="E19" s="74" t="s">
        <v>59</v>
      </c>
      <c r="F19" s="75" t="s">
        <v>6743</v>
      </c>
      <c r="G19" s="75">
        <v>0</v>
      </c>
      <c r="H19" s="75" t="s">
        <v>6744</v>
      </c>
      <c r="I19" s="81" t="s">
        <v>3596</v>
      </c>
      <c r="J19" s="85"/>
      <c r="K19" s="83"/>
      <c r="L19" s="84" t="s">
        <v>33</v>
      </c>
      <c r="M19" s="83"/>
      <c r="N19" s="83"/>
      <c r="O19" s="83"/>
      <c r="P19" s="83"/>
      <c r="Q19" s="101" t="s">
        <v>56</v>
      </c>
      <c r="R19" s="102"/>
      <c r="S19" s="83"/>
      <c r="T19" s="104"/>
      <c r="U19" s="105"/>
    </row>
    <row r="20" s="39" customFormat="1" ht="17.65" customHeight="1" spans="1:21">
      <c r="A20" s="71">
        <v>15</v>
      </c>
      <c r="B20" s="72" t="s">
        <v>114</v>
      </c>
      <c r="C20" s="73" t="s">
        <v>115</v>
      </c>
      <c r="D20" s="73">
        <v>13988900845</v>
      </c>
      <c r="E20" s="74" t="s">
        <v>59</v>
      </c>
      <c r="F20" s="76" t="str">
        <f>VLOOKUP(B20,[52]全部报警!$B$4:$E$89,2,FALSE)</f>
        <v>2019-07-31 16:32:56</v>
      </c>
      <c r="G20" s="76">
        <f>VLOOKUP(B20,[52]全部报警!$B$4:$E$89,3,FALSE)</f>
        <v>0</v>
      </c>
      <c r="H20" s="76" t="str">
        <f>VLOOKUP(B20,[52]全部报警!$B$4:$E$89,4,FALSE)</f>
        <v>云南省红河哈尼族彝族自治州建水县临安镇清远路192清远路中国信合(城郊支行)西北57米</v>
      </c>
      <c r="I20" s="81" t="s">
        <v>3596</v>
      </c>
      <c r="J20" s="85"/>
      <c r="K20" s="83"/>
      <c r="L20" s="84" t="s">
        <v>33</v>
      </c>
      <c r="M20" s="83"/>
      <c r="N20" s="83"/>
      <c r="O20" s="83"/>
      <c r="P20" s="83"/>
      <c r="Q20" s="101" t="s">
        <v>56</v>
      </c>
      <c r="R20" s="102"/>
      <c r="S20" s="83"/>
      <c r="T20" s="104"/>
      <c r="U20" s="105"/>
    </row>
    <row r="21" s="39" customFormat="1" ht="17.65" customHeight="1" spans="1:21">
      <c r="A21" s="71">
        <v>16</v>
      </c>
      <c r="B21" s="72" t="s">
        <v>116</v>
      </c>
      <c r="C21" s="77" t="s">
        <v>117</v>
      </c>
      <c r="D21" s="77">
        <v>13769467588</v>
      </c>
      <c r="E21" s="74" t="s">
        <v>59</v>
      </c>
      <c r="F21" s="75" t="s">
        <v>6745</v>
      </c>
      <c r="G21" s="75">
        <v>0</v>
      </c>
      <c r="H21" s="75" t="s">
        <v>6746</v>
      </c>
      <c r="I21" s="81" t="s">
        <v>3596</v>
      </c>
      <c r="J21" s="85"/>
      <c r="K21" s="83"/>
      <c r="L21" s="84" t="s">
        <v>33</v>
      </c>
      <c r="M21" s="83"/>
      <c r="N21" s="83"/>
      <c r="O21" s="83"/>
      <c r="P21" s="83"/>
      <c r="Q21" s="101" t="s">
        <v>56</v>
      </c>
      <c r="R21" s="102"/>
      <c r="S21" s="103"/>
      <c r="T21" s="104"/>
      <c r="U21" s="105"/>
    </row>
    <row r="22" s="39" customFormat="1" ht="17.65" customHeight="1" spans="1:21">
      <c r="A22" s="71">
        <v>17</v>
      </c>
      <c r="B22" s="72" t="s">
        <v>120</v>
      </c>
      <c r="C22" s="73" t="s">
        <v>121</v>
      </c>
      <c r="D22" s="73">
        <v>13988058922</v>
      </c>
      <c r="E22" s="74" t="s">
        <v>59</v>
      </c>
      <c r="F22" s="75" t="s">
        <v>6747</v>
      </c>
      <c r="G22" s="75">
        <v>0</v>
      </c>
      <c r="H22" s="75" t="s">
        <v>6748</v>
      </c>
      <c r="I22" s="81" t="s">
        <v>3596</v>
      </c>
      <c r="J22" s="85"/>
      <c r="K22" s="83"/>
      <c r="L22" s="84" t="s">
        <v>33</v>
      </c>
      <c r="M22" s="83"/>
      <c r="N22" s="83"/>
      <c r="O22" s="83"/>
      <c r="P22" s="83"/>
      <c r="Q22" s="101" t="s">
        <v>56</v>
      </c>
      <c r="R22" s="102"/>
      <c r="S22" s="83"/>
      <c r="T22" s="104"/>
      <c r="U22" s="105"/>
    </row>
    <row r="23" s="39" customFormat="1" ht="17.65" customHeight="1" spans="1:21">
      <c r="A23" s="71">
        <v>18</v>
      </c>
      <c r="B23" s="72" t="s">
        <v>124</v>
      </c>
      <c r="C23" s="77" t="s">
        <v>125</v>
      </c>
      <c r="D23" s="77">
        <v>13529945859</v>
      </c>
      <c r="E23" s="74" t="s">
        <v>59</v>
      </c>
      <c r="F23" s="75" t="s">
        <v>6749</v>
      </c>
      <c r="G23" s="75">
        <v>0</v>
      </c>
      <c r="H23" s="75" t="s">
        <v>6750</v>
      </c>
      <c r="I23" s="81" t="s">
        <v>3596</v>
      </c>
      <c r="J23" s="85"/>
      <c r="K23" s="83"/>
      <c r="L23" s="84" t="s">
        <v>33</v>
      </c>
      <c r="M23" s="83"/>
      <c r="N23" s="83"/>
      <c r="O23" s="83"/>
      <c r="P23" s="83"/>
      <c r="Q23" s="101" t="s">
        <v>56</v>
      </c>
      <c r="R23" s="102"/>
      <c r="S23" s="83"/>
      <c r="T23" s="104"/>
      <c r="U23" s="105"/>
    </row>
    <row r="24" s="39" customFormat="1" ht="17.65" customHeight="1" spans="1:21">
      <c r="A24" s="71">
        <v>19</v>
      </c>
      <c r="B24" s="72" t="s">
        <v>128</v>
      </c>
      <c r="C24" s="73" t="s">
        <v>129</v>
      </c>
      <c r="D24" s="73">
        <v>15925189689</v>
      </c>
      <c r="E24" s="74" t="s">
        <v>59</v>
      </c>
      <c r="F24" s="75" t="s">
        <v>6751</v>
      </c>
      <c r="G24" s="75">
        <v>0</v>
      </c>
      <c r="H24" s="75" t="s">
        <v>6752</v>
      </c>
      <c r="I24" s="81" t="s">
        <v>3596</v>
      </c>
      <c r="J24" s="85"/>
      <c r="K24" s="83"/>
      <c r="L24" s="84" t="s">
        <v>33</v>
      </c>
      <c r="M24" s="83"/>
      <c r="N24" s="83"/>
      <c r="O24" s="83"/>
      <c r="P24" s="83"/>
      <c r="Q24" s="101" t="s">
        <v>56</v>
      </c>
      <c r="R24" s="102"/>
      <c r="S24" s="83"/>
      <c r="T24" s="104"/>
      <c r="U24" s="105"/>
    </row>
    <row r="25" s="39" customFormat="1" ht="17.65" customHeight="1" spans="1:21">
      <c r="A25" s="71">
        <v>20</v>
      </c>
      <c r="B25" s="72" t="s">
        <v>132</v>
      </c>
      <c r="C25" s="73" t="s">
        <v>133</v>
      </c>
      <c r="D25" s="73">
        <v>13769413028</v>
      </c>
      <c r="E25" s="74" t="s">
        <v>59</v>
      </c>
      <c r="F25" s="76" t="str">
        <f>VLOOKUP(B25,[52]全部报警!$B$4:$E$89,2,FALSE)</f>
        <v>2019-07-31 16:33:19</v>
      </c>
      <c r="G25" s="76">
        <f>VLOOKUP(B25,[52]全部报警!$B$4:$E$89,3,FALSE)</f>
        <v>0</v>
      </c>
      <c r="H25" s="76" t="str">
        <f>VLOOKUP(B25,[52]全部报警!$B$4:$E$89,4,FALSE)</f>
        <v>云南省红河哈尼族彝族自治州建水县,吧士玛超市,西方向,167.8米</v>
      </c>
      <c r="I25" s="81" t="s">
        <v>3596</v>
      </c>
      <c r="J25" s="85"/>
      <c r="K25" s="83"/>
      <c r="L25" s="84" t="s">
        <v>33</v>
      </c>
      <c r="M25" s="83"/>
      <c r="N25" s="83"/>
      <c r="O25" s="83"/>
      <c r="P25" s="83"/>
      <c r="Q25" s="101" t="s">
        <v>56</v>
      </c>
      <c r="R25" s="102"/>
      <c r="S25" s="103"/>
      <c r="T25" s="104"/>
      <c r="U25" s="105"/>
    </row>
    <row r="26" s="39" customFormat="1" ht="17.65" customHeight="1" spans="1:21">
      <c r="A26" s="71">
        <v>21</v>
      </c>
      <c r="B26" s="72" t="s">
        <v>136</v>
      </c>
      <c r="C26" s="73" t="s">
        <v>137</v>
      </c>
      <c r="D26" s="73">
        <v>13987372731</v>
      </c>
      <c r="E26" s="74" t="s">
        <v>59</v>
      </c>
      <c r="F26" s="75" t="s">
        <v>6753</v>
      </c>
      <c r="G26" s="75">
        <v>0</v>
      </c>
      <c r="H26" s="75" t="s">
        <v>6754</v>
      </c>
      <c r="I26" s="81" t="s">
        <v>3596</v>
      </c>
      <c r="J26" s="85"/>
      <c r="K26" s="83"/>
      <c r="L26" s="84" t="s">
        <v>33</v>
      </c>
      <c r="M26" s="83"/>
      <c r="N26" s="83"/>
      <c r="O26" s="83"/>
      <c r="P26" s="83"/>
      <c r="Q26" s="101" t="s">
        <v>56</v>
      </c>
      <c r="R26" s="102"/>
      <c r="S26" s="83"/>
      <c r="T26" s="104"/>
      <c r="U26" s="105"/>
    </row>
    <row r="27" s="40" customFormat="1" ht="17.65" customHeight="1" spans="1:21">
      <c r="A27" s="71">
        <v>22</v>
      </c>
      <c r="B27" s="72" t="s">
        <v>140</v>
      </c>
      <c r="C27" s="73" t="s">
        <v>141</v>
      </c>
      <c r="D27" s="73">
        <v>15912899704</v>
      </c>
      <c r="E27" s="74" t="s">
        <v>59</v>
      </c>
      <c r="F27" s="76" t="str">
        <f>VLOOKUP(B27,[52]全部报警!$B$4:$E$89,2,FALSE)</f>
        <v>2019-07-31 15:35:14</v>
      </c>
      <c r="G27" s="76">
        <f>VLOOKUP(B27,[52]全部报警!$B$4:$E$89,3,FALSE)</f>
        <v>0</v>
      </c>
      <c r="H27" s="76" t="str">
        <f>VLOOKUP(B27,[52]全部报警!$B$4:$E$89,4,FALSE)</f>
        <v>云南省红河哈尼族彝族自治州建水县西庄镇双龙食府北66米</v>
      </c>
      <c r="I27" s="81" t="s">
        <v>3596</v>
      </c>
      <c r="J27" s="85"/>
      <c r="K27" s="83"/>
      <c r="L27" s="84" t="s">
        <v>33</v>
      </c>
      <c r="M27" s="83"/>
      <c r="N27" s="83"/>
      <c r="O27" s="83"/>
      <c r="P27" s="83"/>
      <c r="Q27" s="101" t="s">
        <v>56</v>
      </c>
      <c r="R27" s="102"/>
      <c r="S27" s="83"/>
      <c r="T27" s="104"/>
      <c r="U27" s="105"/>
    </row>
    <row r="28" s="40" customFormat="1" ht="17.65" customHeight="1" spans="1:21">
      <c r="A28" s="71">
        <v>23</v>
      </c>
      <c r="B28" s="72" t="s">
        <v>142</v>
      </c>
      <c r="C28" s="73" t="s">
        <v>143</v>
      </c>
      <c r="D28" s="73">
        <v>15912881848</v>
      </c>
      <c r="E28" s="74" t="s">
        <v>59</v>
      </c>
      <c r="F28" s="76" t="str">
        <f>VLOOKUP(B28,[52]全部报警!$B$4:$E$89,2,FALSE)</f>
        <v>2019-07-31 16:28:11</v>
      </c>
      <c r="G28" s="76">
        <f>VLOOKUP(B28,[52]全部报警!$B$4:$E$89,3,FALSE)</f>
        <v>0</v>
      </c>
      <c r="H28" s="76" t="str">
        <f>VLOOKUP(B28,[52]全部报警!$B$4:$E$89,4,FALSE)</f>
        <v>云南省红河哈尼族彝族自治州河口瑶族自治县,中岭岗村,东北方向,1196.1米</v>
      </c>
      <c r="I28" s="81" t="s">
        <v>3596</v>
      </c>
      <c r="J28" s="85"/>
      <c r="K28" s="83"/>
      <c r="L28" s="84" t="s">
        <v>33</v>
      </c>
      <c r="M28" s="83"/>
      <c r="N28" s="83"/>
      <c r="O28" s="83"/>
      <c r="P28" s="83"/>
      <c r="Q28" s="101" t="s">
        <v>56</v>
      </c>
      <c r="R28" s="102"/>
      <c r="S28" s="103"/>
      <c r="T28" s="104"/>
      <c r="U28" s="105"/>
    </row>
    <row r="29" s="40" customFormat="1" ht="17.65" customHeight="1" spans="1:21">
      <c r="A29" s="71">
        <v>24</v>
      </c>
      <c r="B29" s="72" t="s">
        <v>146</v>
      </c>
      <c r="C29" s="73" t="s">
        <v>147</v>
      </c>
      <c r="D29" s="73">
        <v>13508836519</v>
      </c>
      <c r="E29" s="74" t="s">
        <v>59</v>
      </c>
      <c r="F29" s="76" t="str">
        <f>VLOOKUP(B29,[52]全部报警!$B$4:$E$89,2,FALSE)</f>
        <v>2019-07-31 16:35:35</v>
      </c>
      <c r="G29" s="76">
        <f>VLOOKUP(B29,[52]全部报警!$B$4:$E$89,3,FALSE)</f>
        <v>39</v>
      </c>
      <c r="H29" s="76" t="str">
        <f>VLOOKUP(B29,[52]全部报警!$B$4:$E$89,4,FALSE)</f>
        <v>云南省玉溪市红塔区清水河附近,红塔区研和镇玉屏小学,东南方向,496.3米</v>
      </c>
      <c r="I29" s="81" t="s">
        <v>3596</v>
      </c>
      <c r="J29" s="85"/>
      <c r="K29" s="83"/>
      <c r="L29" s="84" t="s">
        <v>28</v>
      </c>
      <c r="M29" s="83"/>
      <c r="N29" s="83" t="s">
        <v>62</v>
      </c>
      <c r="O29" s="83"/>
      <c r="P29" s="83"/>
      <c r="Q29" s="101" t="s">
        <v>34</v>
      </c>
      <c r="R29" s="102"/>
      <c r="S29" s="83" t="s">
        <v>6755</v>
      </c>
      <c r="T29" s="104" t="s">
        <v>279</v>
      </c>
      <c r="U29" s="105"/>
    </row>
    <row r="30" s="40" customFormat="1" ht="17.65" customHeight="1" spans="1:21">
      <c r="A30" s="71">
        <v>25</v>
      </c>
      <c r="B30" s="72" t="s">
        <v>150</v>
      </c>
      <c r="C30" s="73" t="s">
        <v>151</v>
      </c>
      <c r="D30" s="73">
        <v>13769334709</v>
      </c>
      <c r="E30" s="74" t="s">
        <v>59</v>
      </c>
      <c r="F30" s="75" t="s">
        <v>6756</v>
      </c>
      <c r="G30" s="75">
        <v>0</v>
      </c>
      <c r="H30" s="75" t="s">
        <v>6757</v>
      </c>
      <c r="I30" s="81" t="s">
        <v>3596</v>
      </c>
      <c r="J30" s="85"/>
      <c r="K30" s="83"/>
      <c r="L30" s="84" t="s">
        <v>33</v>
      </c>
      <c r="M30" s="83"/>
      <c r="N30" s="83"/>
      <c r="O30" s="83"/>
      <c r="P30" s="83"/>
      <c r="Q30" s="101" t="s">
        <v>56</v>
      </c>
      <c r="R30" s="102"/>
      <c r="S30" s="83"/>
      <c r="T30" s="104"/>
      <c r="U30" s="105"/>
    </row>
    <row r="31" s="40" customFormat="1" ht="17.65" customHeight="1" spans="1:21">
      <c r="A31" s="71">
        <v>26</v>
      </c>
      <c r="B31" s="72" t="s">
        <v>152</v>
      </c>
      <c r="C31" s="73" t="s">
        <v>153</v>
      </c>
      <c r="D31" s="73">
        <v>13408905319</v>
      </c>
      <c r="E31" s="74" t="s">
        <v>59</v>
      </c>
      <c r="F31" s="75" t="s">
        <v>6758</v>
      </c>
      <c r="G31" s="75">
        <v>0</v>
      </c>
      <c r="H31" s="75" t="s">
        <v>6752</v>
      </c>
      <c r="I31" s="81" t="s">
        <v>3596</v>
      </c>
      <c r="J31" s="85"/>
      <c r="K31" s="83"/>
      <c r="L31" s="84" t="s">
        <v>33</v>
      </c>
      <c r="M31" s="83"/>
      <c r="N31" s="83"/>
      <c r="O31" s="83"/>
      <c r="P31" s="83"/>
      <c r="Q31" s="101" t="s">
        <v>56</v>
      </c>
      <c r="R31" s="102"/>
      <c r="S31" s="83"/>
      <c r="T31" s="104"/>
      <c r="U31" s="105"/>
    </row>
    <row r="32" s="40" customFormat="1" ht="17.65" customHeight="1" spans="1:21">
      <c r="A32" s="71">
        <v>27</v>
      </c>
      <c r="B32" s="72" t="s">
        <v>156</v>
      </c>
      <c r="C32" s="73" t="s">
        <v>157</v>
      </c>
      <c r="D32" s="73">
        <v>15987377712</v>
      </c>
      <c r="E32" s="74" t="s">
        <v>59</v>
      </c>
      <c r="F32" s="75" t="s">
        <v>6759</v>
      </c>
      <c r="G32" s="75">
        <v>0</v>
      </c>
      <c r="H32" s="75" t="s">
        <v>6760</v>
      </c>
      <c r="I32" s="81" t="s">
        <v>3596</v>
      </c>
      <c r="J32" s="85"/>
      <c r="K32" s="83"/>
      <c r="L32" s="84" t="s">
        <v>33</v>
      </c>
      <c r="M32" s="83"/>
      <c r="N32" s="83"/>
      <c r="O32" s="83"/>
      <c r="P32" s="83"/>
      <c r="Q32" s="101" t="s">
        <v>56</v>
      </c>
      <c r="R32" s="102"/>
      <c r="S32" s="83"/>
      <c r="T32" s="104"/>
      <c r="U32" s="105"/>
    </row>
    <row r="33" s="40" customFormat="1" ht="17.65" customHeight="1" spans="1:21">
      <c r="A33" s="71">
        <v>28</v>
      </c>
      <c r="B33" s="72" t="s">
        <v>160</v>
      </c>
      <c r="C33" s="73" t="s">
        <v>161</v>
      </c>
      <c r="D33" s="73">
        <v>15911329961</v>
      </c>
      <c r="E33" s="74" t="s">
        <v>59</v>
      </c>
      <c r="F33" s="75" t="s">
        <v>6761</v>
      </c>
      <c r="G33" s="75">
        <v>0</v>
      </c>
      <c r="H33" s="75" t="s">
        <v>6762</v>
      </c>
      <c r="I33" s="81" t="s">
        <v>3596</v>
      </c>
      <c r="J33" s="85"/>
      <c r="K33" s="85"/>
      <c r="L33" s="84" t="s">
        <v>33</v>
      </c>
      <c r="M33" s="83"/>
      <c r="N33" s="83"/>
      <c r="O33" s="83"/>
      <c r="P33" s="83"/>
      <c r="Q33" s="101" t="s">
        <v>56</v>
      </c>
      <c r="R33" s="102"/>
      <c r="S33" s="103"/>
      <c r="T33" s="104"/>
      <c r="U33" s="105"/>
    </row>
    <row r="34" s="40" customFormat="1" ht="17.65" customHeight="1" spans="1:21">
      <c r="A34" s="71">
        <v>29</v>
      </c>
      <c r="B34" s="72" t="s">
        <v>162</v>
      </c>
      <c r="C34" s="73" t="s">
        <v>163</v>
      </c>
      <c r="D34" s="73">
        <v>13529687056</v>
      </c>
      <c r="E34" s="74" t="s">
        <v>59</v>
      </c>
      <c r="F34" s="75" t="s">
        <v>6763</v>
      </c>
      <c r="G34" s="75">
        <v>0</v>
      </c>
      <c r="H34" s="75" t="s">
        <v>6764</v>
      </c>
      <c r="I34" s="81" t="s">
        <v>3596</v>
      </c>
      <c r="J34" s="85"/>
      <c r="K34" s="85"/>
      <c r="L34" s="84" t="s">
        <v>33</v>
      </c>
      <c r="M34" s="83"/>
      <c r="N34" s="83"/>
      <c r="O34" s="83"/>
      <c r="P34" s="83"/>
      <c r="Q34" s="101" t="s">
        <v>56</v>
      </c>
      <c r="R34" s="102"/>
      <c r="S34" s="103"/>
      <c r="T34" s="104"/>
      <c r="U34" s="105"/>
    </row>
    <row r="35" s="40" customFormat="1" ht="17.65" customHeight="1" spans="1:21">
      <c r="A35" s="71">
        <v>30</v>
      </c>
      <c r="B35" s="72" t="s">
        <v>166</v>
      </c>
      <c r="C35" s="73" t="s">
        <v>167</v>
      </c>
      <c r="D35" s="73">
        <v>13987368837</v>
      </c>
      <c r="E35" s="74" t="s">
        <v>59</v>
      </c>
      <c r="F35" s="75" t="s">
        <v>6765</v>
      </c>
      <c r="G35" s="75">
        <v>0</v>
      </c>
      <c r="H35" s="75" t="s">
        <v>6766</v>
      </c>
      <c r="I35" s="81" t="s">
        <v>3596</v>
      </c>
      <c r="J35" s="85"/>
      <c r="K35" s="85"/>
      <c r="L35" s="84" t="s">
        <v>33</v>
      </c>
      <c r="M35" s="83"/>
      <c r="N35" s="83"/>
      <c r="O35" s="83"/>
      <c r="P35" s="83"/>
      <c r="Q35" s="101" t="s">
        <v>56</v>
      </c>
      <c r="R35" s="102"/>
      <c r="S35" s="83"/>
      <c r="T35" s="104"/>
      <c r="U35" s="105"/>
    </row>
    <row r="36" s="40" customFormat="1" ht="17.65" customHeight="1" spans="1:21">
      <c r="A36" s="71">
        <v>31</v>
      </c>
      <c r="B36" s="72" t="s">
        <v>168</v>
      </c>
      <c r="C36" s="73" t="s">
        <v>169</v>
      </c>
      <c r="D36" s="73">
        <v>13988059959</v>
      </c>
      <c r="E36" s="74" t="s">
        <v>59</v>
      </c>
      <c r="F36" s="75" t="s">
        <v>6767</v>
      </c>
      <c r="G36" s="75">
        <v>0</v>
      </c>
      <c r="H36" s="75" t="s">
        <v>6768</v>
      </c>
      <c r="I36" s="81" t="s">
        <v>3596</v>
      </c>
      <c r="J36" s="85"/>
      <c r="K36" s="85"/>
      <c r="L36" s="84" t="s">
        <v>33</v>
      </c>
      <c r="M36" s="83"/>
      <c r="N36" s="83"/>
      <c r="O36" s="83"/>
      <c r="P36" s="83"/>
      <c r="Q36" s="101" t="s">
        <v>56</v>
      </c>
      <c r="R36" s="102"/>
      <c r="S36" s="83"/>
      <c r="T36" s="104"/>
      <c r="U36" s="105"/>
    </row>
    <row r="37" s="40" customFormat="1" ht="17.65" customHeight="1" spans="1:21">
      <c r="A37" s="71">
        <v>32</v>
      </c>
      <c r="B37" s="72" t="s">
        <v>171</v>
      </c>
      <c r="C37" s="73" t="s">
        <v>172</v>
      </c>
      <c r="D37" s="73">
        <v>13987312198</v>
      </c>
      <c r="E37" s="74" t="s">
        <v>59</v>
      </c>
      <c r="F37" s="75" t="s">
        <v>6769</v>
      </c>
      <c r="G37" s="75">
        <v>0</v>
      </c>
      <c r="H37" s="75" t="s">
        <v>6770</v>
      </c>
      <c r="I37" s="81" t="s">
        <v>3596</v>
      </c>
      <c r="J37" s="85"/>
      <c r="K37" s="85"/>
      <c r="L37" s="84" t="s">
        <v>33</v>
      </c>
      <c r="M37" s="83"/>
      <c r="N37" s="83"/>
      <c r="O37" s="83"/>
      <c r="P37" s="83"/>
      <c r="Q37" s="101" t="s">
        <v>56</v>
      </c>
      <c r="R37" s="102"/>
      <c r="S37" s="103"/>
      <c r="T37" s="104"/>
      <c r="U37" s="105"/>
    </row>
    <row r="38" s="40" customFormat="1" ht="17.65" customHeight="1" spans="1:21">
      <c r="A38" s="71">
        <v>33</v>
      </c>
      <c r="B38" s="72" t="s">
        <v>175</v>
      </c>
      <c r="C38" s="77" t="s">
        <v>176</v>
      </c>
      <c r="D38" s="77">
        <v>15987787142</v>
      </c>
      <c r="E38" s="74" t="s">
        <v>59</v>
      </c>
      <c r="F38" s="75" t="s">
        <v>6771</v>
      </c>
      <c r="G38" s="75">
        <v>0</v>
      </c>
      <c r="H38" s="75" t="s">
        <v>6772</v>
      </c>
      <c r="I38" s="81" t="s">
        <v>3596</v>
      </c>
      <c r="J38" s="85"/>
      <c r="K38" s="85"/>
      <c r="L38" s="84" t="s">
        <v>33</v>
      </c>
      <c r="M38" s="83"/>
      <c r="N38" s="83"/>
      <c r="O38" s="83"/>
      <c r="P38" s="83"/>
      <c r="Q38" s="101" t="s">
        <v>56</v>
      </c>
      <c r="R38" s="102"/>
      <c r="S38" s="83"/>
      <c r="T38" s="104"/>
      <c r="U38" s="105"/>
    </row>
    <row r="39" s="40" customFormat="1" ht="17.65" customHeight="1" spans="1:21">
      <c r="A39" s="71">
        <v>34</v>
      </c>
      <c r="B39" s="72" t="s">
        <v>177</v>
      </c>
      <c r="C39" s="73" t="s">
        <v>178</v>
      </c>
      <c r="D39" s="73">
        <v>13988079793</v>
      </c>
      <c r="E39" s="74" t="s">
        <v>59</v>
      </c>
      <c r="F39" s="75" t="s">
        <v>6773</v>
      </c>
      <c r="G39" s="75">
        <v>0</v>
      </c>
      <c r="H39" s="75" t="s">
        <v>6774</v>
      </c>
      <c r="I39" s="81" t="s">
        <v>3596</v>
      </c>
      <c r="J39" s="85"/>
      <c r="K39" s="85"/>
      <c r="L39" s="84" t="s">
        <v>33</v>
      </c>
      <c r="M39" s="83"/>
      <c r="N39" s="83"/>
      <c r="O39" s="83"/>
      <c r="P39" s="83"/>
      <c r="Q39" s="101" t="s">
        <v>56</v>
      </c>
      <c r="R39" s="102"/>
      <c r="S39" s="83"/>
      <c r="T39" s="104"/>
      <c r="U39" s="105"/>
    </row>
    <row r="40" s="40" customFormat="1" ht="17.65" customHeight="1" spans="1:21">
      <c r="A40" s="71">
        <v>35</v>
      </c>
      <c r="B40" s="72" t="s">
        <v>181</v>
      </c>
      <c r="C40" s="73" t="s">
        <v>182</v>
      </c>
      <c r="D40" s="73">
        <v>13618739599</v>
      </c>
      <c r="E40" s="74" t="s">
        <v>59</v>
      </c>
      <c r="F40" s="75" t="s">
        <v>6775</v>
      </c>
      <c r="G40" s="75">
        <v>0</v>
      </c>
      <c r="H40" s="75" t="s">
        <v>6776</v>
      </c>
      <c r="I40" s="81" t="s">
        <v>3596</v>
      </c>
      <c r="J40" s="85"/>
      <c r="K40" s="85"/>
      <c r="L40" s="84" t="s">
        <v>33</v>
      </c>
      <c r="M40" s="83"/>
      <c r="N40" s="83"/>
      <c r="O40" s="83"/>
      <c r="P40" s="83"/>
      <c r="Q40" s="101" t="s">
        <v>56</v>
      </c>
      <c r="R40" s="102"/>
      <c r="S40" s="83"/>
      <c r="T40" s="104"/>
      <c r="U40" s="105"/>
    </row>
    <row r="41" s="40" customFormat="1" ht="17.65" customHeight="1" spans="1:21">
      <c r="A41" s="71">
        <v>36</v>
      </c>
      <c r="B41" s="72" t="s">
        <v>183</v>
      </c>
      <c r="C41" s="73" t="s">
        <v>184</v>
      </c>
      <c r="D41" s="73">
        <v>13170601299</v>
      </c>
      <c r="E41" s="74" t="s">
        <v>59</v>
      </c>
      <c r="F41" s="75" t="s">
        <v>6777</v>
      </c>
      <c r="G41" s="75">
        <v>0</v>
      </c>
      <c r="H41" s="75" t="s">
        <v>6778</v>
      </c>
      <c r="I41" s="81" t="s">
        <v>3596</v>
      </c>
      <c r="J41" s="85"/>
      <c r="K41" s="85"/>
      <c r="L41" s="84" t="s">
        <v>33</v>
      </c>
      <c r="M41" s="83"/>
      <c r="N41" s="83"/>
      <c r="O41" s="83"/>
      <c r="P41" s="83"/>
      <c r="Q41" s="101" t="s">
        <v>56</v>
      </c>
      <c r="R41" s="102"/>
      <c r="S41" s="83"/>
      <c r="T41" s="104"/>
      <c r="U41" s="105"/>
    </row>
    <row r="42" s="40" customFormat="1" ht="17.65" customHeight="1" spans="1:21">
      <c r="A42" s="71">
        <v>37</v>
      </c>
      <c r="B42" s="72" t="s">
        <v>187</v>
      </c>
      <c r="C42" s="73" t="s">
        <v>188</v>
      </c>
      <c r="D42" s="73">
        <v>13529956137</v>
      </c>
      <c r="E42" s="74" t="s">
        <v>59</v>
      </c>
      <c r="F42" s="75" t="s">
        <v>6779</v>
      </c>
      <c r="G42" s="75">
        <v>0</v>
      </c>
      <c r="H42" s="75" t="s">
        <v>6780</v>
      </c>
      <c r="I42" s="81" t="s">
        <v>3596</v>
      </c>
      <c r="J42" s="85"/>
      <c r="K42" s="85"/>
      <c r="L42" s="84" t="s">
        <v>33</v>
      </c>
      <c r="M42" s="83"/>
      <c r="N42" s="83"/>
      <c r="O42" s="83"/>
      <c r="P42" s="83"/>
      <c r="Q42" s="101" t="s">
        <v>56</v>
      </c>
      <c r="R42" s="102"/>
      <c r="S42" s="83"/>
      <c r="T42" s="104"/>
      <c r="U42" s="105"/>
    </row>
    <row r="43" s="40" customFormat="1" ht="17.65" customHeight="1" spans="1:21">
      <c r="A43" s="71">
        <v>38</v>
      </c>
      <c r="B43" s="72" t="s">
        <v>189</v>
      </c>
      <c r="C43" s="77" t="s">
        <v>190</v>
      </c>
      <c r="D43" s="77">
        <v>13577344663</v>
      </c>
      <c r="E43" s="74" t="s">
        <v>59</v>
      </c>
      <c r="F43" s="76" t="str">
        <f>VLOOKUP(B43,[52]全部报警!$B$4:$E$89,2,FALSE)</f>
        <v>2019-07-31 14:17:35</v>
      </c>
      <c r="G43" s="76">
        <f>VLOOKUP(B43,[52]全部报警!$B$4:$E$89,3,FALSE)</f>
        <v>0</v>
      </c>
      <c r="H43" s="76" t="str">
        <f>VLOOKUP(B43,[52]全部报警!$B$4:$E$89,4,FALSE)</f>
        <v>云南省红河哈尼族彝族自治州开远市,开远市泰安物流有限公司,西南方向,60.5米</v>
      </c>
      <c r="I43" s="81" t="s">
        <v>3596</v>
      </c>
      <c r="J43" s="85"/>
      <c r="K43" s="85"/>
      <c r="L43" s="84" t="s">
        <v>33</v>
      </c>
      <c r="M43" s="83"/>
      <c r="N43" s="83"/>
      <c r="O43" s="83"/>
      <c r="P43" s="83"/>
      <c r="Q43" s="101" t="s">
        <v>56</v>
      </c>
      <c r="R43" s="102"/>
      <c r="S43" s="83"/>
      <c r="T43" s="104"/>
      <c r="U43" s="105"/>
    </row>
    <row r="44" s="40" customFormat="1" ht="17.65" customHeight="1" spans="1:21">
      <c r="A44" s="71">
        <v>39</v>
      </c>
      <c r="B44" s="72" t="s">
        <v>193</v>
      </c>
      <c r="C44" s="73" t="s">
        <v>194</v>
      </c>
      <c r="D44" s="73">
        <v>15825238287</v>
      </c>
      <c r="E44" s="74" t="s">
        <v>59</v>
      </c>
      <c r="F44" s="76" t="str">
        <f>VLOOKUP(B44,[52]全部报警!$B$4:$E$89,2,FALSE)</f>
        <v>2019-07-31 12:26:45</v>
      </c>
      <c r="G44" s="76">
        <f>VLOOKUP(B44,[52]全部报警!$B$4:$E$89,3,FALSE)</f>
        <v>0</v>
      </c>
      <c r="H44" s="76" t="str">
        <f>VLOOKUP(B44,[52]全部报警!$B$4:$E$89,4,FALSE)</f>
        <v>云南省红河哈尼族彝族自治州泸西县金马镇华西段大华西西933米</v>
      </c>
      <c r="I44" s="81" t="s">
        <v>3596</v>
      </c>
      <c r="J44" s="85"/>
      <c r="K44" s="85"/>
      <c r="L44" s="84" t="s">
        <v>33</v>
      </c>
      <c r="M44" s="83"/>
      <c r="N44" s="83"/>
      <c r="O44" s="83"/>
      <c r="P44" s="83"/>
      <c r="Q44" s="101" t="s">
        <v>56</v>
      </c>
      <c r="R44" s="102"/>
      <c r="S44" s="83"/>
      <c r="T44" s="104"/>
      <c r="U44" s="105"/>
    </row>
    <row r="45" s="40" customFormat="1" ht="17.65" customHeight="1" spans="1:21">
      <c r="A45" s="71">
        <v>40</v>
      </c>
      <c r="B45" s="72" t="s">
        <v>195</v>
      </c>
      <c r="C45" s="73" t="s">
        <v>196</v>
      </c>
      <c r="D45" s="73">
        <v>13577335816</v>
      </c>
      <c r="E45" s="74" t="s">
        <v>59</v>
      </c>
      <c r="F45" s="75" t="s">
        <v>6781</v>
      </c>
      <c r="G45" s="75">
        <v>0</v>
      </c>
      <c r="H45" s="75" t="s">
        <v>6782</v>
      </c>
      <c r="I45" s="81" t="s">
        <v>3596</v>
      </c>
      <c r="J45" s="85"/>
      <c r="K45" s="85"/>
      <c r="L45" s="84" t="s">
        <v>33</v>
      </c>
      <c r="M45" s="83"/>
      <c r="N45" s="83"/>
      <c r="O45" s="83"/>
      <c r="P45" s="83"/>
      <c r="Q45" s="101" t="s">
        <v>56</v>
      </c>
      <c r="R45" s="102"/>
      <c r="S45" s="83"/>
      <c r="T45" s="104"/>
      <c r="U45" s="105"/>
    </row>
    <row r="46" s="40" customFormat="1" ht="17.65" customHeight="1" spans="1:21">
      <c r="A46" s="71">
        <v>41</v>
      </c>
      <c r="B46" s="72" t="s">
        <v>199</v>
      </c>
      <c r="C46" s="73" t="s">
        <v>200</v>
      </c>
      <c r="D46" s="73">
        <v>13577335816</v>
      </c>
      <c r="E46" s="74" t="s">
        <v>59</v>
      </c>
      <c r="F46" s="75" t="s">
        <v>6783</v>
      </c>
      <c r="G46" s="75">
        <v>0</v>
      </c>
      <c r="H46" s="75" t="s">
        <v>6575</v>
      </c>
      <c r="I46" s="81" t="s">
        <v>3596</v>
      </c>
      <c r="J46" s="85"/>
      <c r="K46" s="85"/>
      <c r="L46" s="84" t="s">
        <v>33</v>
      </c>
      <c r="M46" s="83"/>
      <c r="N46" s="83"/>
      <c r="O46" s="83"/>
      <c r="P46" s="83"/>
      <c r="Q46" s="101" t="s">
        <v>56</v>
      </c>
      <c r="R46" s="102"/>
      <c r="S46" s="106"/>
      <c r="T46" s="107"/>
      <c r="U46" s="105"/>
    </row>
    <row r="47" s="40" customFormat="1" ht="17.65" customHeight="1" spans="1:21">
      <c r="A47" s="71">
        <v>42</v>
      </c>
      <c r="B47" s="72" t="s">
        <v>201</v>
      </c>
      <c r="C47" s="73" t="s">
        <v>202</v>
      </c>
      <c r="D47" s="73">
        <v>15925361344</v>
      </c>
      <c r="E47" s="74" t="s">
        <v>59</v>
      </c>
      <c r="F47" s="76" t="str">
        <f>VLOOKUP(B47,[52]全部报警!$B$4:$E$89,2,FALSE)</f>
        <v>2019-07-31 15:52:54</v>
      </c>
      <c r="G47" s="76">
        <f>VLOOKUP(B47,[52]全部报警!$B$4:$E$89,3,FALSE)</f>
        <v>0</v>
      </c>
      <c r="H47" s="76" t="str">
        <f>VLOOKUP(B47,[52]全部报警!$B$4:$E$89,4,FALSE)</f>
        <v>云南省,西双版纳傣族自治州,勐腊县</v>
      </c>
      <c r="I47" s="81" t="s">
        <v>3596</v>
      </c>
      <c r="J47" s="85"/>
      <c r="K47" s="85"/>
      <c r="L47" s="84" t="s">
        <v>33</v>
      </c>
      <c r="M47" s="83"/>
      <c r="N47" s="83"/>
      <c r="O47" s="83"/>
      <c r="P47" s="83"/>
      <c r="Q47" s="101" t="s">
        <v>56</v>
      </c>
      <c r="R47" s="102"/>
      <c r="S47" s="83"/>
      <c r="T47" s="104"/>
      <c r="U47" s="105"/>
    </row>
    <row r="48" s="40" customFormat="1" ht="17.65" customHeight="1" spans="1:21">
      <c r="A48" s="71">
        <v>43</v>
      </c>
      <c r="B48" s="72" t="s">
        <v>203</v>
      </c>
      <c r="C48" s="77" t="s">
        <v>204</v>
      </c>
      <c r="D48" s="77">
        <v>13649625286</v>
      </c>
      <c r="E48" s="74" t="s">
        <v>59</v>
      </c>
      <c r="F48" s="76" t="str">
        <f>VLOOKUP(B48,[52]全部报警!$B$4:$E$89,2,FALSE)</f>
        <v>2019-07-31 12:48:16</v>
      </c>
      <c r="G48" s="76">
        <f>VLOOKUP(B48,[52]全部报警!$B$4:$E$89,3,FALSE)</f>
        <v>0</v>
      </c>
      <c r="H48" s="76" t="str">
        <f>VLOOKUP(B48,[52]全部报警!$B$4:$E$89,4,FALSE)</f>
        <v>云南省红河哈尼族彝族自治州蒙自市水田乡095乡道湾田4号隧道东1601米</v>
      </c>
      <c r="I48" s="81" t="s">
        <v>3596</v>
      </c>
      <c r="J48" s="85"/>
      <c r="K48" s="85"/>
      <c r="L48" s="84" t="s">
        <v>33</v>
      </c>
      <c r="M48" s="83"/>
      <c r="N48" s="83"/>
      <c r="O48" s="83"/>
      <c r="P48" s="83"/>
      <c r="Q48" s="101" t="s">
        <v>56</v>
      </c>
      <c r="R48" s="102"/>
      <c r="S48" s="103"/>
      <c r="T48" s="104"/>
      <c r="U48" s="105"/>
    </row>
    <row r="49" s="40" customFormat="1" ht="17.65" customHeight="1" spans="1:21">
      <c r="A49" s="71">
        <v>44</v>
      </c>
      <c r="B49" s="72" t="s">
        <v>205</v>
      </c>
      <c r="C49" s="73" t="s">
        <v>206</v>
      </c>
      <c r="D49" s="73">
        <v>13988083320</v>
      </c>
      <c r="E49" s="74" t="s">
        <v>59</v>
      </c>
      <c r="F49" s="75" t="s">
        <v>6784</v>
      </c>
      <c r="G49" s="75">
        <v>0</v>
      </c>
      <c r="H49" s="75" t="s">
        <v>6579</v>
      </c>
      <c r="I49" s="81" t="s">
        <v>3596</v>
      </c>
      <c r="J49" s="85"/>
      <c r="K49" s="85"/>
      <c r="L49" s="84" t="s">
        <v>33</v>
      </c>
      <c r="M49" s="83"/>
      <c r="N49" s="83"/>
      <c r="O49" s="83"/>
      <c r="P49" s="83"/>
      <c r="Q49" s="101" t="s">
        <v>56</v>
      </c>
      <c r="R49" s="102"/>
      <c r="S49" s="103"/>
      <c r="T49" s="104"/>
      <c r="U49" s="105"/>
    </row>
    <row r="50" s="40" customFormat="1" ht="17.65" customHeight="1" spans="1:21">
      <c r="A50" s="71">
        <v>45</v>
      </c>
      <c r="B50" s="72" t="s">
        <v>207</v>
      </c>
      <c r="C50" s="73" t="s">
        <v>208</v>
      </c>
      <c r="D50" s="73">
        <v>13619434839</v>
      </c>
      <c r="E50" s="74" t="s">
        <v>59</v>
      </c>
      <c r="F50" s="75" t="s">
        <v>6785</v>
      </c>
      <c r="G50" s="75">
        <v>0</v>
      </c>
      <c r="H50" s="75" t="s">
        <v>6786</v>
      </c>
      <c r="I50" s="81" t="s">
        <v>3596</v>
      </c>
      <c r="J50" s="85"/>
      <c r="K50" s="85"/>
      <c r="L50" s="84" t="s">
        <v>33</v>
      </c>
      <c r="M50" s="83"/>
      <c r="N50" s="83"/>
      <c r="O50" s="83"/>
      <c r="P50" s="83"/>
      <c r="Q50" s="101" t="s">
        <v>56</v>
      </c>
      <c r="R50" s="102"/>
      <c r="S50" s="83"/>
      <c r="T50" s="104"/>
      <c r="U50" s="105"/>
    </row>
    <row r="51" s="40" customFormat="1" ht="17.65" customHeight="1" spans="1:21">
      <c r="A51" s="71">
        <v>46</v>
      </c>
      <c r="B51" s="72" t="s">
        <v>211</v>
      </c>
      <c r="C51" s="73" t="s">
        <v>212</v>
      </c>
      <c r="D51" s="73">
        <v>15912818364</v>
      </c>
      <c r="E51" s="74" t="s">
        <v>59</v>
      </c>
      <c r="F51" s="75" t="s">
        <v>6787</v>
      </c>
      <c r="G51" s="75">
        <v>0</v>
      </c>
      <c r="H51" s="75" t="s">
        <v>6788</v>
      </c>
      <c r="I51" s="81" t="s">
        <v>3596</v>
      </c>
      <c r="J51" s="85"/>
      <c r="K51" s="85"/>
      <c r="L51" s="84" t="s">
        <v>33</v>
      </c>
      <c r="M51" s="83"/>
      <c r="N51" s="83"/>
      <c r="O51" s="83"/>
      <c r="P51" s="83"/>
      <c r="Q51" s="101" t="s">
        <v>56</v>
      </c>
      <c r="R51" s="102"/>
      <c r="S51" s="83"/>
      <c r="T51" s="104"/>
      <c r="U51" s="105"/>
    </row>
    <row r="52" s="40" customFormat="1" ht="17.65" customHeight="1" spans="1:21">
      <c r="A52" s="71">
        <v>47</v>
      </c>
      <c r="B52" s="72" t="s">
        <v>215</v>
      </c>
      <c r="C52" s="73" t="s">
        <v>216</v>
      </c>
      <c r="D52" s="73">
        <v>13769414015</v>
      </c>
      <c r="E52" s="74" t="s">
        <v>59</v>
      </c>
      <c r="F52" s="75" t="s">
        <v>6789</v>
      </c>
      <c r="G52" s="75">
        <v>0</v>
      </c>
      <c r="H52" s="75" t="s">
        <v>6588</v>
      </c>
      <c r="I52" s="81" t="s">
        <v>3596</v>
      </c>
      <c r="J52" s="85"/>
      <c r="K52" s="85"/>
      <c r="L52" s="84" t="s">
        <v>33</v>
      </c>
      <c r="M52" s="83"/>
      <c r="N52" s="83"/>
      <c r="O52" s="83"/>
      <c r="P52" s="83"/>
      <c r="Q52" s="101" t="s">
        <v>56</v>
      </c>
      <c r="R52" s="102"/>
      <c r="S52" s="83"/>
      <c r="T52" s="104"/>
      <c r="U52" s="105"/>
    </row>
    <row r="53" s="40" customFormat="1" ht="17.65" customHeight="1" spans="1:21">
      <c r="A53" s="71">
        <v>48</v>
      </c>
      <c r="B53" s="72" t="s">
        <v>219</v>
      </c>
      <c r="C53" s="73" t="s">
        <v>220</v>
      </c>
      <c r="D53" s="73">
        <v>13887561791</v>
      </c>
      <c r="E53" s="74" t="s">
        <v>59</v>
      </c>
      <c r="F53" s="76" t="str">
        <f>VLOOKUP(B53,[52]全部报警!$B$4:$E$89,2,FALSE)</f>
        <v>2019-07-31 16:35:44</v>
      </c>
      <c r="G53" s="76">
        <f>VLOOKUP(B53,[52]全部报警!$B$4:$E$89,3,FALSE)</f>
        <v>64</v>
      </c>
      <c r="H53" s="76" t="str">
        <f>VLOOKUP(B53,[52]全部报警!$B$4:$E$89,4,FALSE)</f>
        <v>云南省西双版纳傣族自治州勐腊县,盘山寨9号大桥,西北方向,31.6米</v>
      </c>
      <c r="I53" s="81" t="s">
        <v>3596</v>
      </c>
      <c r="J53" s="85"/>
      <c r="K53" s="85"/>
      <c r="L53" s="84" t="s">
        <v>28</v>
      </c>
      <c r="M53" s="83"/>
      <c r="N53" s="83" t="s">
        <v>62</v>
      </c>
      <c r="O53" s="83"/>
      <c r="P53" s="83"/>
      <c r="Q53" s="101" t="s">
        <v>34</v>
      </c>
      <c r="R53" s="102"/>
      <c r="S53" s="83" t="s">
        <v>6755</v>
      </c>
      <c r="T53" s="104" t="s">
        <v>279</v>
      </c>
      <c r="U53" s="105"/>
    </row>
    <row r="54" s="40" customFormat="1" ht="17.65" customHeight="1" spans="1:21">
      <c r="A54" s="71">
        <v>49</v>
      </c>
      <c r="B54" s="72" t="s">
        <v>223</v>
      </c>
      <c r="C54" s="78" t="s">
        <v>224</v>
      </c>
      <c r="D54" s="73">
        <v>15008842016</v>
      </c>
      <c r="E54" s="74" t="s">
        <v>59</v>
      </c>
      <c r="F54" s="76" t="str">
        <f>VLOOKUP(B54,[52]全部报警!$B$4:$E$89,2,FALSE)</f>
        <v>2019-07-31 16:34:27</v>
      </c>
      <c r="G54" s="76">
        <f>VLOOKUP(B54,[52]全部报警!$B$4:$E$89,3,FALSE)</f>
        <v>0</v>
      </c>
      <c r="H54" s="76" t="str">
        <f>VLOOKUP(B54,[52]全部报警!$B$4:$E$89,4,FALSE)</f>
        <v>云南省文山壮族苗族自治州文山市,丫巴山,东南方向,1169.4米</v>
      </c>
      <c r="I54" s="81" t="s">
        <v>3596</v>
      </c>
      <c r="J54" s="85"/>
      <c r="K54" s="85"/>
      <c r="L54" s="84" t="s">
        <v>33</v>
      </c>
      <c r="M54" s="83"/>
      <c r="N54" s="83"/>
      <c r="O54" s="83"/>
      <c r="P54" s="83"/>
      <c r="Q54" s="101" t="s">
        <v>56</v>
      </c>
      <c r="R54" s="102"/>
      <c r="S54" s="103"/>
      <c r="T54" s="104"/>
      <c r="U54" s="105"/>
    </row>
    <row r="55" s="40" customFormat="1" ht="17.65" customHeight="1" spans="1:21">
      <c r="A55" s="71">
        <v>50</v>
      </c>
      <c r="B55" s="72" t="s">
        <v>225</v>
      </c>
      <c r="C55" s="73" t="s">
        <v>226</v>
      </c>
      <c r="D55" s="73">
        <v>13988070995</v>
      </c>
      <c r="E55" s="74" t="s">
        <v>59</v>
      </c>
      <c r="F55" s="75" t="s">
        <v>6790</v>
      </c>
      <c r="G55" s="75">
        <v>0</v>
      </c>
      <c r="H55" s="75" t="s">
        <v>6791</v>
      </c>
      <c r="I55" s="81" t="s">
        <v>3596</v>
      </c>
      <c r="J55" s="85"/>
      <c r="K55" s="85"/>
      <c r="L55" s="84" t="s">
        <v>33</v>
      </c>
      <c r="M55" s="83"/>
      <c r="N55" s="83"/>
      <c r="O55" s="83"/>
      <c r="P55" s="83"/>
      <c r="Q55" s="101" t="s">
        <v>56</v>
      </c>
      <c r="R55" s="102"/>
      <c r="S55" s="103"/>
      <c r="T55" s="104"/>
      <c r="U55" s="105"/>
    </row>
    <row r="56" s="40" customFormat="1" ht="17.65" customHeight="1" spans="1:21">
      <c r="A56" s="71">
        <v>51</v>
      </c>
      <c r="B56" s="72" t="s">
        <v>227</v>
      </c>
      <c r="C56" s="73" t="s">
        <v>228</v>
      </c>
      <c r="D56" s="73">
        <v>13887345138</v>
      </c>
      <c r="E56" s="74" t="s">
        <v>59</v>
      </c>
      <c r="F56" s="75" t="s">
        <v>6792</v>
      </c>
      <c r="G56" s="75">
        <v>0</v>
      </c>
      <c r="H56" s="75" t="s">
        <v>6793</v>
      </c>
      <c r="I56" s="81" t="s">
        <v>3596</v>
      </c>
      <c r="J56" s="85"/>
      <c r="K56" s="85"/>
      <c r="L56" s="84" t="s">
        <v>33</v>
      </c>
      <c r="M56" s="83"/>
      <c r="N56" s="83"/>
      <c r="O56" s="83"/>
      <c r="P56" s="83"/>
      <c r="Q56" s="101" t="s">
        <v>56</v>
      </c>
      <c r="R56" s="102"/>
      <c r="S56" s="103"/>
      <c r="T56" s="104"/>
      <c r="U56" s="105"/>
    </row>
    <row r="57" s="40" customFormat="1" ht="17.65" customHeight="1" spans="1:21">
      <c r="A57" s="71">
        <v>52</v>
      </c>
      <c r="B57" s="72" t="s">
        <v>229</v>
      </c>
      <c r="C57" s="73" t="s">
        <v>230</v>
      </c>
      <c r="D57" s="73">
        <v>15108683913</v>
      </c>
      <c r="E57" s="74" t="s">
        <v>59</v>
      </c>
      <c r="F57" s="75" t="s">
        <v>6794</v>
      </c>
      <c r="G57" s="75">
        <v>0</v>
      </c>
      <c r="H57" s="75" t="s">
        <v>6795</v>
      </c>
      <c r="I57" s="81" t="s">
        <v>3596</v>
      </c>
      <c r="J57" s="85"/>
      <c r="K57" s="85"/>
      <c r="L57" s="84" t="s">
        <v>33</v>
      </c>
      <c r="M57" s="83"/>
      <c r="N57" s="83"/>
      <c r="O57" s="83"/>
      <c r="P57" s="83"/>
      <c r="Q57" s="101" t="s">
        <v>56</v>
      </c>
      <c r="R57" s="102"/>
      <c r="S57" s="82"/>
      <c r="T57" s="104"/>
      <c r="U57" s="105"/>
    </row>
    <row r="58" s="40" customFormat="1" ht="17.65" customHeight="1" spans="1:21">
      <c r="A58" s="71">
        <v>53</v>
      </c>
      <c r="B58" s="72" t="s">
        <v>233</v>
      </c>
      <c r="C58" s="73" t="s">
        <v>234</v>
      </c>
      <c r="D58" s="73">
        <v>15911302908</v>
      </c>
      <c r="E58" s="74" t="s">
        <v>59</v>
      </c>
      <c r="F58" s="75" t="s">
        <v>6796</v>
      </c>
      <c r="G58" s="75">
        <v>0</v>
      </c>
      <c r="H58" s="75" t="s">
        <v>6797</v>
      </c>
      <c r="I58" s="81" t="s">
        <v>3596</v>
      </c>
      <c r="J58" s="85"/>
      <c r="K58" s="85"/>
      <c r="L58" s="84" t="s">
        <v>33</v>
      </c>
      <c r="M58" s="83"/>
      <c r="N58" s="83"/>
      <c r="O58" s="83"/>
      <c r="P58" s="83"/>
      <c r="Q58" s="101" t="s">
        <v>56</v>
      </c>
      <c r="R58" s="102"/>
      <c r="S58" s="82"/>
      <c r="T58" s="104"/>
      <c r="U58" s="105"/>
    </row>
    <row r="59" s="40" customFormat="1" ht="17.65" customHeight="1" spans="1:21">
      <c r="A59" s="71">
        <v>54</v>
      </c>
      <c r="B59" s="72" t="s">
        <v>237</v>
      </c>
      <c r="C59" s="73" t="s">
        <v>238</v>
      </c>
      <c r="D59" s="73">
        <v>13988077942</v>
      </c>
      <c r="E59" s="74" t="s">
        <v>59</v>
      </c>
      <c r="F59" s="75" t="s">
        <v>6798</v>
      </c>
      <c r="G59" s="75">
        <v>0</v>
      </c>
      <c r="H59" s="75" t="s">
        <v>6374</v>
      </c>
      <c r="I59" s="81" t="s">
        <v>3596</v>
      </c>
      <c r="J59" s="85"/>
      <c r="K59" s="85"/>
      <c r="L59" s="84" t="s">
        <v>33</v>
      </c>
      <c r="M59" s="83"/>
      <c r="N59" s="83"/>
      <c r="O59" s="83"/>
      <c r="P59" s="83"/>
      <c r="Q59" s="101" t="s">
        <v>56</v>
      </c>
      <c r="R59" s="102"/>
      <c r="S59" s="83"/>
      <c r="T59" s="104"/>
      <c r="U59" s="105"/>
    </row>
    <row r="60" s="40" customFormat="1" ht="17.65" customHeight="1" spans="1:21">
      <c r="A60" s="71">
        <v>55</v>
      </c>
      <c r="B60" s="72" t="s">
        <v>241</v>
      </c>
      <c r="C60" s="73" t="s">
        <v>242</v>
      </c>
      <c r="D60" s="73">
        <v>13887596989</v>
      </c>
      <c r="E60" s="74" t="s">
        <v>59</v>
      </c>
      <c r="F60" s="75" t="s">
        <v>6799</v>
      </c>
      <c r="G60" s="75">
        <v>0</v>
      </c>
      <c r="H60" s="75" t="s">
        <v>6800</v>
      </c>
      <c r="I60" s="81" t="s">
        <v>3596</v>
      </c>
      <c r="J60" s="85"/>
      <c r="K60" s="85"/>
      <c r="L60" s="84" t="s">
        <v>33</v>
      </c>
      <c r="M60" s="83"/>
      <c r="N60" s="83"/>
      <c r="O60" s="83"/>
      <c r="P60" s="83"/>
      <c r="Q60" s="101" t="s">
        <v>56</v>
      </c>
      <c r="R60" s="102"/>
      <c r="S60" s="83"/>
      <c r="T60" s="104"/>
      <c r="U60" s="105"/>
    </row>
    <row r="61" s="40" customFormat="1" ht="17.65" customHeight="1" spans="1:21">
      <c r="A61" s="71">
        <v>56</v>
      </c>
      <c r="B61" s="72" t="s">
        <v>243</v>
      </c>
      <c r="C61" s="73" t="s">
        <v>244</v>
      </c>
      <c r="D61" s="73">
        <v>13887342151</v>
      </c>
      <c r="E61" s="74" t="s">
        <v>59</v>
      </c>
      <c r="F61" s="76" t="str">
        <f>VLOOKUP(B61,[52]全部报警!$B$4:$E$89,2,FALSE)</f>
        <v>2019-07-31 16:31:24</v>
      </c>
      <c r="G61" s="76">
        <f>VLOOKUP(B61,[52]全部报警!$B$4:$E$89,3,FALSE)</f>
        <v>0</v>
      </c>
      <c r="H61" s="76" t="str">
        <f>VLOOKUP(B61,[52]全部报警!$B$4:$E$89,4,FALSE)</f>
        <v>云南省红河哈尼族彝族自治州建水县,建水县曲燃工业燃气输配有限公司,西北方向,773.6米</v>
      </c>
      <c r="I61" s="81" t="s">
        <v>3596</v>
      </c>
      <c r="J61" s="85"/>
      <c r="K61" s="85"/>
      <c r="L61" s="84" t="s">
        <v>33</v>
      </c>
      <c r="M61" s="83"/>
      <c r="N61" s="83"/>
      <c r="O61" s="83"/>
      <c r="P61" s="83"/>
      <c r="Q61" s="101" t="s">
        <v>56</v>
      </c>
      <c r="R61" s="102"/>
      <c r="S61" s="103"/>
      <c r="T61" s="104"/>
      <c r="U61" s="105"/>
    </row>
    <row r="62" s="40" customFormat="1" ht="17.65" customHeight="1" spans="1:21">
      <c r="A62" s="71">
        <v>57</v>
      </c>
      <c r="B62" s="72" t="s">
        <v>247</v>
      </c>
      <c r="C62" s="73" t="s">
        <v>248</v>
      </c>
      <c r="D62" s="73">
        <v>15126355356</v>
      </c>
      <c r="E62" s="74" t="s">
        <v>59</v>
      </c>
      <c r="F62" s="75" t="s">
        <v>6801</v>
      </c>
      <c r="G62" s="75">
        <v>0</v>
      </c>
      <c r="H62" s="75" t="s">
        <v>6802</v>
      </c>
      <c r="I62" s="81" t="s">
        <v>3596</v>
      </c>
      <c r="J62" s="85"/>
      <c r="K62" s="85"/>
      <c r="L62" s="84" t="s">
        <v>33</v>
      </c>
      <c r="M62" s="83"/>
      <c r="N62" s="83"/>
      <c r="O62" s="83"/>
      <c r="P62" s="83"/>
      <c r="Q62" s="101" t="s">
        <v>56</v>
      </c>
      <c r="R62" s="102"/>
      <c r="S62" s="103"/>
      <c r="T62" s="104"/>
      <c r="U62" s="105"/>
    </row>
    <row r="63" s="40" customFormat="1" ht="17.65" customHeight="1" spans="1:21">
      <c r="A63" s="71">
        <v>58</v>
      </c>
      <c r="B63" s="72" t="s">
        <v>249</v>
      </c>
      <c r="C63" s="73" t="s">
        <v>250</v>
      </c>
      <c r="D63" s="73">
        <v>15912527597</v>
      </c>
      <c r="E63" s="74" t="s">
        <v>59</v>
      </c>
      <c r="F63" s="75" t="s">
        <v>6803</v>
      </c>
      <c r="G63" s="75">
        <v>0</v>
      </c>
      <c r="H63" s="75" t="s">
        <v>6384</v>
      </c>
      <c r="I63" s="81" t="s">
        <v>3596</v>
      </c>
      <c r="J63" s="85"/>
      <c r="K63" s="85"/>
      <c r="L63" s="84" t="s">
        <v>33</v>
      </c>
      <c r="M63" s="83"/>
      <c r="N63" s="83"/>
      <c r="O63" s="83"/>
      <c r="P63" s="83"/>
      <c r="Q63" s="101" t="s">
        <v>56</v>
      </c>
      <c r="R63" s="102"/>
      <c r="S63" s="83"/>
      <c r="T63" s="104"/>
      <c r="U63" s="105"/>
    </row>
    <row r="64" s="40" customFormat="1" ht="17.65" customHeight="1" spans="1:21">
      <c r="A64" s="71">
        <v>59</v>
      </c>
      <c r="B64" s="72" t="s">
        <v>251</v>
      </c>
      <c r="C64" s="73" t="s">
        <v>252</v>
      </c>
      <c r="D64" s="73">
        <v>13308776868</v>
      </c>
      <c r="E64" s="74" t="s">
        <v>59</v>
      </c>
      <c r="F64" s="76"/>
      <c r="G64" s="76"/>
      <c r="H64" s="76"/>
      <c r="I64" s="83" t="s">
        <v>62</v>
      </c>
      <c r="J64" s="85"/>
      <c r="K64" s="85"/>
      <c r="L64" s="84" t="s">
        <v>33</v>
      </c>
      <c r="M64" s="83"/>
      <c r="N64" s="83"/>
      <c r="O64" s="83"/>
      <c r="P64" s="83"/>
      <c r="Q64" s="101" t="s">
        <v>29</v>
      </c>
      <c r="R64" s="102"/>
      <c r="S64" s="103"/>
      <c r="T64" s="104"/>
      <c r="U64" s="105"/>
    </row>
    <row r="65" s="40" customFormat="1" ht="17.65" customHeight="1" spans="1:21">
      <c r="A65" s="71">
        <v>60</v>
      </c>
      <c r="B65" s="72" t="s">
        <v>255</v>
      </c>
      <c r="C65" s="73" t="s">
        <v>256</v>
      </c>
      <c r="D65" s="73">
        <v>13649629252</v>
      </c>
      <c r="E65" s="74" t="s">
        <v>59</v>
      </c>
      <c r="F65" s="75" t="s">
        <v>6804</v>
      </c>
      <c r="G65" s="75">
        <v>0</v>
      </c>
      <c r="H65" s="75" t="s">
        <v>6805</v>
      </c>
      <c r="I65" s="81" t="s">
        <v>3596</v>
      </c>
      <c r="J65" s="85"/>
      <c r="K65" s="85"/>
      <c r="L65" s="84" t="s">
        <v>33</v>
      </c>
      <c r="M65" s="83"/>
      <c r="N65" s="83"/>
      <c r="O65" s="83"/>
      <c r="P65" s="83"/>
      <c r="Q65" s="101" t="s">
        <v>56</v>
      </c>
      <c r="R65" s="102"/>
      <c r="S65" s="83"/>
      <c r="T65" s="104"/>
      <c r="U65" s="105"/>
    </row>
    <row r="66" s="40" customFormat="1" ht="17.65" customHeight="1" spans="1:21">
      <c r="A66" s="71">
        <v>61</v>
      </c>
      <c r="B66" s="72" t="s">
        <v>259</v>
      </c>
      <c r="C66" s="73" t="s">
        <v>260</v>
      </c>
      <c r="D66" s="73">
        <v>15368345189</v>
      </c>
      <c r="E66" s="74" t="s">
        <v>59</v>
      </c>
      <c r="F66" s="75" t="s">
        <v>6806</v>
      </c>
      <c r="G66" s="75">
        <v>0</v>
      </c>
      <c r="H66" s="75" t="s">
        <v>6807</v>
      </c>
      <c r="I66" s="81" t="s">
        <v>3596</v>
      </c>
      <c r="J66" s="85"/>
      <c r="K66" s="85"/>
      <c r="L66" s="84" t="s">
        <v>33</v>
      </c>
      <c r="M66" s="83"/>
      <c r="N66" s="83"/>
      <c r="O66" s="83"/>
      <c r="P66" s="83"/>
      <c r="Q66" s="101" t="s">
        <v>56</v>
      </c>
      <c r="R66" s="102"/>
      <c r="S66" s="83"/>
      <c r="T66" s="104"/>
      <c r="U66" s="105"/>
    </row>
    <row r="67" s="40" customFormat="1" ht="17.65" customHeight="1" spans="1:21">
      <c r="A67" s="71">
        <v>62</v>
      </c>
      <c r="B67" s="72" t="s">
        <v>263</v>
      </c>
      <c r="C67" s="73" t="s">
        <v>264</v>
      </c>
      <c r="D67" s="73">
        <v>15087332688</v>
      </c>
      <c r="E67" s="74" t="s">
        <v>59</v>
      </c>
      <c r="F67" s="76" t="str">
        <f>VLOOKUP(B67,[52]全部报警!$B$4:$E$89,2,FALSE)</f>
        <v>2019-07-31 14:53:13</v>
      </c>
      <c r="G67" s="76">
        <f>VLOOKUP(B67,[52]全部报警!$B$4:$E$89,3,FALSE)</f>
        <v>0</v>
      </c>
      <c r="H67" s="76" t="str">
        <f>VLOOKUP(B67,[52]全部报警!$B$4:$E$89,4,FALSE)</f>
        <v>云南省怒江傈僳族自治州泸水市称杆乡228省道腊门嘎东南172米</v>
      </c>
      <c r="I67" s="81" t="s">
        <v>3596</v>
      </c>
      <c r="J67" s="85"/>
      <c r="K67" s="85"/>
      <c r="L67" s="84" t="s">
        <v>33</v>
      </c>
      <c r="M67" s="83"/>
      <c r="N67" s="83"/>
      <c r="O67" s="83"/>
      <c r="P67" s="83"/>
      <c r="Q67" s="101" t="s">
        <v>56</v>
      </c>
      <c r="R67" s="102"/>
      <c r="S67" s="103"/>
      <c r="T67" s="104"/>
      <c r="U67" s="105"/>
    </row>
    <row r="68" s="40" customFormat="1" ht="17.65" customHeight="1" spans="1:21">
      <c r="A68" s="71">
        <v>63</v>
      </c>
      <c r="B68" s="72" t="s">
        <v>265</v>
      </c>
      <c r="C68" s="73" t="s">
        <v>266</v>
      </c>
      <c r="D68" s="73">
        <v>15912527597</v>
      </c>
      <c r="E68" s="74" t="s">
        <v>59</v>
      </c>
      <c r="F68" s="75" t="s">
        <v>6808</v>
      </c>
      <c r="G68" s="75">
        <v>0</v>
      </c>
      <c r="H68" s="75" t="s">
        <v>6809</v>
      </c>
      <c r="I68" s="81" t="s">
        <v>3596</v>
      </c>
      <c r="J68" s="85"/>
      <c r="K68" s="85"/>
      <c r="L68" s="84" t="s">
        <v>33</v>
      </c>
      <c r="M68" s="83"/>
      <c r="N68" s="83"/>
      <c r="O68" s="83"/>
      <c r="P68" s="83"/>
      <c r="Q68" s="101" t="s">
        <v>56</v>
      </c>
      <c r="R68" s="102"/>
      <c r="S68" s="103"/>
      <c r="T68" s="104"/>
      <c r="U68" s="105"/>
    </row>
    <row r="69" s="40" customFormat="1" ht="17.65" customHeight="1" spans="1:21">
      <c r="A69" s="71">
        <v>64</v>
      </c>
      <c r="B69" s="72" t="s">
        <v>267</v>
      </c>
      <c r="C69" s="73" t="s">
        <v>268</v>
      </c>
      <c r="D69" s="73">
        <v>13769343922</v>
      </c>
      <c r="E69" s="74" t="s">
        <v>59</v>
      </c>
      <c r="F69" s="75" t="s">
        <v>6810</v>
      </c>
      <c r="G69" s="75">
        <v>0</v>
      </c>
      <c r="H69" s="75" t="s">
        <v>1617</v>
      </c>
      <c r="I69" s="81" t="s">
        <v>3596</v>
      </c>
      <c r="J69" s="85"/>
      <c r="K69" s="85"/>
      <c r="L69" s="84" t="s">
        <v>33</v>
      </c>
      <c r="M69" s="83"/>
      <c r="N69" s="83"/>
      <c r="O69" s="83"/>
      <c r="P69" s="83"/>
      <c r="Q69" s="101" t="s">
        <v>56</v>
      </c>
      <c r="R69" s="102"/>
      <c r="S69" s="83"/>
      <c r="T69" s="104"/>
      <c r="U69" s="105"/>
    </row>
    <row r="70" s="40" customFormat="1" ht="17.65" customHeight="1" spans="1:21">
      <c r="A70" s="71">
        <v>65</v>
      </c>
      <c r="B70" s="72" t="s">
        <v>271</v>
      </c>
      <c r="C70" s="73" t="s">
        <v>272</v>
      </c>
      <c r="D70" s="73">
        <v>13769457667</v>
      </c>
      <c r="E70" s="74" t="s">
        <v>59</v>
      </c>
      <c r="F70" s="75" t="s">
        <v>6811</v>
      </c>
      <c r="G70" s="75">
        <v>0</v>
      </c>
      <c r="H70" s="75" t="s">
        <v>6812</v>
      </c>
      <c r="I70" s="81" t="s">
        <v>3596</v>
      </c>
      <c r="J70" s="85"/>
      <c r="K70" s="85"/>
      <c r="L70" s="84" t="s">
        <v>33</v>
      </c>
      <c r="M70" s="83"/>
      <c r="N70" s="83"/>
      <c r="O70" s="83"/>
      <c r="P70" s="83"/>
      <c r="Q70" s="101" t="s">
        <v>56</v>
      </c>
      <c r="R70" s="102"/>
      <c r="S70" s="83"/>
      <c r="T70" s="104"/>
      <c r="U70" s="105"/>
    </row>
    <row r="71" s="40" customFormat="1" ht="17.65" customHeight="1" spans="1:21">
      <c r="A71" s="71">
        <v>66</v>
      </c>
      <c r="B71" s="72" t="s">
        <v>273</v>
      </c>
      <c r="C71" s="73" t="s">
        <v>274</v>
      </c>
      <c r="D71" s="73">
        <v>15912526297</v>
      </c>
      <c r="E71" s="74" t="s">
        <v>59</v>
      </c>
      <c r="F71" s="75" t="s">
        <v>6813</v>
      </c>
      <c r="G71" s="75">
        <v>0</v>
      </c>
      <c r="H71" s="75" t="s">
        <v>6814</v>
      </c>
      <c r="I71" s="81" t="s">
        <v>3596</v>
      </c>
      <c r="J71" s="85"/>
      <c r="K71" s="85"/>
      <c r="L71" s="84" t="s">
        <v>33</v>
      </c>
      <c r="M71" s="83"/>
      <c r="N71" s="83"/>
      <c r="O71" s="83"/>
      <c r="P71" s="83"/>
      <c r="Q71" s="101" t="s">
        <v>56</v>
      </c>
      <c r="R71" s="102"/>
      <c r="S71" s="82"/>
      <c r="T71" s="104"/>
      <c r="U71" s="105"/>
    </row>
    <row r="72" s="40" customFormat="1" ht="17.65" customHeight="1" spans="1:21">
      <c r="A72" s="71">
        <v>67</v>
      </c>
      <c r="B72" s="72" t="s">
        <v>275</v>
      </c>
      <c r="C72" s="73" t="s">
        <v>276</v>
      </c>
      <c r="D72" s="73">
        <v>15925353799</v>
      </c>
      <c r="E72" s="74" t="s">
        <v>59</v>
      </c>
      <c r="F72" s="76" t="str">
        <f>VLOOKUP(B72,[52]全部报警!$B$4:$E$89,2,FALSE)</f>
        <v>2019-07-31 16:35:44</v>
      </c>
      <c r="G72" s="76">
        <f>VLOOKUP(B72,[52]全部报警!$B$4:$E$89,3,FALSE)</f>
        <v>0</v>
      </c>
      <c r="H72" s="76" t="str">
        <f>VLOOKUP(B72,[52]全部报警!$B$4:$E$89,4,FALSE)</f>
        <v>云南省红河哈尼族彝族自治州蒙自市,盛兴商行,东南方向,10.9米</v>
      </c>
      <c r="I72" s="81" t="s">
        <v>3596</v>
      </c>
      <c r="J72" s="85"/>
      <c r="K72" s="85"/>
      <c r="L72" s="84" t="s">
        <v>33</v>
      </c>
      <c r="M72" s="83"/>
      <c r="N72" s="83"/>
      <c r="O72" s="83"/>
      <c r="P72" s="83"/>
      <c r="Q72" s="101" t="s">
        <v>56</v>
      </c>
      <c r="R72" s="102"/>
      <c r="S72" s="83"/>
      <c r="T72" s="104"/>
      <c r="U72" s="105"/>
    </row>
    <row r="73" s="40" customFormat="1" ht="17.65" customHeight="1" spans="1:21">
      <c r="A73" s="71">
        <v>68</v>
      </c>
      <c r="B73" s="72" t="s">
        <v>277</v>
      </c>
      <c r="C73" s="73" t="s">
        <v>278</v>
      </c>
      <c r="D73" s="73">
        <v>15912869407</v>
      </c>
      <c r="E73" s="74" t="s">
        <v>59</v>
      </c>
      <c r="F73" s="75" t="s">
        <v>6815</v>
      </c>
      <c r="G73" s="75">
        <v>0</v>
      </c>
      <c r="H73" s="75" t="s">
        <v>6816</v>
      </c>
      <c r="I73" s="81" t="s">
        <v>3596</v>
      </c>
      <c r="J73" s="85"/>
      <c r="K73" s="85"/>
      <c r="L73" s="84" t="s">
        <v>33</v>
      </c>
      <c r="M73" s="83"/>
      <c r="N73" s="83"/>
      <c r="O73" s="83"/>
      <c r="P73" s="83"/>
      <c r="Q73" s="101" t="s">
        <v>56</v>
      </c>
      <c r="R73" s="102"/>
      <c r="S73" s="82"/>
      <c r="T73" s="104"/>
      <c r="U73" s="105"/>
    </row>
    <row r="74" s="40" customFormat="1" ht="17.65" customHeight="1" spans="1:21">
      <c r="A74" s="71">
        <v>69</v>
      </c>
      <c r="B74" s="72" t="s">
        <v>280</v>
      </c>
      <c r="C74" s="73" t="s">
        <v>281</v>
      </c>
      <c r="D74" s="73">
        <v>15825220209</v>
      </c>
      <c r="E74" s="74" t="s">
        <v>59</v>
      </c>
      <c r="F74" s="76" t="str">
        <f>VLOOKUP(B74,[52]全部报警!$B$4:$E$89,2,FALSE)</f>
        <v>2019-07-31 16:35:32</v>
      </c>
      <c r="G74" s="76">
        <f>VLOOKUP(B74,[52]全部报警!$B$4:$E$89,3,FALSE)</f>
        <v>0</v>
      </c>
      <c r="H74" s="76" t="str">
        <f>VLOOKUP(B74,[52]全部报警!$B$4:$E$89,4,FALSE)</f>
        <v>云南省红河哈尼族彝族自治州弥勒市弥阳镇花景园小区54,昆林茶酒坊,东方向,39.3米</v>
      </c>
      <c r="I74" s="81" t="s">
        <v>3596</v>
      </c>
      <c r="J74" s="85"/>
      <c r="K74" s="85"/>
      <c r="L74" s="84" t="s">
        <v>33</v>
      </c>
      <c r="M74" s="83"/>
      <c r="N74" s="83"/>
      <c r="O74" s="83"/>
      <c r="P74" s="83"/>
      <c r="Q74" s="101" t="s">
        <v>56</v>
      </c>
      <c r="R74" s="102"/>
      <c r="S74" s="103"/>
      <c r="T74" s="104"/>
      <c r="U74" s="105"/>
    </row>
    <row r="75" s="40" customFormat="1" ht="17.65" customHeight="1" spans="1:21">
      <c r="A75" s="71">
        <v>70</v>
      </c>
      <c r="B75" s="72" t="s">
        <v>282</v>
      </c>
      <c r="C75" s="73" t="s">
        <v>283</v>
      </c>
      <c r="D75" s="73">
        <v>13769477189</v>
      </c>
      <c r="E75" s="74" t="s">
        <v>59</v>
      </c>
      <c r="F75" s="76" t="str">
        <f>VLOOKUP(B75,[52]全部报警!$B$4:$E$89,2,FALSE)</f>
        <v>2019-07-31 04:06:49</v>
      </c>
      <c r="G75" s="76">
        <f>VLOOKUP(B75,[52]全部报警!$B$4:$E$89,3,FALSE)</f>
        <v>0</v>
      </c>
      <c r="H75" s="76" t="str">
        <f>VLOOKUP(B75,[52]全部报警!$B$4:$E$89,4,FALSE)</f>
        <v>云南省红河哈尼族彝族自治州个旧市鸡街镇326国道沙甸派出所东南135米</v>
      </c>
      <c r="I75" s="81" t="s">
        <v>3596</v>
      </c>
      <c r="J75" s="85"/>
      <c r="K75" s="85"/>
      <c r="L75" s="84" t="s">
        <v>33</v>
      </c>
      <c r="M75" s="83"/>
      <c r="N75" s="83"/>
      <c r="O75" s="83"/>
      <c r="P75" s="83"/>
      <c r="Q75" s="101" t="s">
        <v>56</v>
      </c>
      <c r="R75" s="102"/>
      <c r="S75" s="106"/>
      <c r="T75" s="107"/>
      <c r="U75" s="105"/>
    </row>
    <row r="76" s="40" customFormat="1" ht="17.65" customHeight="1" spans="1:21">
      <c r="A76" s="71">
        <v>71</v>
      </c>
      <c r="B76" s="72" t="s">
        <v>284</v>
      </c>
      <c r="C76" s="73" t="s">
        <v>285</v>
      </c>
      <c r="D76" s="73">
        <v>15974736050</v>
      </c>
      <c r="E76" s="74" t="s">
        <v>59</v>
      </c>
      <c r="F76" s="76" t="str">
        <f>VLOOKUP(B76,[52]全部报警!$B$4:$E$89,2,FALSE)</f>
        <v>2019-07-31 10:03:28</v>
      </c>
      <c r="G76" s="76">
        <f>VLOOKUP(B76,[52]全部报警!$B$4:$E$89,3,FALSE)</f>
        <v>0</v>
      </c>
      <c r="H76" s="76" t="str">
        <f>VLOOKUP(B76,[52]全部报警!$B$4:$E$89,4,FALSE)</f>
        <v>云南省红河哈尼族彝族自治州个旧市贾沙乡130县道尼格东南448米</v>
      </c>
      <c r="I76" s="81" t="s">
        <v>3596</v>
      </c>
      <c r="J76" s="85"/>
      <c r="K76" s="85"/>
      <c r="L76" s="84" t="s">
        <v>33</v>
      </c>
      <c r="M76" s="83"/>
      <c r="N76" s="83"/>
      <c r="O76" s="83"/>
      <c r="P76" s="83"/>
      <c r="Q76" s="101" t="s">
        <v>56</v>
      </c>
      <c r="R76" s="102"/>
      <c r="S76" s="83"/>
      <c r="T76" s="104"/>
      <c r="U76" s="105"/>
    </row>
    <row r="77" s="40" customFormat="1" ht="17.65" customHeight="1" spans="1:21">
      <c r="A77" s="71">
        <v>72</v>
      </c>
      <c r="B77" s="72" t="s">
        <v>286</v>
      </c>
      <c r="C77" s="73" t="s">
        <v>287</v>
      </c>
      <c r="D77" s="73">
        <v>15912866223</v>
      </c>
      <c r="E77" s="74" t="s">
        <v>59</v>
      </c>
      <c r="F77" s="75" t="s">
        <v>6817</v>
      </c>
      <c r="G77" s="75">
        <v>0</v>
      </c>
      <c r="H77" s="75" t="s">
        <v>6818</v>
      </c>
      <c r="I77" s="81" t="s">
        <v>3596</v>
      </c>
      <c r="J77" s="85"/>
      <c r="K77" s="85"/>
      <c r="L77" s="84" t="s">
        <v>33</v>
      </c>
      <c r="M77" s="83"/>
      <c r="N77" s="83"/>
      <c r="O77" s="83"/>
      <c r="P77" s="83"/>
      <c r="Q77" s="101" t="s">
        <v>56</v>
      </c>
      <c r="R77" s="102"/>
      <c r="S77" s="103"/>
      <c r="T77" s="104"/>
      <c r="U77" s="105"/>
    </row>
    <row r="78" s="40" customFormat="1" ht="17.65" customHeight="1" spans="1:21">
      <c r="A78" s="71">
        <v>73</v>
      </c>
      <c r="B78" s="72" t="s">
        <v>290</v>
      </c>
      <c r="C78" s="73" t="s">
        <v>291</v>
      </c>
      <c r="D78" s="73">
        <v>13769446708</v>
      </c>
      <c r="E78" s="74" t="s">
        <v>59</v>
      </c>
      <c r="F78" s="75" t="s">
        <v>6819</v>
      </c>
      <c r="G78" s="75">
        <v>0</v>
      </c>
      <c r="H78" s="75" t="s">
        <v>6820</v>
      </c>
      <c r="I78" s="81" t="s">
        <v>3596</v>
      </c>
      <c r="J78" s="85"/>
      <c r="K78" s="85"/>
      <c r="L78" s="84" t="s">
        <v>33</v>
      </c>
      <c r="M78" s="83"/>
      <c r="N78" s="83"/>
      <c r="O78" s="83"/>
      <c r="P78" s="83"/>
      <c r="Q78" s="101" t="s">
        <v>56</v>
      </c>
      <c r="R78" s="102"/>
      <c r="S78" s="83"/>
      <c r="T78" s="104"/>
      <c r="U78" s="105"/>
    </row>
    <row r="79" s="40" customFormat="1" ht="17.65" customHeight="1" spans="1:21">
      <c r="A79" s="71">
        <v>74</v>
      </c>
      <c r="B79" s="72" t="s">
        <v>294</v>
      </c>
      <c r="C79" s="73" t="s">
        <v>295</v>
      </c>
      <c r="D79" s="73">
        <v>15987328827</v>
      </c>
      <c r="E79" s="74" t="s">
        <v>59</v>
      </c>
      <c r="F79" s="75" t="s">
        <v>6821</v>
      </c>
      <c r="G79" s="75">
        <v>0</v>
      </c>
      <c r="H79" s="75" t="s">
        <v>6822</v>
      </c>
      <c r="I79" s="81" t="s">
        <v>3596</v>
      </c>
      <c r="J79" s="85"/>
      <c r="K79" s="85"/>
      <c r="L79" s="84" t="s">
        <v>33</v>
      </c>
      <c r="M79" s="83"/>
      <c r="N79" s="83"/>
      <c r="O79" s="83"/>
      <c r="P79" s="83"/>
      <c r="Q79" s="101" t="s">
        <v>56</v>
      </c>
      <c r="R79" s="102"/>
      <c r="S79" s="83"/>
      <c r="T79" s="104"/>
      <c r="U79" s="105"/>
    </row>
    <row r="80" s="40" customFormat="1" ht="17.65" customHeight="1" spans="1:21">
      <c r="A80" s="71">
        <v>75</v>
      </c>
      <c r="B80" s="72" t="s">
        <v>298</v>
      </c>
      <c r="C80" s="73" t="s">
        <v>299</v>
      </c>
      <c r="D80" s="73">
        <v>13987324298</v>
      </c>
      <c r="E80" s="74" t="s">
        <v>59</v>
      </c>
      <c r="F80" s="75" t="s">
        <v>6823</v>
      </c>
      <c r="G80" s="75">
        <v>0</v>
      </c>
      <c r="H80" s="75" t="s">
        <v>6824</v>
      </c>
      <c r="I80" s="81" t="s">
        <v>3596</v>
      </c>
      <c r="J80" s="85"/>
      <c r="K80" s="85"/>
      <c r="L80" s="84" t="s">
        <v>33</v>
      </c>
      <c r="M80" s="83"/>
      <c r="N80" s="83"/>
      <c r="O80" s="83"/>
      <c r="P80" s="83"/>
      <c r="Q80" s="101" t="s">
        <v>56</v>
      </c>
      <c r="R80" s="102"/>
      <c r="S80" s="103"/>
      <c r="T80" s="104"/>
      <c r="U80" s="105"/>
    </row>
    <row r="81" s="40" customFormat="1" ht="17.65" customHeight="1" spans="1:21">
      <c r="A81" s="71">
        <v>76</v>
      </c>
      <c r="B81" s="72" t="s">
        <v>302</v>
      </c>
      <c r="C81" s="73" t="s">
        <v>303</v>
      </c>
      <c r="D81" s="73">
        <v>13529492223</v>
      </c>
      <c r="E81" s="74" t="s">
        <v>59</v>
      </c>
      <c r="F81" s="76" t="str">
        <f>VLOOKUP(B81,[52]全部报警!$B$4:$E$89,2,FALSE)</f>
        <v>2019-07-31 14:01:47</v>
      </c>
      <c r="G81" s="76">
        <f>VLOOKUP(B81,[52]全部报警!$B$4:$E$89,3,FALSE)</f>
        <v>0</v>
      </c>
      <c r="H81" s="76" t="str">
        <f>VLOOKUP(B81,[52]全部报警!$B$4:$E$89,4,FALSE)</f>
        <v>云南省红河哈尼族彝族自治州个旧市锡城镇个金公路个旧市仪创商贸有限公司东59米</v>
      </c>
      <c r="I81" s="81" t="s">
        <v>3596</v>
      </c>
      <c r="J81" s="85"/>
      <c r="K81" s="85"/>
      <c r="L81" s="84" t="s">
        <v>33</v>
      </c>
      <c r="M81" s="83"/>
      <c r="N81" s="83"/>
      <c r="O81" s="83"/>
      <c r="P81" s="83"/>
      <c r="Q81" s="101" t="s">
        <v>56</v>
      </c>
      <c r="R81" s="102"/>
      <c r="S81" s="83"/>
      <c r="T81" s="104"/>
      <c r="U81" s="105"/>
    </row>
    <row r="82" s="40" customFormat="1" ht="17.65" customHeight="1" spans="1:21">
      <c r="A82" s="71">
        <v>77</v>
      </c>
      <c r="B82" s="72" t="s">
        <v>305</v>
      </c>
      <c r="C82" s="77" t="s">
        <v>306</v>
      </c>
      <c r="D82" s="77">
        <v>15987326716</v>
      </c>
      <c r="E82" s="74" t="s">
        <v>59</v>
      </c>
      <c r="F82" s="76" t="str">
        <f>VLOOKUP(B82,[52]全部报警!$B$4:$E$89,2,FALSE)</f>
        <v>2019-07-31 14:15:19</v>
      </c>
      <c r="G82" s="76">
        <f>VLOOKUP(B82,[52]全部报警!$B$4:$E$89,3,FALSE)</f>
        <v>0</v>
      </c>
      <c r="H82" s="76" t="str">
        <f>VLOOKUP(B82,[52]全部报警!$B$4:$E$89,4,FALSE)</f>
        <v>云南省红河哈尼族彝族自治州泸西县午街铺镇服务区东南169米</v>
      </c>
      <c r="I82" s="81" t="s">
        <v>3596</v>
      </c>
      <c r="J82" s="85"/>
      <c r="K82" s="85"/>
      <c r="L82" s="84" t="s">
        <v>33</v>
      </c>
      <c r="M82" s="83"/>
      <c r="N82" s="83"/>
      <c r="O82" s="83"/>
      <c r="P82" s="83"/>
      <c r="Q82" s="101" t="s">
        <v>56</v>
      </c>
      <c r="R82" s="102"/>
      <c r="S82" s="83"/>
      <c r="T82" s="104"/>
      <c r="U82" s="105"/>
    </row>
    <row r="83" s="40" customFormat="1" ht="17.65" customHeight="1" spans="1:21">
      <c r="A83" s="71">
        <v>78</v>
      </c>
      <c r="B83" s="72" t="s">
        <v>307</v>
      </c>
      <c r="C83" s="73" t="s">
        <v>308</v>
      </c>
      <c r="D83" s="73">
        <v>13769323752</v>
      </c>
      <c r="E83" s="74" t="s">
        <v>59</v>
      </c>
      <c r="F83" s="76" t="str">
        <f>VLOOKUP(B83,[52]全部报警!$B$4:$E$89,2,FALSE)</f>
        <v>2019-07-31 15:26:57</v>
      </c>
      <c r="G83" s="76">
        <f>VLOOKUP(B83,[52]全部报警!$B$4:$E$89,3,FALSE)</f>
        <v>0</v>
      </c>
      <c r="H83" s="76" t="str">
        <f>VLOOKUP(B83,[52]全部报警!$B$4:$E$89,4,FALSE)</f>
        <v>云南省昭通市绥江县南岸镇昭乐高速黄龙村大桥南243米</v>
      </c>
      <c r="I83" s="81" t="s">
        <v>3596</v>
      </c>
      <c r="J83" s="85"/>
      <c r="K83" s="85"/>
      <c r="L83" s="84" t="s">
        <v>33</v>
      </c>
      <c r="M83" s="83"/>
      <c r="N83" s="83"/>
      <c r="O83" s="83"/>
      <c r="P83" s="83"/>
      <c r="Q83" s="101" t="s">
        <v>56</v>
      </c>
      <c r="R83" s="102"/>
      <c r="S83" s="103"/>
      <c r="T83" s="104"/>
      <c r="U83" s="105"/>
    </row>
    <row r="84" s="40" customFormat="1" ht="17.65" customHeight="1" spans="1:21">
      <c r="A84" s="71">
        <v>79</v>
      </c>
      <c r="B84" s="72" t="s">
        <v>309</v>
      </c>
      <c r="C84" s="73" t="s">
        <v>310</v>
      </c>
      <c r="D84" s="73">
        <v>13887310086</v>
      </c>
      <c r="E84" s="74" t="s">
        <v>59</v>
      </c>
      <c r="F84" s="76" t="str">
        <f>VLOOKUP(B84,[52]全部报警!$B$4:$E$89,2,FALSE)</f>
        <v>2019-07-31 16:34:14</v>
      </c>
      <c r="G84" s="76">
        <f>VLOOKUP(B84,[52]全部报警!$B$4:$E$89,3,FALSE)</f>
        <v>0</v>
      </c>
      <c r="H84" s="76" t="str">
        <f>VLOOKUP(B84,[52]全部报警!$B$4:$E$89,4,FALSE)</f>
        <v>云南省红河哈尼族彝族自治州石屏县,石屏神龟井食品有限公司,东方向,116.1米</v>
      </c>
      <c r="I84" s="81" t="s">
        <v>3596</v>
      </c>
      <c r="J84" s="85"/>
      <c r="K84" s="85"/>
      <c r="L84" s="84" t="s">
        <v>33</v>
      </c>
      <c r="M84" s="83"/>
      <c r="N84" s="83"/>
      <c r="O84" s="83"/>
      <c r="P84" s="83"/>
      <c r="Q84" s="101" t="s">
        <v>56</v>
      </c>
      <c r="R84" s="102"/>
      <c r="S84" s="83"/>
      <c r="T84" s="104"/>
      <c r="U84" s="105"/>
    </row>
    <row r="85" s="40" customFormat="1" ht="17.65" customHeight="1" spans="1:21">
      <c r="A85" s="71">
        <v>80</v>
      </c>
      <c r="B85" s="72" t="s">
        <v>313</v>
      </c>
      <c r="C85" s="73" t="s">
        <v>314</v>
      </c>
      <c r="D85" s="73">
        <v>13988048437</v>
      </c>
      <c r="E85" s="74" t="s">
        <v>59</v>
      </c>
      <c r="F85" s="75" t="s">
        <v>6825</v>
      </c>
      <c r="G85" s="75">
        <v>0</v>
      </c>
      <c r="H85" s="75" t="s">
        <v>6826</v>
      </c>
      <c r="I85" s="81" t="s">
        <v>3596</v>
      </c>
      <c r="J85" s="85"/>
      <c r="K85" s="85"/>
      <c r="L85" s="84" t="s">
        <v>33</v>
      </c>
      <c r="M85" s="83"/>
      <c r="N85" s="83"/>
      <c r="O85" s="83"/>
      <c r="P85" s="83"/>
      <c r="Q85" s="101" t="s">
        <v>56</v>
      </c>
      <c r="R85" s="102"/>
      <c r="S85" s="103"/>
      <c r="T85" s="104"/>
      <c r="U85" s="105"/>
    </row>
    <row r="86" s="40" customFormat="1" ht="17.65" customHeight="1" spans="1:21">
      <c r="A86" s="71">
        <v>81</v>
      </c>
      <c r="B86" s="72" t="s">
        <v>315</v>
      </c>
      <c r="C86" s="73" t="s">
        <v>316</v>
      </c>
      <c r="D86" s="73">
        <v>15087333968</v>
      </c>
      <c r="E86" s="74" t="s">
        <v>59</v>
      </c>
      <c r="F86" s="75" t="s">
        <v>6827</v>
      </c>
      <c r="G86" s="75">
        <v>0</v>
      </c>
      <c r="H86" s="75" t="s">
        <v>6828</v>
      </c>
      <c r="I86" s="81" t="s">
        <v>3596</v>
      </c>
      <c r="J86" s="85"/>
      <c r="K86" s="85"/>
      <c r="L86" s="84" t="s">
        <v>33</v>
      </c>
      <c r="M86" s="83"/>
      <c r="N86" s="83"/>
      <c r="O86" s="83"/>
      <c r="P86" s="83"/>
      <c r="Q86" s="101" t="s">
        <v>56</v>
      </c>
      <c r="R86" s="102"/>
      <c r="S86" s="83"/>
      <c r="T86" s="104"/>
      <c r="U86" s="105"/>
    </row>
    <row r="87" s="40" customFormat="1" ht="17.65" customHeight="1" spans="1:21">
      <c r="A87" s="71">
        <v>82</v>
      </c>
      <c r="B87" s="72" t="s">
        <v>317</v>
      </c>
      <c r="C87" s="73" t="s">
        <v>318</v>
      </c>
      <c r="D87" s="73">
        <v>15987375479</v>
      </c>
      <c r="E87" s="74" t="s">
        <v>59</v>
      </c>
      <c r="F87" s="76" t="str">
        <f>VLOOKUP(B87,[52]全部报警!$B$4:$E$89,2,FALSE)</f>
        <v>2019-07-31 15:51:36</v>
      </c>
      <c r="G87" s="76">
        <f>VLOOKUP(B87,[52]全部报警!$B$4:$E$89,3,FALSE)</f>
        <v>0</v>
      </c>
      <c r="H87" s="76" t="str">
        <f>VLOOKUP(B87,[52]全部报警!$B$4:$E$89,4,FALSE)</f>
        <v>云南省红河哈尼族彝族自治州元阳县南沙镇慢腊公路102县102县道桃园村卫生所东1612米</v>
      </c>
      <c r="I87" s="81" t="s">
        <v>3596</v>
      </c>
      <c r="J87" s="85"/>
      <c r="K87" s="85"/>
      <c r="L87" s="84" t="s">
        <v>33</v>
      </c>
      <c r="M87" s="83"/>
      <c r="N87" s="83"/>
      <c r="O87" s="83"/>
      <c r="P87" s="83"/>
      <c r="Q87" s="101" t="s">
        <v>56</v>
      </c>
      <c r="R87" s="102"/>
      <c r="S87" s="83"/>
      <c r="T87" s="104"/>
      <c r="U87" s="105"/>
    </row>
    <row r="88" s="40" customFormat="1" ht="17.65" customHeight="1" spans="1:21">
      <c r="A88" s="71">
        <v>83</v>
      </c>
      <c r="B88" s="72" t="s">
        <v>319</v>
      </c>
      <c r="C88" s="73" t="s">
        <v>141</v>
      </c>
      <c r="D88" s="73">
        <v>15912899704</v>
      </c>
      <c r="E88" s="74" t="s">
        <v>59</v>
      </c>
      <c r="F88" s="76" t="str">
        <f>VLOOKUP(B88,[52]全部报警!$B$4:$E$89,2,FALSE)</f>
        <v>2019-07-31 16:33:48</v>
      </c>
      <c r="G88" s="76">
        <f>VLOOKUP(B88,[52]全部报警!$B$4:$E$89,3,FALSE)</f>
        <v>0</v>
      </c>
      <c r="H88" s="76" t="str">
        <f>VLOOKUP(B88,[52]全部报警!$B$4:$E$89,4,FALSE)</f>
        <v>云南省红河哈尼族彝族自治州建水县,木头寨,东南方向,540.5米</v>
      </c>
      <c r="I88" s="81" t="s">
        <v>3596</v>
      </c>
      <c r="J88" s="85"/>
      <c r="K88" s="85"/>
      <c r="L88" s="84" t="s">
        <v>33</v>
      </c>
      <c r="M88" s="83"/>
      <c r="N88" s="83"/>
      <c r="O88" s="83"/>
      <c r="P88" s="83"/>
      <c r="Q88" s="101" t="s">
        <v>56</v>
      </c>
      <c r="R88" s="102"/>
      <c r="S88" s="83"/>
      <c r="T88" s="104"/>
      <c r="U88" s="105"/>
    </row>
    <row r="89" s="40" customFormat="1" ht="17.65" customHeight="1" spans="1:21">
      <c r="A89" s="71">
        <v>84</v>
      </c>
      <c r="B89" s="72" t="s">
        <v>322</v>
      </c>
      <c r="C89" s="73" t="s">
        <v>323</v>
      </c>
      <c r="D89" s="73">
        <v>13988065286</v>
      </c>
      <c r="E89" s="74" t="s">
        <v>59</v>
      </c>
      <c r="F89" s="76" t="str">
        <f>VLOOKUP(B89,[52]全部报警!$B$4:$E$89,2,FALSE)</f>
        <v>2019-07-31 09:25:09</v>
      </c>
      <c r="G89" s="76">
        <f>VLOOKUP(B89,[52]全部报警!$B$4:$E$89,3,FALSE)</f>
        <v>0</v>
      </c>
      <c r="H89" s="76" t="str">
        <f>VLOOKUP(B89,[52]全部报警!$B$4:$E$89,4,FALSE)</f>
        <v>云南省红河哈尼族彝族自治州建水县临安镇214省道万达修理厂东南21米</v>
      </c>
      <c r="I89" s="81" t="s">
        <v>3596</v>
      </c>
      <c r="J89" s="85"/>
      <c r="K89" s="85"/>
      <c r="L89" s="84" t="s">
        <v>33</v>
      </c>
      <c r="M89" s="83"/>
      <c r="N89" s="83"/>
      <c r="O89" s="83"/>
      <c r="P89" s="83"/>
      <c r="Q89" s="101" t="s">
        <v>56</v>
      </c>
      <c r="R89" s="102"/>
      <c r="S89" s="83"/>
      <c r="T89" s="104"/>
      <c r="U89" s="105"/>
    </row>
    <row r="90" s="41" customFormat="1" ht="17.65" customHeight="1" spans="1:22">
      <c r="A90" s="71">
        <v>85</v>
      </c>
      <c r="B90" s="72" t="s">
        <v>324</v>
      </c>
      <c r="C90" s="73" t="s">
        <v>325</v>
      </c>
      <c r="D90" s="73">
        <v>15126318641</v>
      </c>
      <c r="E90" s="74" t="s">
        <v>59</v>
      </c>
      <c r="F90" s="76" t="str">
        <f>VLOOKUP(B90,[52]全部报警!$B$4:$E$89,2,FALSE)</f>
        <v>2019-07-31 11:58:35</v>
      </c>
      <c r="G90" s="76">
        <f>VLOOKUP(B90,[52]全部报警!$B$4:$E$89,3,FALSE)</f>
        <v>0</v>
      </c>
      <c r="H90" s="76" t="str">
        <f>VLOOKUP(B90,[52]全部报警!$B$4:$E$89,4,FALSE)</f>
        <v>云南省红河哈尼族彝族自治州建水县临安镇214省道中国石化加油站(培德段)西北37米</v>
      </c>
      <c r="I90" s="81" t="s">
        <v>3596</v>
      </c>
      <c r="J90" s="85"/>
      <c r="K90" s="85"/>
      <c r="L90" s="84" t="s">
        <v>33</v>
      </c>
      <c r="M90" s="83"/>
      <c r="N90" s="83"/>
      <c r="O90" s="83"/>
      <c r="P90" s="83"/>
      <c r="Q90" s="101" t="s">
        <v>56</v>
      </c>
      <c r="R90" s="102"/>
      <c r="S90" s="83"/>
      <c r="T90" s="104"/>
      <c r="U90" s="105"/>
      <c r="V90" s="46"/>
    </row>
    <row r="91" s="41" customFormat="1" ht="17.65" customHeight="1" spans="1:22">
      <c r="A91" s="71">
        <v>86</v>
      </c>
      <c r="B91" s="72" t="s">
        <v>326</v>
      </c>
      <c r="C91" s="73" t="s">
        <v>327</v>
      </c>
      <c r="D91" s="73">
        <v>15287330010</v>
      </c>
      <c r="E91" s="74" t="s">
        <v>59</v>
      </c>
      <c r="F91" s="76" t="str">
        <f>VLOOKUP(B91,[52]全部报警!$B$4:$E$89,2,FALSE)</f>
        <v>2019-07-31 16:35:20</v>
      </c>
      <c r="G91" s="76">
        <f>VLOOKUP(B91,[52]全部报警!$B$4:$E$89,3,FALSE)</f>
        <v>0</v>
      </c>
      <c r="H91" s="76" t="str">
        <f>VLOOKUP(B91,[52]全部报警!$B$4:$E$89,4,FALSE)</f>
        <v>云南省红河哈尼族彝族自治州建水县,白显村,东南方向,1196.0米</v>
      </c>
      <c r="I91" s="81" t="s">
        <v>3596</v>
      </c>
      <c r="J91" s="85"/>
      <c r="K91" s="85"/>
      <c r="L91" s="84" t="s">
        <v>33</v>
      </c>
      <c r="M91" s="83"/>
      <c r="N91" s="83"/>
      <c r="O91" s="83"/>
      <c r="P91" s="83"/>
      <c r="Q91" s="101" t="s">
        <v>56</v>
      </c>
      <c r="R91" s="102"/>
      <c r="S91" s="83"/>
      <c r="T91" s="104"/>
      <c r="U91" s="105"/>
      <c r="V91" s="46"/>
    </row>
    <row r="92" s="41" customFormat="1" ht="17.65" customHeight="1" spans="1:21">
      <c r="A92" s="71">
        <v>87</v>
      </c>
      <c r="B92" s="72" t="s">
        <v>328</v>
      </c>
      <c r="C92" s="73" t="s">
        <v>329</v>
      </c>
      <c r="D92" s="73">
        <v>13408935775</v>
      </c>
      <c r="E92" s="74" t="s">
        <v>59</v>
      </c>
      <c r="F92" s="76" t="str">
        <f>VLOOKUP(B92,[52]全部报警!$B$4:$E$89,2,FALSE)</f>
        <v>2019-07-31 16:34:57</v>
      </c>
      <c r="G92" s="76">
        <f>VLOOKUP(B92,[52]全部报警!$B$4:$E$89,3,FALSE)</f>
        <v>0</v>
      </c>
      <c r="H92" s="76" t="str">
        <f>VLOOKUP(B92,[52]全部报警!$B$4:$E$89,4,FALSE)</f>
        <v>云南省红河哈尼族彝族自治州建水县,龙潭小学,西方向,467.4米</v>
      </c>
      <c r="I92" s="81" t="s">
        <v>3596</v>
      </c>
      <c r="J92" s="85"/>
      <c r="K92" s="85"/>
      <c r="L92" s="84" t="s">
        <v>33</v>
      </c>
      <c r="M92" s="83"/>
      <c r="N92" s="83"/>
      <c r="O92" s="83"/>
      <c r="P92" s="83"/>
      <c r="Q92" s="101" t="s">
        <v>56</v>
      </c>
      <c r="R92" s="102"/>
      <c r="S92" s="83"/>
      <c r="T92" s="104"/>
      <c r="U92" s="105"/>
    </row>
    <row r="93" s="41" customFormat="1" ht="17.65" customHeight="1" spans="1:21">
      <c r="A93" s="71">
        <v>88</v>
      </c>
      <c r="B93" s="72" t="s">
        <v>330</v>
      </c>
      <c r="C93" s="73" t="s">
        <v>331</v>
      </c>
      <c r="D93" s="73">
        <v>15912809069</v>
      </c>
      <c r="E93" s="74" t="s">
        <v>59</v>
      </c>
      <c r="F93" s="75" t="s">
        <v>6829</v>
      </c>
      <c r="G93" s="75">
        <v>0</v>
      </c>
      <c r="H93" s="75" t="s">
        <v>6830</v>
      </c>
      <c r="I93" s="81" t="s">
        <v>3596</v>
      </c>
      <c r="J93" s="85"/>
      <c r="K93" s="85"/>
      <c r="L93" s="84" t="s">
        <v>33</v>
      </c>
      <c r="M93" s="83"/>
      <c r="N93" s="83"/>
      <c r="O93" s="83"/>
      <c r="P93" s="83"/>
      <c r="Q93" s="101" t="s">
        <v>56</v>
      </c>
      <c r="R93" s="102"/>
      <c r="S93" s="83"/>
      <c r="T93" s="104"/>
      <c r="U93" s="105"/>
    </row>
    <row r="94" s="41" customFormat="1" ht="17.65" customHeight="1" spans="1:21">
      <c r="A94" s="71">
        <v>89</v>
      </c>
      <c r="B94" s="72" t="s">
        <v>334</v>
      </c>
      <c r="C94" s="73" t="s">
        <v>335</v>
      </c>
      <c r="D94" s="73">
        <v>15094156905</v>
      </c>
      <c r="E94" s="74" t="s">
        <v>59</v>
      </c>
      <c r="F94" s="75" t="s">
        <v>6831</v>
      </c>
      <c r="G94" s="75">
        <v>0</v>
      </c>
      <c r="H94" s="75" t="s">
        <v>6832</v>
      </c>
      <c r="I94" s="81" t="s">
        <v>3596</v>
      </c>
      <c r="J94" s="85"/>
      <c r="K94" s="85"/>
      <c r="L94" s="84" t="s">
        <v>33</v>
      </c>
      <c r="M94" s="83"/>
      <c r="N94" s="83"/>
      <c r="O94" s="83"/>
      <c r="P94" s="83"/>
      <c r="Q94" s="101" t="s">
        <v>56</v>
      </c>
      <c r="R94" s="102"/>
      <c r="S94" s="83"/>
      <c r="T94" s="104"/>
      <c r="U94" s="105"/>
    </row>
    <row r="95" s="41" customFormat="1" ht="17.65" customHeight="1" spans="1:21">
      <c r="A95" s="71">
        <v>90</v>
      </c>
      <c r="B95" s="72" t="s">
        <v>338</v>
      </c>
      <c r="C95" s="73" t="s">
        <v>339</v>
      </c>
      <c r="D95" s="73">
        <v>13529826425</v>
      </c>
      <c r="E95" s="74" t="s">
        <v>59</v>
      </c>
      <c r="F95" s="76" t="str">
        <f>VLOOKUP(B95,[52]全部报警!$B$4:$E$89,2,FALSE)</f>
        <v>2019-07-31 15:15:57</v>
      </c>
      <c r="G95" s="76">
        <f>VLOOKUP(B95,[52]全部报警!$B$4:$E$89,3,FALSE)</f>
        <v>0</v>
      </c>
      <c r="H95" s="76" t="str">
        <f>VLOOKUP(B95,[52]全部报警!$B$4:$E$89,4,FALSE)</f>
        <v>云南省红河哈尼族彝族自治州元阳县新街镇陈安段陈安村南492米</v>
      </c>
      <c r="I95" s="81" t="s">
        <v>3596</v>
      </c>
      <c r="J95" s="85"/>
      <c r="K95" s="85"/>
      <c r="L95" s="84" t="s">
        <v>33</v>
      </c>
      <c r="M95" s="83"/>
      <c r="N95" s="83"/>
      <c r="O95" s="83"/>
      <c r="P95" s="83"/>
      <c r="Q95" s="101" t="s">
        <v>56</v>
      </c>
      <c r="R95" s="102"/>
      <c r="S95" s="83"/>
      <c r="T95" s="104"/>
      <c r="U95" s="105"/>
    </row>
    <row r="96" s="41" customFormat="1" ht="17.65" customHeight="1" spans="1:21">
      <c r="A96" s="71">
        <v>91</v>
      </c>
      <c r="B96" s="72" t="s">
        <v>342</v>
      </c>
      <c r="C96" s="73" t="s">
        <v>343</v>
      </c>
      <c r="D96" s="73">
        <v>15987380061</v>
      </c>
      <c r="E96" s="74" t="s">
        <v>59</v>
      </c>
      <c r="F96" s="76" t="str">
        <f>VLOOKUP(B96,[52]全部报警!$B$4:$E$89,2,FALSE)</f>
        <v>2019-07-31 16:33:04</v>
      </c>
      <c r="G96" s="76">
        <f>VLOOKUP(B96,[52]全部报警!$B$4:$E$89,3,FALSE)</f>
        <v>0</v>
      </c>
      <c r="H96" s="76" t="str">
        <f>VLOOKUP(B96,[52]全部报警!$B$4:$E$89,4,FALSE)</f>
        <v>云南省红河哈尼族彝族自治州蒙自市北大街25,云南省红河州糖果厂,东方向,248.5米</v>
      </c>
      <c r="I96" s="81" t="s">
        <v>3596</v>
      </c>
      <c r="J96" s="85"/>
      <c r="K96" s="85"/>
      <c r="L96" s="84" t="s">
        <v>33</v>
      </c>
      <c r="M96" s="83"/>
      <c r="N96" s="83"/>
      <c r="O96" s="83"/>
      <c r="P96" s="83"/>
      <c r="Q96" s="101" t="s">
        <v>56</v>
      </c>
      <c r="R96" s="102"/>
      <c r="S96" s="83"/>
      <c r="T96" s="104"/>
      <c r="U96" s="105"/>
    </row>
    <row r="97" s="41" customFormat="1" ht="17.65" customHeight="1" spans="1:21">
      <c r="A97" s="71">
        <v>92</v>
      </c>
      <c r="B97" s="72" t="s">
        <v>344</v>
      </c>
      <c r="C97" s="73" t="s">
        <v>345</v>
      </c>
      <c r="D97" s="73">
        <v>18008806112</v>
      </c>
      <c r="E97" s="74" t="s">
        <v>59</v>
      </c>
      <c r="F97" s="76" t="str">
        <f>VLOOKUP(B97,[52]全部报警!$B$4:$E$89,2,FALSE)</f>
        <v>2019-07-31 09:14:37</v>
      </c>
      <c r="G97" s="76">
        <f>VLOOKUP(B97,[52]全部报警!$B$4:$E$89,3,FALSE)</f>
        <v>0</v>
      </c>
      <c r="H97" s="76" t="str">
        <f>VLOOKUP(B97,[52]全部报警!$B$4:$E$89,4,FALSE)</f>
        <v>云南省曲靖市陆良县大莫古镇G78汕昆高速戈衣海子东南159米</v>
      </c>
      <c r="I97" s="81" t="s">
        <v>3596</v>
      </c>
      <c r="J97" s="85"/>
      <c r="K97" s="85"/>
      <c r="L97" s="84" t="s">
        <v>33</v>
      </c>
      <c r="M97" s="83"/>
      <c r="N97" s="83"/>
      <c r="O97" s="83"/>
      <c r="P97" s="83"/>
      <c r="Q97" s="101" t="s">
        <v>56</v>
      </c>
      <c r="R97" s="102"/>
      <c r="S97" s="83"/>
      <c r="T97" s="104"/>
      <c r="U97" s="105"/>
    </row>
    <row r="98" s="41" customFormat="1" ht="17.65" customHeight="1" spans="1:21">
      <c r="A98" s="71">
        <v>93</v>
      </c>
      <c r="B98" s="72" t="s">
        <v>348</v>
      </c>
      <c r="C98" s="73" t="s">
        <v>349</v>
      </c>
      <c r="D98" s="73">
        <v>13577315608</v>
      </c>
      <c r="E98" s="74" t="s">
        <v>59</v>
      </c>
      <c r="F98" s="75" t="s">
        <v>6833</v>
      </c>
      <c r="G98" s="75">
        <v>0</v>
      </c>
      <c r="H98" s="75" t="s">
        <v>6834</v>
      </c>
      <c r="I98" s="81" t="s">
        <v>3596</v>
      </c>
      <c r="J98" s="85"/>
      <c r="K98" s="85"/>
      <c r="L98" s="84" t="s">
        <v>33</v>
      </c>
      <c r="M98" s="83"/>
      <c r="N98" s="83"/>
      <c r="O98" s="83"/>
      <c r="P98" s="83"/>
      <c r="Q98" s="101" t="s">
        <v>56</v>
      </c>
      <c r="R98" s="102"/>
      <c r="S98" s="83"/>
      <c r="T98" s="104"/>
      <c r="U98" s="105"/>
    </row>
    <row r="99" s="41" customFormat="1" ht="17.65" customHeight="1" spans="1:21">
      <c r="A99" s="71">
        <v>94</v>
      </c>
      <c r="B99" s="72" t="s">
        <v>350</v>
      </c>
      <c r="C99" s="73" t="s">
        <v>351</v>
      </c>
      <c r="D99" s="73">
        <v>13887376301</v>
      </c>
      <c r="E99" s="74" t="s">
        <v>59</v>
      </c>
      <c r="F99" s="76" t="str">
        <f>VLOOKUP(B99,[52]全部报警!$B$4:$E$89,2,FALSE)</f>
        <v>2019-07-31 16:27:29</v>
      </c>
      <c r="G99" s="76">
        <f>VLOOKUP(B99,[52]全部报警!$B$4:$E$89,3,FALSE)</f>
        <v>0</v>
      </c>
      <c r="H99" s="76" t="str">
        <f>VLOOKUP(B99,[52]全部报警!$B$4:$E$89,4,FALSE)</f>
        <v>云南省红河哈尼族彝族自治州建水县临安镇214省道鸿达驾校西南273米</v>
      </c>
      <c r="I99" s="81" t="s">
        <v>3596</v>
      </c>
      <c r="J99" s="85"/>
      <c r="K99" s="85"/>
      <c r="L99" s="84" t="s">
        <v>33</v>
      </c>
      <c r="M99" s="83"/>
      <c r="N99" s="83"/>
      <c r="O99" s="83"/>
      <c r="P99" s="83"/>
      <c r="Q99" s="101" t="s">
        <v>56</v>
      </c>
      <c r="R99" s="102"/>
      <c r="S99" s="83"/>
      <c r="T99" s="104"/>
      <c r="U99" s="105"/>
    </row>
    <row r="100" s="41" customFormat="1" ht="17.65" customHeight="1" spans="1:21">
      <c r="A100" s="71">
        <v>95</v>
      </c>
      <c r="B100" s="108" t="s">
        <v>352</v>
      </c>
      <c r="C100" s="109" t="s">
        <v>353</v>
      </c>
      <c r="D100" s="109" t="s">
        <v>354</v>
      </c>
      <c r="E100" s="74" t="s">
        <v>59</v>
      </c>
      <c r="F100" s="75" t="s">
        <v>6835</v>
      </c>
      <c r="G100" s="75">
        <v>0</v>
      </c>
      <c r="H100" s="75" t="s">
        <v>6836</v>
      </c>
      <c r="I100" s="81" t="s">
        <v>3596</v>
      </c>
      <c r="J100" s="85"/>
      <c r="K100" s="85"/>
      <c r="L100" s="84" t="s">
        <v>33</v>
      </c>
      <c r="M100" s="83"/>
      <c r="N100" s="83"/>
      <c r="O100" s="83"/>
      <c r="P100" s="83"/>
      <c r="Q100" s="101" t="s">
        <v>56</v>
      </c>
      <c r="R100" s="102"/>
      <c r="S100" s="83"/>
      <c r="T100" s="104"/>
      <c r="U100" s="105"/>
    </row>
    <row r="101" s="41" customFormat="1" ht="17.65" customHeight="1" spans="1:21">
      <c r="A101" s="71">
        <v>96</v>
      </c>
      <c r="B101" s="72" t="s">
        <v>355</v>
      </c>
      <c r="C101" s="110" t="s">
        <v>356</v>
      </c>
      <c r="D101" s="110" t="s">
        <v>357</v>
      </c>
      <c r="E101" s="74" t="s">
        <v>59</v>
      </c>
      <c r="F101" s="76" t="str">
        <f>VLOOKUP(B101,[52]全部报警!$B$4:$E$89,2,FALSE)</f>
        <v>2019-07-31 16:03:45</v>
      </c>
      <c r="G101" s="76">
        <f>VLOOKUP(B101,[52]全部报警!$B$4:$E$89,3,FALSE)</f>
        <v>0</v>
      </c>
      <c r="H101" s="76" t="str">
        <f>VLOOKUP(B101,[52]全部报警!$B$4:$E$89,4,FALSE)</f>
        <v>云南省文山壮族苗族自治州砚山县平远镇商贸大街149商贸大街阳光钢铝门窗东南35米</v>
      </c>
      <c r="I101" s="81" t="s">
        <v>3596</v>
      </c>
      <c r="J101" s="85"/>
      <c r="K101" s="85"/>
      <c r="L101" s="84" t="s">
        <v>33</v>
      </c>
      <c r="M101" s="83"/>
      <c r="N101" s="83"/>
      <c r="O101" s="83"/>
      <c r="P101" s="83"/>
      <c r="Q101" s="101" t="s">
        <v>56</v>
      </c>
      <c r="R101" s="102"/>
      <c r="S101" s="83"/>
      <c r="T101" s="104"/>
      <c r="U101" s="105"/>
    </row>
    <row r="102" s="41" customFormat="1" ht="17.65" customHeight="1" spans="1:21">
      <c r="A102" s="71">
        <v>97</v>
      </c>
      <c r="B102" s="72" t="s">
        <v>358</v>
      </c>
      <c r="C102" s="110" t="s">
        <v>359</v>
      </c>
      <c r="D102" s="110" t="s">
        <v>360</v>
      </c>
      <c r="E102" s="74" t="s">
        <v>59</v>
      </c>
      <c r="F102" s="76" t="str">
        <f>VLOOKUP(B102,[52]全部报警!$B$4:$E$89,2,FALSE)</f>
        <v>2019-07-31 13:29:14</v>
      </c>
      <c r="G102" s="76">
        <f>VLOOKUP(B102,[52]全部报警!$B$4:$E$89,3,FALSE)</f>
        <v>0</v>
      </c>
      <c r="H102" s="76" t="str">
        <f>VLOOKUP(B102,[52]全部报警!$B$4:$E$89,4,FALSE)</f>
        <v>云南省红河哈尼族彝族自治州个旧市鸡街镇个大段白署沟山西552米</v>
      </c>
      <c r="I102" s="81" t="s">
        <v>3596</v>
      </c>
      <c r="J102" s="85"/>
      <c r="K102" s="85"/>
      <c r="L102" s="84" t="s">
        <v>33</v>
      </c>
      <c r="M102" s="83"/>
      <c r="N102" s="83"/>
      <c r="O102" s="83"/>
      <c r="P102" s="83"/>
      <c r="Q102" s="101" t="s">
        <v>56</v>
      </c>
      <c r="R102" s="102"/>
      <c r="S102" s="83"/>
      <c r="T102" s="104"/>
      <c r="U102" s="105"/>
    </row>
    <row r="103" s="41" customFormat="1" ht="17.65" customHeight="1" spans="1:21">
      <c r="A103" s="71">
        <v>98</v>
      </c>
      <c r="B103" s="72" t="s">
        <v>363</v>
      </c>
      <c r="C103" s="110" t="s">
        <v>364</v>
      </c>
      <c r="D103" s="110" t="s">
        <v>365</v>
      </c>
      <c r="E103" s="74" t="s">
        <v>59</v>
      </c>
      <c r="F103" s="76" t="str">
        <f>VLOOKUP(B103,[52]全部报警!$B$4:$E$89,2,FALSE)</f>
        <v>2019-07-31 15:55:41</v>
      </c>
      <c r="G103" s="76">
        <f>VLOOKUP(B103,[52]全部报警!$B$4:$E$89,3,FALSE)</f>
        <v>0</v>
      </c>
      <c r="H103" s="76" t="str">
        <f>VLOOKUP(B103,[52]全部报警!$B$4:$E$89,4,FALSE)</f>
        <v>云南省红河哈尼族彝族自治州河口瑶族自治县河口镇326国道曼漆西北235米</v>
      </c>
      <c r="I103" s="81" t="s">
        <v>3596</v>
      </c>
      <c r="J103" s="85"/>
      <c r="K103" s="85"/>
      <c r="L103" s="84" t="s">
        <v>33</v>
      </c>
      <c r="M103" s="83"/>
      <c r="N103" s="83"/>
      <c r="O103" s="83"/>
      <c r="P103" s="83"/>
      <c r="Q103" s="101" t="s">
        <v>56</v>
      </c>
      <c r="R103" s="102"/>
      <c r="S103" s="83"/>
      <c r="T103" s="104"/>
      <c r="U103" s="105"/>
    </row>
    <row r="104" s="41" customFormat="1" ht="17.65" customHeight="1" spans="1:21">
      <c r="A104" s="71">
        <v>99</v>
      </c>
      <c r="B104" s="72" t="s">
        <v>366</v>
      </c>
      <c r="C104" s="110" t="s">
        <v>367</v>
      </c>
      <c r="D104" s="110" t="s">
        <v>368</v>
      </c>
      <c r="E104" s="74" t="s">
        <v>59</v>
      </c>
      <c r="F104" s="76" t="str">
        <f>VLOOKUP(B104,[52]全部报警!$B$4:$E$89,2,FALSE)</f>
        <v>2019-07-31 15:31:09</v>
      </c>
      <c r="G104" s="76">
        <f>VLOOKUP(B104,[52]全部报警!$B$4:$E$89,3,FALSE)</f>
        <v>0</v>
      </c>
      <c r="H104" s="76" t="str">
        <f>VLOOKUP(B104,[52]全部报警!$B$4:$E$89,4,FALSE)</f>
        <v>云南省昆明市宜良县匡远街道学府路宜良县第一中学西南292米</v>
      </c>
      <c r="I104" s="81" t="s">
        <v>3596</v>
      </c>
      <c r="J104" s="85"/>
      <c r="K104" s="85"/>
      <c r="L104" s="84" t="s">
        <v>33</v>
      </c>
      <c r="M104" s="83"/>
      <c r="N104" s="83"/>
      <c r="O104" s="83"/>
      <c r="P104" s="83"/>
      <c r="Q104" s="101" t="s">
        <v>56</v>
      </c>
      <c r="R104" s="102"/>
      <c r="S104" s="83"/>
      <c r="T104" s="104"/>
      <c r="U104" s="105"/>
    </row>
    <row r="105" s="41" customFormat="1" ht="17.65" customHeight="1" spans="1:21">
      <c r="A105" s="71">
        <v>100</v>
      </c>
      <c r="B105" s="72" t="s">
        <v>369</v>
      </c>
      <c r="C105" s="109" t="s">
        <v>370</v>
      </c>
      <c r="D105" s="109" t="s">
        <v>371</v>
      </c>
      <c r="E105" s="74" t="s">
        <v>59</v>
      </c>
      <c r="F105" s="76" t="str">
        <f>VLOOKUP(B105,[52]全部报警!$B$4:$E$89,2,FALSE)</f>
        <v>2019-07-31 16:02:09</v>
      </c>
      <c r="G105" s="76">
        <f>VLOOKUP(B105,[52]全部报警!$B$4:$E$89,3,FALSE)</f>
        <v>0</v>
      </c>
      <c r="H105" s="76" t="str">
        <f>VLOOKUP(B105,[52]全部报警!$B$4:$E$89,4,FALSE)</f>
        <v>云南省红河哈尼族彝族自治州个旧市鸡街镇212省道西南有色地质勘查局三〇八队测试中心西96米</v>
      </c>
      <c r="I105" s="81" t="s">
        <v>3596</v>
      </c>
      <c r="J105" s="85"/>
      <c r="K105" s="85"/>
      <c r="L105" s="84" t="s">
        <v>33</v>
      </c>
      <c r="M105" s="83"/>
      <c r="N105" s="83"/>
      <c r="O105" s="83"/>
      <c r="P105" s="83"/>
      <c r="Q105" s="101" t="s">
        <v>56</v>
      </c>
      <c r="R105" s="102"/>
      <c r="S105" s="83"/>
      <c r="T105" s="104"/>
      <c r="U105" s="105"/>
    </row>
    <row r="106" s="41" customFormat="1" ht="17.65" customHeight="1" spans="1:21">
      <c r="A106" s="71">
        <v>101</v>
      </c>
      <c r="B106" s="72" t="s">
        <v>374</v>
      </c>
      <c r="C106" s="110" t="s">
        <v>375</v>
      </c>
      <c r="D106" s="111" t="s">
        <v>376</v>
      </c>
      <c r="E106" s="74" t="s">
        <v>59</v>
      </c>
      <c r="F106" s="76" t="str">
        <f>VLOOKUP(B106,[52]全部报警!$B$4:$E$89,2,FALSE)</f>
        <v>2019-07-31 16:33:52</v>
      </c>
      <c r="G106" s="76">
        <f>VLOOKUP(B106,[52]全部报警!$B$4:$E$89,3,FALSE)</f>
        <v>0</v>
      </c>
      <c r="H106" s="76" t="str">
        <f>VLOOKUP(B106,[52]全部报警!$B$4:$E$89,4,FALSE)</f>
        <v>云南省红河哈尼族彝族自治州屏边苗族自治县白云乡白泥塘村北135米</v>
      </c>
      <c r="I106" s="81" t="s">
        <v>3596</v>
      </c>
      <c r="J106" s="85"/>
      <c r="K106" s="85"/>
      <c r="L106" s="84" t="s">
        <v>33</v>
      </c>
      <c r="M106" s="83"/>
      <c r="N106" s="83"/>
      <c r="O106" s="83"/>
      <c r="P106" s="83"/>
      <c r="Q106" s="101" t="s">
        <v>56</v>
      </c>
      <c r="R106" s="102"/>
      <c r="S106" s="83"/>
      <c r="T106" s="104"/>
      <c r="U106" s="105"/>
    </row>
    <row r="107" s="41" customFormat="1" ht="17.65" customHeight="1" spans="1:21">
      <c r="A107" s="71">
        <v>102</v>
      </c>
      <c r="B107" s="72" t="s">
        <v>377</v>
      </c>
      <c r="C107" s="110" t="s">
        <v>378</v>
      </c>
      <c r="D107" s="110" t="s">
        <v>379</v>
      </c>
      <c r="E107" s="74" t="s">
        <v>59</v>
      </c>
      <c r="F107" s="75" t="s">
        <v>6837</v>
      </c>
      <c r="G107" s="75">
        <v>0</v>
      </c>
      <c r="H107" s="75" t="s">
        <v>4143</v>
      </c>
      <c r="I107" s="81" t="s">
        <v>3596</v>
      </c>
      <c r="J107" s="85"/>
      <c r="K107" s="85"/>
      <c r="L107" s="84" t="s">
        <v>33</v>
      </c>
      <c r="M107" s="83"/>
      <c r="N107" s="83"/>
      <c r="O107" s="83"/>
      <c r="P107" s="83"/>
      <c r="Q107" s="101" t="s">
        <v>56</v>
      </c>
      <c r="R107" s="102"/>
      <c r="S107" s="83"/>
      <c r="T107" s="104"/>
      <c r="U107" s="105"/>
    </row>
    <row r="108" s="41" customFormat="1" ht="17.65" customHeight="1" spans="1:21">
      <c r="A108" s="71">
        <v>103</v>
      </c>
      <c r="B108" s="72" t="s">
        <v>382</v>
      </c>
      <c r="C108" s="110" t="s">
        <v>383</v>
      </c>
      <c r="D108" s="110" t="s">
        <v>384</v>
      </c>
      <c r="E108" s="74" t="s">
        <v>59</v>
      </c>
      <c r="F108" s="76" t="str">
        <f>VLOOKUP(B108,[52]全部报警!$B$4:$E$89,2,FALSE)</f>
        <v>2019-07-22 18:10:48</v>
      </c>
      <c r="G108" s="76">
        <f>VLOOKUP(B108,[52]全部报警!$B$4:$E$89,3,FALSE)</f>
        <v>0</v>
      </c>
      <c r="H108" s="76" t="str">
        <f>VLOOKUP(B108,[52]全部报警!$B$4:$E$89,4,FALSE)</f>
        <v>云南省红河哈尼族彝族自治州蒙自市,停车场,西南方向,11.1米</v>
      </c>
      <c r="I108" s="81" t="s">
        <v>3596</v>
      </c>
      <c r="J108" s="85"/>
      <c r="K108" s="85"/>
      <c r="L108" s="84" t="s">
        <v>33</v>
      </c>
      <c r="M108" s="83"/>
      <c r="N108" s="83"/>
      <c r="O108" s="83"/>
      <c r="P108" s="83"/>
      <c r="Q108" s="101" t="s">
        <v>56</v>
      </c>
      <c r="R108" s="102"/>
      <c r="S108" s="83"/>
      <c r="T108" s="104"/>
      <c r="U108" s="105"/>
    </row>
    <row r="109" s="41" customFormat="1" ht="17.65" customHeight="1" spans="1:21">
      <c r="A109" s="71">
        <v>104</v>
      </c>
      <c r="B109" s="72" t="s">
        <v>387</v>
      </c>
      <c r="C109" s="110" t="s">
        <v>388</v>
      </c>
      <c r="D109" s="110" t="s">
        <v>389</v>
      </c>
      <c r="E109" s="74" t="s">
        <v>59</v>
      </c>
      <c r="F109" s="76" t="str">
        <f>VLOOKUP(B109,[52]全部报警!$B$4:$E$89,2,FALSE)</f>
        <v>2019-07-19 11:45:18</v>
      </c>
      <c r="G109" s="76">
        <f>VLOOKUP(B109,[52]全部报警!$B$4:$E$89,3,FALSE)</f>
        <v>0</v>
      </c>
      <c r="H109" s="76" t="str">
        <f>VLOOKUP(B109,[52]全部报警!$B$4:$E$89,4,FALSE)</f>
        <v>云南省红河哈尼族彝族自治州个旧市,松树寨,西南方向,1224.1米</v>
      </c>
      <c r="I109" s="81" t="s">
        <v>3596</v>
      </c>
      <c r="J109" s="85"/>
      <c r="K109" s="85"/>
      <c r="L109" s="84" t="s">
        <v>33</v>
      </c>
      <c r="M109" s="83"/>
      <c r="N109" s="83"/>
      <c r="O109" s="83"/>
      <c r="P109" s="83"/>
      <c r="Q109" s="101" t="s">
        <v>56</v>
      </c>
      <c r="R109" s="102"/>
      <c r="S109" s="83"/>
      <c r="T109" s="104"/>
      <c r="U109" s="105"/>
    </row>
    <row r="110" s="41" customFormat="1" ht="17.65" customHeight="1" spans="1:21">
      <c r="A110" s="71">
        <v>105</v>
      </c>
      <c r="B110" s="72" t="s">
        <v>392</v>
      </c>
      <c r="C110" s="110" t="s">
        <v>393</v>
      </c>
      <c r="D110" s="110" t="s">
        <v>394</v>
      </c>
      <c r="E110" s="74" t="s">
        <v>395</v>
      </c>
      <c r="F110" s="75" t="s">
        <v>6838</v>
      </c>
      <c r="G110" s="75">
        <v>0</v>
      </c>
      <c r="H110" s="75" t="s">
        <v>3908</v>
      </c>
      <c r="I110" s="81" t="s">
        <v>3596</v>
      </c>
      <c r="J110" s="85"/>
      <c r="K110" s="85"/>
      <c r="L110" s="84" t="s">
        <v>33</v>
      </c>
      <c r="M110" s="83"/>
      <c r="N110" s="83"/>
      <c r="O110" s="83"/>
      <c r="P110" s="83"/>
      <c r="Q110" s="101" t="s">
        <v>56</v>
      </c>
      <c r="R110" s="102"/>
      <c r="S110" s="83"/>
      <c r="T110" s="104"/>
      <c r="U110" s="105"/>
    </row>
    <row r="111" s="41" customFormat="1" ht="17.65" customHeight="1" spans="1:21">
      <c r="A111" s="71">
        <v>106</v>
      </c>
      <c r="B111" s="72" t="s">
        <v>398</v>
      </c>
      <c r="C111" s="110" t="s">
        <v>399</v>
      </c>
      <c r="D111" s="110" t="s">
        <v>400</v>
      </c>
      <c r="E111" s="74" t="s">
        <v>395</v>
      </c>
      <c r="F111" s="75" t="s">
        <v>6839</v>
      </c>
      <c r="G111" s="75">
        <v>0</v>
      </c>
      <c r="H111" s="75" t="s">
        <v>6840</v>
      </c>
      <c r="I111" s="81" t="s">
        <v>3596</v>
      </c>
      <c r="J111" s="85"/>
      <c r="K111" s="85"/>
      <c r="L111" s="84" t="s">
        <v>33</v>
      </c>
      <c r="M111" s="83"/>
      <c r="N111" s="83"/>
      <c r="O111" s="83"/>
      <c r="P111" s="83"/>
      <c r="Q111" s="101" t="s">
        <v>56</v>
      </c>
      <c r="R111" s="102"/>
      <c r="S111" s="83"/>
      <c r="T111" s="104"/>
      <c r="U111" s="105"/>
    </row>
    <row r="112" s="41" customFormat="1" ht="17.65" customHeight="1" spans="1:21">
      <c r="A112" s="71">
        <v>107</v>
      </c>
      <c r="B112" s="72" t="s">
        <v>403</v>
      </c>
      <c r="C112" s="110" t="s">
        <v>404</v>
      </c>
      <c r="D112" s="110" t="s">
        <v>405</v>
      </c>
      <c r="E112" s="74" t="s">
        <v>59</v>
      </c>
      <c r="F112" s="76" t="str">
        <f>VLOOKUP(B112,[52]全部报警!$B$4:$E$89,2,FALSE)</f>
        <v>2019-07-31 13:08:49</v>
      </c>
      <c r="G112" s="76">
        <f>VLOOKUP(B112,[52]全部报警!$B$4:$E$89,3,FALSE)</f>
        <v>0</v>
      </c>
      <c r="H112" s="76" t="str">
        <f>VLOOKUP(B112,[52]全部报警!$B$4:$E$89,4,FALSE)</f>
        <v>云南省迪庆藏族自治州维西傈僳族自治县永春乡维通公路岩房东南553米</v>
      </c>
      <c r="I112" s="81" t="s">
        <v>3596</v>
      </c>
      <c r="J112" s="85"/>
      <c r="K112" s="85"/>
      <c r="L112" s="84" t="s">
        <v>33</v>
      </c>
      <c r="M112" s="83"/>
      <c r="N112" s="83"/>
      <c r="O112" s="83"/>
      <c r="P112" s="83"/>
      <c r="Q112" s="101" t="s">
        <v>56</v>
      </c>
      <c r="R112" s="102"/>
      <c r="S112" s="83"/>
      <c r="T112" s="104"/>
      <c r="U112" s="105"/>
    </row>
    <row r="113" s="41" customFormat="1" ht="17.65" customHeight="1" spans="1:21">
      <c r="A113" s="71">
        <v>108</v>
      </c>
      <c r="B113" s="72" t="s">
        <v>408</v>
      </c>
      <c r="C113" s="110" t="s">
        <v>409</v>
      </c>
      <c r="D113" s="110" t="s">
        <v>410</v>
      </c>
      <c r="E113" s="74" t="s">
        <v>59</v>
      </c>
      <c r="F113" s="75" t="s">
        <v>6841</v>
      </c>
      <c r="G113" s="75">
        <v>0</v>
      </c>
      <c r="H113" s="75" t="s">
        <v>6842</v>
      </c>
      <c r="I113" s="81" t="s">
        <v>3596</v>
      </c>
      <c r="J113" s="85"/>
      <c r="K113" s="85"/>
      <c r="L113" s="84" t="s">
        <v>33</v>
      </c>
      <c r="M113" s="83"/>
      <c r="N113" s="83"/>
      <c r="O113" s="83"/>
      <c r="P113" s="83"/>
      <c r="Q113" s="101" t="s">
        <v>56</v>
      </c>
      <c r="R113" s="102"/>
      <c r="S113" s="83"/>
      <c r="T113" s="104"/>
      <c r="U113" s="105"/>
    </row>
    <row r="114" s="41" customFormat="1" ht="17.65" customHeight="1" spans="1:21">
      <c r="A114" s="71">
        <v>109</v>
      </c>
      <c r="B114" s="72" t="s">
        <v>413</v>
      </c>
      <c r="C114" s="77" t="s">
        <v>414</v>
      </c>
      <c r="D114" s="77">
        <v>15925330567</v>
      </c>
      <c r="E114" s="74" t="s">
        <v>59</v>
      </c>
      <c r="F114" s="75" t="s">
        <v>6843</v>
      </c>
      <c r="G114" s="75">
        <v>0</v>
      </c>
      <c r="H114" s="75" t="s">
        <v>6844</v>
      </c>
      <c r="I114" s="81" t="s">
        <v>3596</v>
      </c>
      <c r="J114" s="85"/>
      <c r="K114" s="85"/>
      <c r="L114" s="84" t="s">
        <v>33</v>
      </c>
      <c r="M114" s="83"/>
      <c r="N114" s="83"/>
      <c r="O114" s="83"/>
      <c r="P114" s="83"/>
      <c r="Q114" s="101" t="s">
        <v>56</v>
      </c>
      <c r="R114" s="102"/>
      <c r="S114" s="83"/>
      <c r="T114" s="104"/>
      <c r="U114" s="105"/>
    </row>
    <row r="115" s="41" customFormat="1" ht="17.65" customHeight="1" spans="1:21">
      <c r="A115" s="71">
        <v>110</v>
      </c>
      <c r="B115" s="72" t="s">
        <v>417</v>
      </c>
      <c r="C115" s="110" t="s">
        <v>418</v>
      </c>
      <c r="D115" s="110" t="s">
        <v>419</v>
      </c>
      <c r="E115" s="74" t="s">
        <v>59</v>
      </c>
      <c r="F115" s="76" t="str">
        <f>VLOOKUP(B115,[52]全部报警!$B$4:$E$89,2,FALSE)</f>
        <v>2019-07-31 10:32:06</v>
      </c>
      <c r="G115" s="76">
        <f>VLOOKUP(B115,[52]全部报警!$B$4:$E$89,3,FALSE)</f>
        <v>0</v>
      </c>
      <c r="H115" s="76" t="str">
        <f>VLOOKUP(B115,[52]全部报警!$B$4:$E$89,4,FALSE)</f>
        <v>云南省昆明市寻甸回族彝族自治县倘甸镇服务区西南80米</v>
      </c>
      <c r="I115" s="81" t="s">
        <v>3596</v>
      </c>
      <c r="J115" s="85"/>
      <c r="K115" s="85"/>
      <c r="L115" s="84" t="s">
        <v>33</v>
      </c>
      <c r="M115" s="83"/>
      <c r="N115" s="83"/>
      <c r="O115" s="83"/>
      <c r="P115" s="83"/>
      <c r="Q115" s="101" t="s">
        <v>56</v>
      </c>
      <c r="R115" s="102"/>
      <c r="S115" s="83"/>
      <c r="T115" s="104"/>
      <c r="U115" s="105"/>
    </row>
    <row r="116" s="41" customFormat="1" ht="17.65" customHeight="1" spans="1:22">
      <c r="A116" s="71">
        <v>111</v>
      </c>
      <c r="B116" s="72" t="s">
        <v>420</v>
      </c>
      <c r="C116" s="110" t="s">
        <v>274</v>
      </c>
      <c r="D116" s="110" t="s">
        <v>421</v>
      </c>
      <c r="E116" s="74" t="s">
        <v>59</v>
      </c>
      <c r="F116" s="75" t="s">
        <v>6845</v>
      </c>
      <c r="G116" s="75">
        <v>0</v>
      </c>
      <c r="H116" s="75" t="s">
        <v>6643</v>
      </c>
      <c r="I116" s="81" t="s">
        <v>3596</v>
      </c>
      <c r="J116" s="85"/>
      <c r="K116" s="85"/>
      <c r="L116" s="84" t="s">
        <v>33</v>
      </c>
      <c r="M116" s="83"/>
      <c r="N116" s="83"/>
      <c r="O116" s="83"/>
      <c r="P116" s="83"/>
      <c r="Q116" s="101" t="s">
        <v>56</v>
      </c>
      <c r="R116" s="102"/>
      <c r="S116" s="83"/>
      <c r="T116" s="104"/>
      <c r="U116" s="105"/>
      <c r="V116" s="46"/>
    </row>
    <row r="117" s="41" customFormat="1" ht="17.65" customHeight="1" spans="1:22">
      <c r="A117" s="71">
        <v>112</v>
      </c>
      <c r="B117" s="72" t="s">
        <v>424</v>
      </c>
      <c r="C117" s="110" t="s">
        <v>314</v>
      </c>
      <c r="D117" s="110" t="s">
        <v>425</v>
      </c>
      <c r="E117" s="74" t="s">
        <v>59</v>
      </c>
      <c r="F117" s="75" t="s">
        <v>6846</v>
      </c>
      <c r="G117" s="75">
        <v>0</v>
      </c>
      <c r="H117" s="75" t="s">
        <v>6847</v>
      </c>
      <c r="I117" s="81" t="s">
        <v>3596</v>
      </c>
      <c r="J117" s="85"/>
      <c r="K117" s="85"/>
      <c r="L117" s="84" t="s">
        <v>33</v>
      </c>
      <c r="M117" s="83"/>
      <c r="N117" s="83"/>
      <c r="O117" s="83"/>
      <c r="P117" s="83"/>
      <c r="Q117" s="101" t="s">
        <v>56</v>
      </c>
      <c r="R117" s="102"/>
      <c r="S117" s="83"/>
      <c r="T117" s="104"/>
      <c r="U117" s="105"/>
      <c r="V117" s="46"/>
    </row>
    <row r="118" s="41" customFormat="1" ht="17.65" customHeight="1" spans="1:22">
      <c r="A118" s="71">
        <v>113</v>
      </c>
      <c r="B118" s="72" t="s">
        <v>428</v>
      </c>
      <c r="C118" s="110" t="s">
        <v>429</v>
      </c>
      <c r="D118" s="110" t="s">
        <v>430</v>
      </c>
      <c r="E118" s="74" t="s">
        <v>59</v>
      </c>
      <c r="F118" s="76" t="str">
        <f>VLOOKUP(B118,[52]全部报警!$B$4:$E$89,2,FALSE)</f>
        <v>2019-07-31 16:15:23</v>
      </c>
      <c r="G118" s="76">
        <f>VLOOKUP(B118,[52]全部报警!$B$4:$E$89,3,FALSE)</f>
        <v>0</v>
      </c>
      <c r="H118" s="76" t="str">
        <f>VLOOKUP(B118,[52]全部报警!$B$4:$E$89,4,FALSE)</f>
        <v>云南省红河哈尼族彝族自治州河口瑶族自治县河口镇G8011开河高速观景台(曼五段)西北386米</v>
      </c>
      <c r="I118" s="81" t="s">
        <v>3596</v>
      </c>
      <c r="J118" s="85"/>
      <c r="K118" s="85"/>
      <c r="L118" s="84" t="s">
        <v>33</v>
      </c>
      <c r="M118" s="83"/>
      <c r="N118" s="83"/>
      <c r="O118" s="83"/>
      <c r="P118" s="83"/>
      <c r="Q118" s="101" t="s">
        <v>56</v>
      </c>
      <c r="R118" s="102"/>
      <c r="S118" s="83"/>
      <c r="T118" s="104"/>
      <c r="U118" s="105"/>
      <c r="V118" s="46"/>
    </row>
    <row r="119" s="41" customFormat="1" ht="17.65" customHeight="1" spans="1:22">
      <c r="A119" s="71">
        <v>114</v>
      </c>
      <c r="B119" s="112" t="s">
        <v>431</v>
      </c>
      <c r="C119" s="113" t="s">
        <v>432</v>
      </c>
      <c r="D119" s="113" t="s">
        <v>433</v>
      </c>
      <c r="E119" s="74" t="s">
        <v>59</v>
      </c>
      <c r="F119" s="75" t="s">
        <v>6848</v>
      </c>
      <c r="G119" s="75">
        <v>0</v>
      </c>
      <c r="H119" s="75" t="s">
        <v>6849</v>
      </c>
      <c r="I119" s="81" t="s">
        <v>3596</v>
      </c>
      <c r="J119" s="85"/>
      <c r="K119" s="85"/>
      <c r="L119" s="84" t="s">
        <v>33</v>
      </c>
      <c r="M119" s="83"/>
      <c r="N119" s="83"/>
      <c r="O119" s="83"/>
      <c r="P119" s="83"/>
      <c r="Q119" s="101" t="s">
        <v>56</v>
      </c>
      <c r="R119" s="102"/>
      <c r="S119" s="83"/>
      <c r="T119" s="104"/>
      <c r="U119" s="105"/>
      <c r="V119" s="46"/>
    </row>
    <row r="120" s="41" customFormat="1" ht="17.65" customHeight="1" spans="1:22">
      <c r="A120" s="71">
        <v>115</v>
      </c>
      <c r="B120" s="108" t="s">
        <v>436</v>
      </c>
      <c r="C120" s="110" t="s">
        <v>437</v>
      </c>
      <c r="D120" s="110" t="s">
        <v>438</v>
      </c>
      <c r="E120" s="74" t="s">
        <v>59</v>
      </c>
      <c r="F120" s="75" t="s">
        <v>6850</v>
      </c>
      <c r="G120" s="75">
        <v>0</v>
      </c>
      <c r="H120" s="75" t="s">
        <v>6851</v>
      </c>
      <c r="I120" s="81" t="s">
        <v>3596</v>
      </c>
      <c r="J120" s="85"/>
      <c r="K120" s="85"/>
      <c r="L120" s="84" t="s">
        <v>33</v>
      </c>
      <c r="M120" s="83"/>
      <c r="N120" s="83"/>
      <c r="O120" s="83"/>
      <c r="P120" s="83"/>
      <c r="Q120" s="101" t="s">
        <v>56</v>
      </c>
      <c r="R120" s="102"/>
      <c r="S120" s="83"/>
      <c r="T120" s="104"/>
      <c r="U120" s="105"/>
      <c r="V120" s="46"/>
    </row>
    <row r="121" s="41" customFormat="1" ht="17.65" customHeight="1" spans="1:22">
      <c r="A121" s="71">
        <v>116</v>
      </c>
      <c r="B121" s="72" t="s">
        <v>441</v>
      </c>
      <c r="C121" s="73" t="s">
        <v>442</v>
      </c>
      <c r="D121" s="73">
        <v>13529818088</v>
      </c>
      <c r="E121" s="74" t="s">
        <v>59</v>
      </c>
      <c r="F121" s="76" t="str">
        <f>VLOOKUP(B121,[52]全部报警!$B$4:$E$89,2,FALSE)</f>
        <v>2019-07-31 16:15:09</v>
      </c>
      <c r="G121" s="76">
        <f>VLOOKUP(B121,[52]全部报警!$B$4:$E$89,3,FALSE)</f>
        <v>0</v>
      </c>
      <c r="H121" s="76" t="str">
        <f>VLOOKUP(B121,[52]全部报警!$B$4:$E$89,4,FALSE)</f>
        <v>云南省红河哈尼族彝族自治州蒙自市,灰土寨,西南方向,378.7米</v>
      </c>
      <c r="I121" s="81" t="s">
        <v>3596</v>
      </c>
      <c r="J121" s="85"/>
      <c r="K121" s="85"/>
      <c r="L121" s="84" t="s">
        <v>33</v>
      </c>
      <c r="M121" s="83"/>
      <c r="N121" s="83"/>
      <c r="O121" s="83"/>
      <c r="P121" s="83"/>
      <c r="Q121" s="101" t="s">
        <v>56</v>
      </c>
      <c r="R121" s="102"/>
      <c r="S121" s="83"/>
      <c r="T121" s="104"/>
      <c r="U121" s="105"/>
      <c r="V121" s="46"/>
    </row>
    <row r="122" s="41" customFormat="1" ht="17.65" customHeight="1" spans="1:22">
      <c r="A122" s="71">
        <v>117</v>
      </c>
      <c r="B122" s="72" t="s">
        <v>445</v>
      </c>
      <c r="C122" s="77" t="s">
        <v>446</v>
      </c>
      <c r="D122" s="77">
        <v>13150527536</v>
      </c>
      <c r="E122" s="74" t="s">
        <v>59</v>
      </c>
      <c r="F122" s="76" t="str">
        <f>VLOOKUP(B122,[52]全部报警!$B$4:$E$89,2,FALSE)</f>
        <v>2019-07-31 10:34:03</v>
      </c>
      <c r="G122" s="76">
        <f>VLOOKUP(B122,[52]全部报警!$B$4:$E$89,3,FALSE)</f>
        <v>0</v>
      </c>
      <c r="H122" s="76" t="str">
        <f>VLOOKUP(B122,[52]全部报警!$B$4:$E$89,4,FALSE)</f>
        <v>云南省玉溪市通海县纳古镇忠爱大街183忠爱大街通海融丰贸易有限公司西47米</v>
      </c>
      <c r="I122" s="81" t="s">
        <v>3596</v>
      </c>
      <c r="J122" s="85"/>
      <c r="K122" s="85"/>
      <c r="L122" s="84" t="s">
        <v>33</v>
      </c>
      <c r="M122" s="83"/>
      <c r="N122" s="83"/>
      <c r="O122" s="83"/>
      <c r="P122" s="83"/>
      <c r="Q122" s="101" t="s">
        <v>56</v>
      </c>
      <c r="R122" s="102"/>
      <c r="S122" s="83"/>
      <c r="T122" s="104"/>
      <c r="U122" s="105"/>
      <c r="V122" s="46"/>
    </row>
    <row r="123" s="41" customFormat="1" ht="17.65" customHeight="1" spans="1:22">
      <c r="A123" s="71">
        <v>118</v>
      </c>
      <c r="B123" s="72" t="s">
        <v>447</v>
      </c>
      <c r="C123" s="77" t="s">
        <v>448</v>
      </c>
      <c r="D123" s="77">
        <v>13649621558</v>
      </c>
      <c r="E123" s="74" t="s">
        <v>59</v>
      </c>
      <c r="F123" s="76" t="str">
        <f>VLOOKUP(B123,[52]全部报警!$B$4:$E$89,2,FALSE)</f>
        <v>2019-07-31 15:21:14</v>
      </c>
      <c r="G123" s="76">
        <f>VLOOKUP(B123,[52]全部报警!$B$4:$E$89,3,FALSE)</f>
        <v>0</v>
      </c>
      <c r="H123" s="76" t="str">
        <f>VLOOKUP(B123,[52]全部报警!$B$4:$E$89,4,FALSE)</f>
        <v>云南省红河哈尼族彝族自治州红河县迤萨镇Z007水井东1115米</v>
      </c>
      <c r="I123" s="81" t="s">
        <v>3596</v>
      </c>
      <c r="J123" s="85"/>
      <c r="K123" s="85"/>
      <c r="L123" s="84" t="s">
        <v>33</v>
      </c>
      <c r="M123" s="83"/>
      <c r="N123" s="83"/>
      <c r="O123" s="83"/>
      <c r="P123" s="83"/>
      <c r="Q123" s="101" t="s">
        <v>56</v>
      </c>
      <c r="R123" s="102"/>
      <c r="S123" s="83"/>
      <c r="T123" s="104"/>
      <c r="U123" s="105"/>
      <c r="V123" s="46"/>
    </row>
    <row r="124" s="41" customFormat="1" ht="17.65" customHeight="1" spans="1:22">
      <c r="A124" s="71">
        <v>119</v>
      </c>
      <c r="B124" s="72" t="s">
        <v>449</v>
      </c>
      <c r="C124" s="73" t="s">
        <v>450</v>
      </c>
      <c r="D124" s="73">
        <v>13408934184</v>
      </c>
      <c r="E124" s="74" t="s">
        <v>59</v>
      </c>
      <c r="F124" s="75" t="s">
        <v>6852</v>
      </c>
      <c r="G124" s="75">
        <v>0</v>
      </c>
      <c r="H124" s="75" t="s">
        <v>6853</v>
      </c>
      <c r="I124" s="81" t="s">
        <v>3596</v>
      </c>
      <c r="J124" s="85"/>
      <c r="K124" s="85"/>
      <c r="L124" s="84" t="s">
        <v>33</v>
      </c>
      <c r="M124" s="83"/>
      <c r="N124" s="83"/>
      <c r="O124" s="83"/>
      <c r="P124" s="83"/>
      <c r="Q124" s="101" t="s">
        <v>56</v>
      </c>
      <c r="R124" s="102"/>
      <c r="S124" s="83"/>
      <c r="T124" s="104"/>
      <c r="U124" s="105"/>
      <c r="V124" s="46"/>
    </row>
    <row r="125" s="41" customFormat="1" ht="17.65" customHeight="1" spans="1:22">
      <c r="A125" s="71">
        <v>120</v>
      </c>
      <c r="B125" s="72" t="s">
        <v>453</v>
      </c>
      <c r="C125" s="77" t="s">
        <v>454</v>
      </c>
      <c r="D125" s="77">
        <v>15987713388</v>
      </c>
      <c r="E125" s="74" t="s">
        <v>59</v>
      </c>
      <c r="F125" s="75" t="s">
        <v>6854</v>
      </c>
      <c r="G125" s="75">
        <v>0</v>
      </c>
      <c r="H125" s="75" t="s">
        <v>5035</v>
      </c>
      <c r="I125" s="81" t="s">
        <v>3596</v>
      </c>
      <c r="J125" s="85"/>
      <c r="K125" s="85"/>
      <c r="L125" s="84" t="s">
        <v>33</v>
      </c>
      <c r="M125" s="83"/>
      <c r="N125" s="83"/>
      <c r="O125" s="83"/>
      <c r="P125" s="83"/>
      <c r="Q125" s="101" t="s">
        <v>56</v>
      </c>
      <c r="R125" s="102"/>
      <c r="S125" s="83"/>
      <c r="T125" s="104"/>
      <c r="U125" s="105"/>
      <c r="V125" s="46"/>
    </row>
    <row r="126" s="41" customFormat="1" ht="17.65" customHeight="1" spans="1:22">
      <c r="A126" s="71">
        <v>121</v>
      </c>
      <c r="B126" s="72" t="s">
        <v>457</v>
      </c>
      <c r="C126" s="73" t="s">
        <v>458</v>
      </c>
      <c r="D126" s="73">
        <v>13408943058</v>
      </c>
      <c r="E126" s="74" t="s">
        <v>59</v>
      </c>
      <c r="F126" s="75" t="s">
        <v>6855</v>
      </c>
      <c r="G126" s="75">
        <v>0</v>
      </c>
      <c r="H126" s="75" t="s">
        <v>6856</v>
      </c>
      <c r="I126" s="81" t="s">
        <v>3596</v>
      </c>
      <c r="J126" s="85"/>
      <c r="K126" s="85"/>
      <c r="L126" s="84" t="s">
        <v>33</v>
      </c>
      <c r="M126" s="83"/>
      <c r="N126" s="83"/>
      <c r="O126" s="83"/>
      <c r="P126" s="83"/>
      <c r="Q126" s="101" t="s">
        <v>56</v>
      </c>
      <c r="R126" s="102"/>
      <c r="S126" s="83"/>
      <c r="T126" s="104"/>
      <c r="U126" s="105"/>
      <c r="V126" s="46"/>
    </row>
    <row r="127" s="41" customFormat="1" ht="17.65" customHeight="1" spans="1:22">
      <c r="A127" s="71">
        <v>122</v>
      </c>
      <c r="B127" s="72" t="s">
        <v>461</v>
      </c>
      <c r="C127" s="73" t="s">
        <v>462</v>
      </c>
      <c r="D127" s="73">
        <v>15126308356</v>
      </c>
      <c r="E127" s="74" t="s">
        <v>59</v>
      </c>
      <c r="F127" s="76" t="str">
        <f>VLOOKUP(B127,[52]全部报警!$B$4:$E$89,2,FALSE)</f>
        <v>2019-07-31 16:18:44</v>
      </c>
      <c r="G127" s="76">
        <f>VLOOKUP(B127,[52]全部报警!$B$4:$E$89,3,FALSE)</f>
        <v>0</v>
      </c>
      <c r="H127" s="76" t="str">
        <f>VLOOKUP(B127,[52]全部报警!$B$4:$E$89,4,FALSE)</f>
        <v>云南省红河哈尼族彝族自治州个旧市老厂镇羊补段小羊坝底北904米</v>
      </c>
      <c r="I127" s="81" t="s">
        <v>3596</v>
      </c>
      <c r="J127" s="85"/>
      <c r="K127" s="85"/>
      <c r="L127" s="84" t="s">
        <v>33</v>
      </c>
      <c r="M127" s="83"/>
      <c r="N127" s="83"/>
      <c r="O127" s="83"/>
      <c r="P127" s="83"/>
      <c r="Q127" s="101" t="s">
        <v>56</v>
      </c>
      <c r="R127" s="102"/>
      <c r="S127" s="83"/>
      <c r="T127" s="104"/>
      <c r="U127" s="105"/>
      <c r="V127" s="46"/>
    </row>
    <row r="128" s="41" customFormat="1" ht="17.65" customHeight="1" spans="1:22">
      <c r="A128" s="71">
        <v>123</v>
      </c>
      <c r="B128" s="72" t="s">
        <v>465</v>
      </c>
      <c r="C128" s="73" t="s">
        <v>466</v>
      </c>
      <c r="D128" s="73">
        <v>13529497697</v>
      </c>
      <c r="E128" s="74" t="s">
        <v>59</v>
      </c>
      <c r="F128" s="76" t="str">
        <f>VLOOKUP(B128,[52]全部报警!$B$4:$E$89,2,FALSE)</f>
        <v>2019-07-31 15:55:59</v>
      </c>
      <c r="G128" s="76">
        <f>VLOOKUP(B128,[52]全部报警!$B$4:$E$89,3,FALSE)</f>
        <v>0</v>
      </c>
      <c r="H128" s="76" t="str">
        <f>VLOOKUP(B128,[52]全部报警!$B$4:$E$89,4,FALSE)</f>
        <v>云南省红河哈尼族彝族自治州个旧市大屯镇个大段小屯西138米</v>
      </c>
      <c r="I128" s="81" t="s">
        <v>3596</v>
      </c>
      <c r="J128" s="85"/>
      <c r="K128" s="85"/>
      <c r="L128" s="84" t="s">
        <v>33</v>
      </c>
      <c r="M128" s="83"/>
      <c r="N128" s="83"/>
      <c r="O128" s="83"/>
      <c r="P128" s="83"/>
      <c r="Q128" s="101" t="s">
        <v>56</v>
      </c>
      <c r="R128" s="102"/>
      <c r="S128" s="83"/>
      <c r="T128" s="104"/>
      <c r="U128" s="105"/>
      <c r="V128" s="46"/>
    </row>
    <row r="129" s="41" customFormat="1" ht="17.65" customHeight="1" spans="1:22">
      <c r="A129" s="71">
        <v>124</v>
      </c>
      <c r="B129" s="114" t="s">
        <v>467</v>
      </c>
      <c r="C129" s="115" t="s">
        <v>468</v>
      </c>
      <c r="D129" s="115">
        <v>13887501050</v>
      </c>
      <c r="E129" s="74" t="s">
        <v>59</v>
      </c>
      <c r="F129" s="75" t="s">
        <v>6857</v>
      </c>
      <c r="G129" s="75">
        <v>0</v>
      </c>
      <c r="H129" s="75" t="s">
        <v>6858</v>
      </c>
      <c r="I129" s="81" t="s">
        <v>3596</v>
      </c>
      <c r="J129" s="85"/>
      <c r="K129" s="85"/>
      <c r="L129" s="84" t="s">
        <v>33</v>
      </c>
      <c r="M129" s="83"/>
      <c r="N129" s="83"/>
      <c r="O129" s="83"/>
      <c r="P129" s="83"/>
      <c r="Q129" s="101" t="s">
        <v>56</v>
      </c>
      <c r="R129" s="102"/>
      <c r="S129" s="83"/>
      <c r="T129" s="104"/>
      <c r="U129" s="105"/>
      <c r="V129" s="46"/>
    </row>
    <row r="130" s="41" customFormat="1" ht="17.65" customHeight="1" spans="1:22">
      <c r="A130" s="71">
        <v>125</v>
      </c>
      <c r="B130" s="114" t="s">
        <v>469</v>
      </c>
      <c r="C130" s="115" t="s">
        <v>470</v>
      </c>
      <c r="D130" s="115">
        <v>13529664805</v>
      </c>
      <c r="E130" s="74" t="s">
        <v>59</v>
      </c>
      <c r="F130" s="76" t="str">
        <f>VLOOKUP(B130,[52]全部报警!$B$4:$E$89,2,FALSE)</f>
        <v>2019-07-31 15:35:45</v>
      </c>
      <c r="G130" s="76">
        <f>VLOOKUP(B130,[52]全部报警!$B$4:$E$89,3,FALSE)</f>
        <v>0</v>
      </c>
      <c r="H130" s="76" t="str">
        <f>VLOOKUP(B130,[52]全部报警!$B$4:$E$89,4,FALSE)</f>
        <v>云南省红河哈尼族彝族自治州元阳县逢春岭乡南蛮段石膏矿大桥南411米</v>
      </c>
      <c r="I130" s="81" t="s">
        <v>3596</v>
      </c>
      <c r="J130" s="85"/>
      <c r="K130" s="85"/>
      <c r="L130" s="84" t="s">
        <v>33</v>
      </c>
      <c r="M130" s="83"/>
      <c r="N130" s="83"/>
      <c r="O130" s="83"/>
      <c r="P130" s="83"/>
      <c r="Q130" s="101" t="s">
        <v>56</v>
      </c>
      <c r="R130" s="102"/>
      <c r="S130" s="83"/>
      <c r="T130" s="104"/>
      <c r="U130" s="105"/>
      <c r="V130" s="46"/>
    </row>
    <row r="131" s="41" customFormat="1" ht="17.65" customHeight="1" spans="1:22">
      <c r="A131" s="71">
        <v>126</v>
      </c>
      <c r="B131" s="116" t="s">
        <v>471</v>
      </c>
      <c r="C131" s="117" t="s">
        <v>472</v>
      </c>
      <c r="D131" s="117">
        <v>13577336657</v>
      </c>
      <c r="E131" s="74" t="s">
        <v>59</v>
      </c>
      <c r="F131" s="76" t="str">
        <f>VLOOKUP(B131,[52]全部报警!$B$4:$E$89,2,FALSE)</f>
        <v>2019-07-31 15:02:06</v>
      </c>
      <c r="G131" s="76">
        <f>VLOOKUP(B131,[52]全部报警!$B$4:$E$89,3,FALSE)</f>
        <v>0</v>
      </c>
      <c r="H131" s="76" t="str">
        <f>VLOOKUP(B131,[52]全部报警!$B$4:$E$89,4,FALSE)</f>
        <v>云南省红河哈尼族彝族自治州开远市小龙潭镇开培线安桶寨西326米</v>
      </c>
      <c r="I131" s="81" t="s">
        <v>3596</v>
      </c>
      <c r="J131" s="85"/>
      <c r="K131" s="85"/>
      <c r="L131" s="84" t="s">
        <v>33</v>
      </c>
      <c r="M131" s="83"/>
      <c r="N131" s="83"/>
      <c r="O131" s="83"/>
      <c r="P131" s="83"/>
      <c r="Q131" s="101" t="s">
        <v>56</v>
      </c>
      <c r="R131" s="102"/>
      <c r="S131" s="83"/>
      <c r="T131" s="104"/>
      <c r="U131" s="105"/>
      <c r="V131" s="46"/>
    </row>
    <row r="132" s="41" customFormat="1" ht="17.65" customHeight="1" spans="1:22">
      <c r="A132" s="71">
        <v>127</v>
      </c>
      <c r="B132" s="116" t="s">
        <v>473</v>
      </c>
      <c r="C132" s="77" t="s">
        <v>474</v>
      </c>
      <c r="D132" s="77">
        <v>13769469916</v>
      </c>
      <c r="E132" s="74" t="s">
        <v>59</v>
      </c>
      <c r="F132" s="75" t="s">
        <v>6859</v>
      </c>
      <c r="G132" s="75">
        <v>0</v>
      </c>
      <c r="H132" s="75" t="s">
        <v>6860</v>
      </c>
      <c r="I132" s="81" t="s">
        <v>3596</v>
      </c>
      <c r="J132" s="85"/>
      <c r="K132" s="85"/>
      <c r="L132" s="84" t="s">
        <v>33</v>
      </c>
      <c r="M132" s="83"/>
      <c r="N132" s="83"/>
      <c r="O132" s="83"/>
      <c r="P132" s="83"/>
      <c r="Q132" s="101" t="s">
        <v>56</v>
      </c>
      <c r="R132" s="102"/>
      <c r="S132" s="83"/>
      <c r="T132" s="104"/>
      <c r="U132" s="105"/>
      <c r="V132" s="46"/>
    </row>
    <row r="133" s="41" customFormat="1" ht="17.65" customHeight="1" spans="1:22">
      <c r="A133" s="71">
        <v>128</v>
      </c>
      <c r="B133" s="116" t="s">
        <v>477</v>
      </c>
      <c r="C133" s="78" t="s">
        <v>478</v>
      </c>
      <c r="D133" s="78" t="s">
        <v>479</v>
      </c>
      <c r="E133" s="74" t="s">
        <v>59</v>
      </c>
      <c r="F133" s="75" t="s">
        <v>6861</v>
      </c>
      <c r="G133" s="75">
        <v>0</v>
      </c>
      <c r="H133" s="75" t="s">
        <v>6660</v>
      </c>
      <c r="I133" s="81" t="s">
        <v>3596</v>
      </c>
      <c r="J133" s="85"/>
      <c r="K133" s="85"/>
      <c r="L133" s="84" t="s">
        <v>33</v>
      </c>
      <c r="M133" s="83"/>
      <c r="N133" s="83"/>
      <c r="O133" s="83"/>
      <c r="P133" s="83"/>
      <c r="Q133" s="101" t="s">
        <v>56</v>
      </c>
      <c r="R133" s="102"/>
      <c r="S133" s="83"/>
      <c r="T133" s="104"/>
      <c r="U133" s="105"/>
      <c r="V133" s="46"/>
    </row>
    <row r="134" s="41" customFormat="1" ht="17.65" customHeight="1" spans="1:22">
      <c r="A134" s="71">
        <v>129</v>
      </c>
      <c r="B134" s="116" t="s">
        <v>482</v>
      </c>
      <c r="C134" s="78" t="s">
        <v>483</v>
      </c>
      <c r="D134" s="78" t="s">
        <v>484</v>
      </c>
      <c r="E134" s="74" t="s">
        <v>59</v>
      </c>
      <c r="F134" s="76" t="str">
        <f>VLOOKUP(B134,[52]全部报警!$B$4:$E$89,2,FALSE)</f>
        <v>2019-07-31 15:57:14</v>
      </c>
      <c r="G134" s="76">
        <f>VLOOKUP(B134,[52]全部报警!$B$4:$E$89,3,FALSE)</f>
        <v>0</v>
      </c>
      <c r="H134" s="76" t="str">
        <f>VLOOKUP(B134,[52]全部报警!$B$4:$E$89,4,FALSE)</f>
        <v>云南省红河哈尼族彝族自治州金平苗族瑶族傣族自治县金河镇河东南路279蛮金公路富隆汽修西390米</v>
      </c>
      <c r="I134" s="81" t="s">
        <v>3596</v>
      </c>
      <c r="J134" s="85"/>
      <c r="K134" s="85"/>
      <c r="L134" s="84" t="s">
        <v>33</v>
      </c>
      <c r="M134" s="83"/>
      <c r="N134" s="83"/>
      <c r="O134" s="83"/>
      <c r="P134" s="83"/>
      <c r="Q134" s="101" t="s">
        <v>56</v>
      </c>
      <c r="R134" s="102"/>
      <c r="S134" s="83"/>
      <c r="T134" s="104"/>
      <c r="U134" s="105"/>
      <c r="V134" s="46"/>
    </row>
    <row r="135" s="41" customFormat="1" ht="17.65" customHeight="1" spans="1:22">
      <c r="A135" s="71">
        <v>130</v>
      </c>
      <c r="B135" s="116" t="s">
        <v>485</v>
      </c>
      <c r="C135" s="78" t="s">
        <v>486</v>
      </c>
      <c r="D135" s="78" t="s">
        <v>487</v>
      </c>
      <c r="E135" s="74" t="s">
        <v>59</v>
      </c>
      <c r="F135" s="75" t="s">
        <v>6862</v>
      </c>
      <c r="G135" s="75">
        <v>0</v>
      </c>
      <c r="H135" s="75" t="s">
        <v>6863</v>
      </c>
      <c r="I135" s="81" t="s">
        <v>3596</v>
      </c>
      <c r="J135" s="85"/>
      <c r="K135" s="85"/>
      <c r="L135" s="84" t="s">
        <v>33</v>
      </c>
      <c r="M135" s="83"/>
      <c r="N135" s="83"/>
      <c r="O135" s="83"/>
      <c r="P135" s="83"/>
      <c r="Q135" s="101" t="s">
        <v>56</v>
      </c>
      <c r="R135" s="102"/>
      <c r="S135" s="83"/>
      <c r="T135" s="104"/>
      <c r="U135" s="105"/>
      <c r="V135" s="46"/>
    </row>
    <row r="136" s="40" customFormat="1" ht="17.65" customHeight="1" spans="1:21">
      <c r="A136" s="71">
        <v>131</v>
      </c>
      <c r="B136" s="76" t="s">
        <v>490</v>
      </c>
      <c r="C136" s="77" t="s">
        <v>491</v>
      </c>
      <c r="D136" s="77">
        <v>15187312120</v>
      </c>
      <c r="E136" s="74" t="s">
        <v>59</v>
      </c>
      <c r="F136" s="76" t="str">
        <f>VLOOKUP(B136,[52]全部报警!$B$4:$E$89,2,FALSE)</f>
        <v>2019-07-31 16:35:47</v>
      </c>
      <c r="G136" s="76">
        <f>VLOOKUP(B136,[52]全部报警!$B$4:$E$89,3,FALSE)</f>
        <v>0</v>
      </c>
      <c r="H136" s="76" t="str">
        <f>VLOOKUP(B136,[52]全部报警!$B$4:$E$89,4,FALSE)</f>
        <v>云南省昆明市寻甸回族彝族自治县,和平幼儿园,东南方向,19.9米</v>
      </c>
      <c r="I136" s="81" t="s">
        <v>3596</v>
      </c>
      <c r="J136" s="85"/>
      <c r="K136" s="85"/>
      <c r="L136" s="84" t="s">
        <v>33</v>
      </c>
      <c r="M136" s="83"/>
      <c r="N136" s="83"/>
      <c r="O136" s="83"/>
      <c r="P136" s="83"/>
      <c r="Q136" s="101" t="s">
        <v>56</v>
      </c>
      <c r="R136" s="102"/>
      <c r="S136" s="83"/>
      <c r="T136" s="104"/>
      <c r="U136" s="105"/>
    </row>
    <row r="137" s="41" customFormat="1" ht="17.65" customHeight="1" spans="1:22">
      <c r="A137" s="71">
        <v>132</v>
      </c>
      <c r="B137" s="73" t="s">
        <v>492</v>
      </c>
      <c r="C137" s="117" t="s">
        <v>285</v>
      </c>
      <c r="D137" s="117">
        <v>15974736050</v>
      </c>
      <c r="E137" s="74" t="s">
        <v>59</v>
      </c>
      <c r="F137" s="75" t="s">
        <v>6864</v>
      </c>
      <c r="G137" s="75">
        <v>0</v>
      </c>
      <c r="H137" s="75" t="s">
        <v>6865</v>
      </c>
      <c r="I137" s="81" t="s">
        <v>3596</v>
      </c>
      <c r="J137" s="85"/>
      <c r="K137" s="85"/>
      <c r="L137" s="84" t="s">
        <v>33</v>
      </c>
      <c r="M137" s="83"/>
      <c r="N137" s="83"/>
      <c r="O137" s="83"/>
      <c r="P137" s="83"/>
      <c r="Q137" s="101" t="s">
        <v>56</v>
      </c>
      <c r="R137" s="102"/>
      <c r="S137" s="83"/>
      <c r="T137" s="104"/>
      <c r="U137" s="105"/>
      <c r="V137" s="46"/>
    </row>
    <row r="138" s="41" customFormat="1" ht="17.65" customHeight="1" spans="1:22">
      <c r="A138" s="71">
        <v>133</v>
      </c>
      <c r="B138" s="73" t="s">
        <v>493</v>
      </c>
      <c r="C138" s="117" t="s">
        <v>494</v>
      </c>
      <c r="D138" s="117">
        <v>13988095702</v>
      </c>
      <c r="E138" s="74" t="s">
        <v>59</v>
      </c>
      <c r="F138" s="75" t="s">
        <v>6866</v>
      </c>
      <c r="G138" s="75">
        <v>0</v>
      </c>
      <c r="H138" s="75" t="s">
        <v>6867</v>
      </c>
      <c r="I138" s="81" t="s">
        <v>3596</v>
      </c>
      <c r="J138" s="85"/>
      <c r="K138" s="85"/>
      <c r="L138" s="84" t="s">
        <v>33</v>
      </c>
      <c r="M138" s="83"/>
      <c r="N138" s="83"/>
      <c r="O138" s="83"/>
      <c r="P138" s="83"/>
      <c r="Q138" s="101" t="s">
        <v>56</v>
      </c>
      <c r="R138" s="102"/>
      <c r="S138" s="83"/>
      <c r="T138" s="104"/>
      <c r="U138" s="105"/>
      <c r="V138" s="46"/>
    </row>
    <row r="139" s="41" customFormat="1" ht="17.65" customHeight="1" spans="1:22">
      <c r="A139" s="71">
        <v>134</v>
      </c>
      <c r="B139" s="73" t="s">
        <v>495</v>
      </c>
      <c r="C139" s="117" t="s">
        <v>496</v>
      </c>
      <c r="D139" s="117">
        <v>15912820531</v>
      </c>
      <c r="E139" s="74" t="s">
        <v>59</v>
      </c>
      <c r="F139" s="76" t="str">
        <f>VLOOKUP(B139,[52]全部报警!$B$4:$E$89,2,FALSE)</f>
        <v>2019-07-31 12:58:01</v>
      </c>
      <c r="G139" s="76">
        <f>VLOOKUP(B139,[52]全部报警!$B$4:$E$89,3,FALSE)</f>
        <v>0</v>
      </c>
      <c r="H139" s="76" t="str">
        <f>VLOOKUP(B139,[52]全部报警!$B$4:$E$89,4,FALSE)</f>
        <v>云南省昆明市安宁市金方街道珍泉路昆钢物流园西北123米</v>
      </c>
      <c r="I139" s="81" t="s">
        <v>3596</v>
      </c>
      <c r="J139" s="85"/>
      <c r="K139" s="85"/>
      <c r="L139" s="84" t="s">
        <v>33</v>
      </c>
      <c r="M139" s="83"/>
      <c r="N139" s="83"/>
      <c r="O139" s="83"/>
      <c r="P139" s="83"/>
      <c r="Q139" s="101" t="s">
        <v>56</v>
      </c>
      <c r="R139" s="102"/>
      <c r="S139" s="83"/>
      <c r="T139" s="104"/>
      <c r="U139" s="105"/>
      <c r="V139" s="46"/>
    </row>
    <row r="140" s="42" customFormat="1" ht="17.65" customHeight="1" spans="1:22">
      <c r="A140" s="71">
        <v>135</v>
      </c>
      <c r="B140" s="73" t="s">
        <v>499</v>
      </c>
      <c r="C140" s="77" t="s">
        <v>500</v>
      </c>
      <c r="D140" s="77">
        <v>15825222243</v>
      </c>
      <c r="E140" s="74" t="s">
        <v>59</v>
      </c>
      <c r="F140" s="75" t="s">
        <v>6868</v>
      </c>
      <c r="G140" s="75">
        <v>0</v>
      </c>
      <c r="H140" s="75" t="s">
        <v>6869</v>
      </c>
      <c r="I140" s="81" t="s">
        <v>3596</v>
      </c>
      <c r="J140" s="128"/>
      <c r="K140" s="128"/>
      <c r="L140" s="84" t="s">
        <v>33</v>
      </c>
      <c r="M140" s="81"/>
      <c r="N140" s="81"/>
      <c r="O140" s="81"/>
      <c r="P140" s="81"/>
      <c r="Q140" s="129" t="s">
        <v>56</v>
      </c>
      <c r="R140" s="130"/>
      <c r="S140" s="81"/>
      <c r="T140" s="107"/>
      <c r="U140" s="131"/>
      <c r="V140" s="132"/>
    </row>
    <row r="141" s="42" customFormat="1" ht="17.65" customHeight="1" spans="1:22">
      <c r="A141" s="71">
        <v>136</v>
      </c>
      <c r="B141" s="116" t="s">
        <v>502</v>
      </c>
      <c r="C141" s="117" t="s">
        <v>503</v>
      </c>
      <c r="D141" s="117">
        <v>13987340086</v>
      </c>
      <c r="E141" s="74" t="s">
        <v>59</v>
      </c>
      <c r="F141" s="76" t="str">
        <f>VLOOKUP(B141,[52]全部报警!$B$4:$E$89,2,FALSE)</f>
        <v>2019-07-31 13:43:58</v>
      </c>
      <c r="G141" s="76">
        <f>VLOOKUP(B141,[52]全部报警!$B$4:$E$89,3,FALSE)</f>
        <v>81</v>
      </c>
      <c r="H141" s="76" t="str">
        <f>VLOOKUP(B141,[52]全部报警!$B$4:$E$89,4,FALSE)</f>
        <v>云南省普洱市思茅区思茅镇G8511昆磨高速机动车检测站北1769米</v>
      </c>
      <c r="I141" s="81" t="s">
        <v>3596</v>
      </c>
      <c r="J141" s="128"/>
      <c r="K141" s="128"/>
      <c r="L141" s="84" t="s">
        <v>28</v>
      </c>
      <c r="M141" s="81" t="s">
        <v>62</v>
      </c>
      <c r="N141" s="81"/>
      <c r="O141" s="81"/>
      <c r="P141" s="81"/>
      <c r="Q141" s="129" t="s">
        <v>34</v>
      </c>
      <c r="R141" s="130"/>
      <c r="S141" s="83" t="s">
        <v>6755</v>
      </c>
      <c r="T141" s="104" t="s">
        <v>279</v>
      </c>
      <c r="U141" s="131"/>
      <c r="V141" s="132"/>
    </row>
    <row r="142" s="42" customFormat="1" ht="17.65" customHeight="1" spans="1:22">
      <c r="A142" s="71">
        <v>137</v>
      </c>
      <c r="B142" s="116" t="s">
        <v>504</v>
      </c>
      <c r="C142" s="117" t="s">
        <v>505</v>
      </c>
      <c r="D142" s="117">
        <v>15987379657</v>
      </c>
      <c r="E142" s="74" t="s">
        <v>59</v>
      </c>
      <c r="F142" s="76" t="str">
        <f>VLOOKUP(B142,[52]全部报警!$B$4:$E$89,2,FALSE)</f>
        <v>2019-07-31 16:04:53</v>
      </c>
      <c r="G142" s="76">
        <f>VLOOKUP(B142,[52]全部报警!$B$4:$E$89,3,FALSE)</f>
        <v>0</v>
      </c>
      <c r="H142" s="76" t="str">
        <f>VLOOKUP(B142,[52]全部报警!$B$4:$E$89,4,FALSE)</f>
        <v>云南省红河哈尼族彝族自治州建水县西庄镇芦子沟段麦粮地东213米</v>
      </c>
      <c r="I142" s="81" t="s">
        <v>3596</v>
      </c>
      <c r="J142" s="128"/>
      <c r="K142" s="128"/>
      <c r="L142" s="84" t="s">
        <v>33</v>
      </c>
      <c r="M142" s="81"/>
      <c r="N142" s="81"/>
      <c r="O142" s="81"/>
      <c r="P142" s="81"/>
      <c r="Q142" s="129" t="s">
        <v>56</v>
      </c>
      <c r="R142" s="130"/>
      <c r="S142" s="81"/>
      <c r="T142" s="107"/>
      <c r="U142" s="131"/>
      <c r="V142" s="132"/>
    </row>
    <row r="143" s="41" customFormat="1" ht="17.65" customHeight="1" spans="1:22">
      <c r="A143" s="71">
        <v>138</v>
      </c>
      <c r="B143" s="116" t="s">
        <v>506</v>
      </c>
      <c r="C143" s="117" t="s">
        <v>507</v>
      </c>
      <c r="D143" s="117">
        <v>13708631876</v>
      </c>
      <c r="E143" s="74" t="s">
        <v>59</v>
      </c>
      <c r="F143" s="75" t="s">
        <v>6870</v>
      </c>
      <c r="G143" s="75">
        <v>0</v>
      </c>
      <c r="H143" s="75" t="s">
        <v>6871</v>
      </c>
      <c r="I143" s="81" t="s">
        <v>3596</v>
      </c>
      <c r="J143" s="128"/>
      <c r="K143" s="128"/>
      <c r="L143" s="84" t="s">
        <v>33</v>
      </c>
      <c r="M143" s="81"/>
      <c r="N143" s="81"/>
      <c r="O143" s="81"/>
      <c r="P143" s="81"/>
      <c r="Q143" s="129" t="s">
        <v>56</v>
      </c>
      <c r="R143" s="130"/>
      <c r="S143" s="81"/>
      <c r="T143" s="107"/>
      <c r="U143" s="131"/>
      <c r="V143" s="46"/>
    </row>
    <row r="144" s="41" customFormat="1" ht="17.65" customHeight="1" spans="1:22">
      <c r="A144" s="71">
        <v>139</v>
      </c>
      <c r="B144" s="116" t="s">
        <v>508</v>
      </c>
      <c r="C144" s="77" t="s">
        <v>509</v>
      </c>
      <c r="D144" s="77">
        <v>13466255899</v>
      </c>
      <c r="E144" s="74" t="s">
        <v>59</v>
      </c>
      <c r="F144" s="75" t="s">
        <v>6872</v>
      </c>
      <c r="G144" s="75">
        <v>0</v>
      </c>
      <c r="H144" s="75" t="s">
        <v>6670</v>
      </c>
      <c r="I144" s="81" t="s">
        <v>3596</v>
      </c>
      <c r="J144" s="128"/>
      <c r="K144" s="128"/>
      <c r="L144" s="84" t="s">
        <v>33</v>
      </c>
      <c r="M144" s="81"/>
      <c r="N144" s="81"/>
      <c r="O144" s="81"/>
      <c r="P144" s="81"/>
      <c r="Q144" s="129" t="s">
        <v>56</v>
      </c>
      <c r="R144" s="130"/>
      <c r="S144" s="81"/>
      <c r="T144" s="107"/>
      <c r="U144" s="131"/>
      <c r="V144" s="46"/>
    </row>
    <row r="145" s="41" customFormat="1" ht="17.65" customHeight="1" spans="1:22">
      <c r="A145" s="71">
        <v>140</v>
      </c>
      <c r="B145" s="118" t="s">
        <v>3327</v>
      </c>
      <c r="C145" s="117" t="s">
        <v>513</v>
      </c>
      <c r="D145" s="117">
        <v>13529682287</v>
      </c>
      <c r="E145" s="74" t="s">
        <v>59</v>
      </c>
      <c r="F145" s="76" t="str">
        <f>VLOOKUP(B145,[52]全部报警!$B$4:$E$89,2,FALSE)</f>
        <v>2019-07-31 14:42:08</v>
      </c>
      <c r="G145" s="76">
        <f>VLOOKUP(B145,[52]全部报警!$B$4:$E$89,3,FALSE)</f>
        <v>0</v>
      </c>
      <c r="H145" s="76" t="str">
        <f>VLOOKUP(B145,[52]全部报警!$B$4:$E$89,4,FALSE)</f>
        <v>云南省玉溪市红塔区北城街道213国道北辰街道刺桐村民委员会北1559米</v>
      </c>
      <c r="I145" s="81" t="s">
        <v>3596</v>
      </c>
      <c r="J145" s="128"/>
      <c r="K145" s="128"/>
      <c r="L145" s="84" t="s">
        <v>33</v>
      </c>
      <c r="M145" s="81"/>
      <c r="N145" s="81"/>
      <c r="O145" s="81"/>
      <c r="P145" s="81"/>
      <c r="Q145" s="129" t="s">
        <v>56</v>
      </c>
      <c r="R145" s="130"/>
      <c r="S145" s="81"/>
      <c r="T145" s="107"/>
      <c r="U145" s="131"/>
      <c r="V145" s="46"/>
    </row>
    <row r="146" s="41" customFormat="1" ht="17.65" customHeight="1" spans="1:22">
      <c r="A146" s="71">
        <v>141</v>
      </c>
      <c r="B146" s="116" t="s">
        <v>516</v>
      </c>
      <c r="C146" s="78" t="s">
        <v>517</v>
      </c>
      <c r="D146" s="78" t="s">
        <v>518</v>
      </c>
      <c r="E146" s="74" t="s">
        <v>395</v>
      </c>
      <c r="F146" s="75"/>
      <c r="G146" s="75"/>
      <c r="H146" s="75"/>
      <c r="I146" s="83" t="s">
        <v>62</v>
      </c>
      <c r="J146" s="128"/>
      <c r="K146" s="128"/>
      <c r="L146" s="84" t="s">
        <v>33</v>
      </c>
      <c r="M146" s="81"/>
      <c r="N146" s="81"/>
      <c r="O146" s="81"/>
      <c r="P146" s="81"/>
      <c r="Q146" s="129" t="s">
        <v>29</v>
      </c>
      <c r="R146" s="130"/>
      <c r="S146" s="81"/>
      <c r="T146" s="107"/>
      <c r="U146" s="131"/>
      <c r="V146" s="46"/>
    </row>
    <row r="147" s="41" customFormat="1" ht="17.65" customHeight="1" spans="1:22">
      <c r="A147" s="71">
        <v>142</v>
      </c>
      <c r="B147" s="116" t="s">
        <v>521</v>
      </c>
      <c r="C147" s="78" t="s">
        <v>522</v>
      </c>
      <c r="D147" s="78" t="s">
        <v>523</v>
      </c>
      <c r="E147" s="74" t="s">
        <v>59</v>
      </c>
      <c r="F147" s="76" t="str">
        <f>VLOOKUP(B147,[52]全部报警!$B$4:$E$89,2,FALSE)</f>
        <v>2019-07-31 14:53:51</v>
      </c>
      <c r="G147" s="76">
        <f>VLOOKUP(B147,[52]全部报警!$B$4:$E$89,3,FALSE)</f>
        <v>0</v>
      </c>
      <c r="H147" s="76" t="str">
        <f>VLOOKUP(B147,[52]全部报警!$B$4:$E$89,4,FALSE)</f>
        <v>云南省红河哈尼族彝族自治州元阳县南沙镇元绿二级公路102县102县道排沙小学西614米</v>
      </c>
      <c r="I147" s="81" t="s">
        <v>3596</v>
      </c>
      <c r="J147" s="128"/>
      <c r="K147" s="128"/>
      <c r="L147" s="84" t="s">
        <v>33</v>
      </c>
      <c r="M147" s="81"/>
      <c r="N147" s="81"/>
      <c r="O147" s="81"/>
      <c r="P147" s="81"/>
      <c r="Q147" s="129" t="s">
        <v>56</v>
      </c>
      <c r="R147" s="130"/>
      <c r="S147" s="81"/>
      <c r="T147" s="107"/>
      <c r="U147" s="131"/>
      <c r="V147" s="46"/>
    </row>
    <row r="148" s="41" customFormat="1" ht="17.65" customHeight="1" spans="1:22">
      <c r="A148" s="71">
        <v>143</v>
      </c>
      <c r="B148" s="116" t="s">
        <v>524</v>
      </c>
      <c r="C148" s="117" t="s">
        <v>525</v>
      </c>
      <c r="D148" s="117">
        <v>13887308798</v>
      </c>
      <c r="E148" s="74" t="s">
        <v>59</v>
      </c>
      <c r="F148" s="76" t="str">
        <f>VLOOKUP(B148,[52]全部报警!$B$4:$E$89,2,FALSE)</f>
        <v>2019-07-31 12:29:55</v>
      </c>
      <c r="G148" s="76">
        <f>VLOOKUP(B148,[52]全部报警!$B$4:$E$89,3,FALSE)</f>
        <v>0</v>
      </c>
      <c r="H148" s="76" t="str">
        <f>VLOOKUP(B148,[52]全部报警!$B$4:$E$89,4,FALSE)</f>
        <v>云南省红河哈尼族彝族自治州绿春县大兴镇老庙巷78号214省道中国农业银行(绿春县支行营业室)北1652米</v>
      </c>
      <c r="I148" s="81" t="s">
        <v>3596</v>
      </c>
      <c r="J148" s="128"/>
      <c r="K148" s="128"/>
      <c r="L148" s="84" t="s">
        <v>33</v>
      </c>
      <c r="M148" s="81"/>
      <c r="N148" s="81"/>
      <c r="O148" s="81"/>
      <c r="P148" s="81"/>
      <c r="Q148" s="129" t="s">
        <v>56</v>
      </c>
      <c r="R148" s="130"/>
      <c r="S148" s="106"/>
      <c r="T148" s="107"/>
      <c r="U148" s="131"/>
      <c r="V148" s="46"/>
    </row>
    <row r="149" s="41" customFormat="1" ht="17.65" customHeight="1" spans="1:22">
      <c r="A149" s="71">
        <v>144</v>
      </c>
      <c r="B149" s="119" t="s">
        <v>526</v>
      </c>
      <c r="C149" s="77" t="s">
        <v>527</v>
      </c>
      <c r="D149" s="77">
        <v>13759499761</v>
      </c>
      <c r="E149" s="74" t="s">
        <v>59</v>
      </c>
      <c r="F149" s="76" t="str">
        <f>VLOOKUP(B149,[52]全部报警!$B$4:$E$89,2,FALSE)</f>
        <v>2019-07-31 06:46:41</v>
      </c>
      <c r="G149" s="76">
        <f>VLOOKUP(B149,[52]全部报警!$B$4:$E$89,3,FALSE)</f>
        <v>0</v>
      </c>
      <c r="H149" s="76" t="str">
        <f>VLOOKUP(B149,[52]全部报警!$B$4:$E$89,4,FALSE)</f>
        <v>云南省昆明市宜良县北古城镇北分段马鞍山北306米</v>
      </c>
      <c r="I149" s="81" t="s">
        <v>3596</v>
      </c>
      <c r="J149" s="128"/>
      <c r="K149" s="128"/>
      <c r="L149" s="84" t="s">
        <v>33</v>
      </c>
      <c r="M149" s="81"/>
      <c r="N149" s="81"/>
      <c r="O149" s="81"/>
      <c r="P149" s="81"/>
      <c r="Q149" s="129" t="s">
        <v>56</v>
      </c>
      <c r="R149" s="130"/>
      <c r="S149" s="81"/>
      <c r="T149" s="107"/>
      <c r="U149" s="131"/>
      <c r="V149" s="46"/>
    </row>
    <row r="150" s="41" customFormat="1" ht="17.65" customHeight="1" spans="1:22">
      <c r="A150" s="71">
        <v>145</v>
      </c>
      <c r="B150" s="119" t="s">
        <v>528</v>
      </c>
      <c r="C150" s="117" t="s">
        <v>529</v>
      </c>
      <c r="D150" s="117">
        <v>13312660049</v>
      </c>
      <c r="E150" s="74" t="s">
        <v>59</v>
      </c>
      <c r="F150" s="75" t="s">
        <v>6873</v>
      </c>
      <c r="G150" s="75">
        <v>0</v>
      </c>
      <c r="H150" s="75" t="s">
        <v>6874</v>
      </c>
      <c r="I150" s="81" t="s">
        <v>3596</v>
      </c>
      <c r="J150" s="128"/>
      <c r="K150" s="128"/>
      <c r="L150" s="84" t="s">
        <v>33</v>
      </c>
      <c r="M150" s="81"/>
      <c r="N150" s="81"/>
      <c r="O150" s="81"/>
      <c r="P150" s="81"/>
      <c r="Q150" s="129" t="s">
        <v>56</v>
      </c>
      <c r="R150" s="130"/>
      <c r="S150" s="81"/>
      <c r="T150" s="107"/>
      <c r="U150" s="131"/>
      <c r="V150" s="46"/>
    </row>
    <row r="151" s="41" customFormat="1" ht="17.65" customHeight="1" spans="1:22">
      <c r="A151" s="71">
        <v>146</v>
      </c>
      <c r="B151" s="119" t="s">
        <v>530</v>
      </c>
      <c r="C151" s="78" t="s">
        <v>531</v>
      </c>
      <c r="D151" s="78" t="s">
        <v>532</v>
      </c>
      <c r="E151" s="74" t="s">
        <v>59</v>
      </c>
      <c r="F151" s="75" t="s">
        <v>6875</v>
      </c>
      <c r="G151" s="75">
        <v>0</v>
      </c>
      <c r="H151" s="75" t="s">
        <v>6876</v>
      </c>
      <c r="I151" s="81" t="s">
        <v>3596</v>
      </c>
      <c r="J151" s="128"/>
      <c r="K151" s="128"/>
      <c r="L151" s="84" t="s">
        <v>33</v>
      </c>
      <c r="M151" s="81"/>
      <c r="N151" s="81"/>
      <c r="O151" s="81"/>
      <c r="P151" s="81"/>
      <c r="Q151" s="129" t="s">
        <v>56</v>
      </c>
      <c r="R151" s="130"/>
      <c r="S151" s="81"/>
      <c r="T151" s="107"/>
      <c r="U151" s="131"/>
      <c r="V151" s="46"/>
    </row>
    <row r="152" s="41" customFormat="1" ht="17.65" customHeight="1" spans="1:22">
      <c r="A152" s="71">
        <v>147</v>
      </c>
      <c r="B152" s="119" t="s">
        <v>535</v>
      </c>
      <c r="C152" s="117" t="s">
        <v>536</v>
      </c>
      <c r="D152" s="117">
        <v>13987331167</v>
      </c>
      <c r="E152" s="74" t="s">
        <v>59</v>
      </c>
      <c r="F152" s="76" t="str">
        <f>VLOOKUP(B152,[52]全部报警!$B$4:$E$89,2,FALSE)</f>
        <v>2019-07-31 16:15:29</v>
      </c>
      <c r="G152" s="76">
        <f>VLOOKUP(B152,[52]全部报警!$B$4:$E$89,3,FALSE)</f>
        <v>0</v>
      </c>
      <c r="H152" s="76" t="str">
        <f>VLOOKUP(B152,[52]全部报警!$B$4:$E$89,4,FALSE)</f>
        <v>云南省红河哈尼族彝族自治州建水县坡头乡白显段白显小学南656米</v>
      </c>
      <c r="I152" s="81" t="s">
        <v>3596</v>
      </c>
      <c r="J152" s="128"/>
      <c r="K152" s="128"/>
      <c r="L152" s="84" t="s">
        <v>33</v>
      </c>
      <c r="M152" s="81"/>
      <c r="N152" s="81"/>
      <c r="O152" s="81"/>
      <c r="P152" s="81"/>
      <c r="Q152" s="129" t="s">
        <v>56</v>
      </c>
      <c r="R152" s="130"/>
      <c r="S152" s="81"/>
      <c r="T152" s="107"/>
      <c r="U152" s="131"/>
      <c r="V152" s="46"/>
    </row>
    <row r="153" s="41" customFormat="1" ht="17.65" customHeight="1" spans="1:22">
      <c r="A153" s="71">
        <v>148</v>
      </c>
      <c r="B153" s="119" t="s">
        <v>539</v>
      </c>
      <c r="C153" s="77" t="s">
        <v>540</v>
      </c>
      <c r="D153" s="77">
        <v>15987328067</v>
      </c>
      <c r="E153" s="74" t="s">
        <v>59</v>
      </c>
      <c r="F153" s="76" t="str">
        <f>VLOOKUP(B153,[52]全部报警!$B$4:$E$89,2,FALSE)</f>
        <v>2019-07-31 15:13:57</v>
      </c>
      <c r="G153" s="76">
        <f>VLOOKUP(B153,[52]全部报警!$B$4:$E$89,3,FALSE)</f>
        <v>0</v>
      </c>
      <c r="H153" s="76" t="str">
        <f>VLOOKUP(B153,[52]全部报警!$B$4:$E$89,4,FALSE)</f>
        <v>云南省红河哈尼族彝族自治州开远市乐白道街道326国道南盘江桥南649米</v>
      </c>
      <c r="I153" s="81" t="s">
        <v>3596</v>
      </c>
      <c r="J153" s="128"/>
      <c r="K153" s="128"/>
      <c r="L153" s="84" t="s">
        <v>33</v>
      </c>
      <c r="M153" s="81"/>
      <c r="N153" s="81"/>
      <c r="O153" s="81"/>
      <c r="P153" s="81"/>
      <c r="Q153" s="129" t="s">
        <v>56</v>
      </c>
      <c r="R153" s="130"/>
      <c r="S153" s="81"/>
      <c r="T153" s="107"/>
      <c r="U153" s="131"/>
      <c r="V153" s="46"/>
    </row>
    <row r="154" s="41" customFormat="1" ht="17.65" customHeight="1" spans="1:22">
      <c r="A154" s="71">
        <v>149</v>
      </c>
      <c r="B154" s="119" t="s">
        <v>541</v>
      </c>
      <c r="C154" s="117" t="s">
        <v>542</v>
      </c>
      <c r="D154" s="117">
        <v>13628733311</v>
      </c>
      <c r="E154" s="74" t="s">
        <v>59</v>
      </c>
      <c r="F154" s="75" t="s">
        <v>6877</v>
      </c>
      <c r="G154" s="75">
        <v>0</v>
      </c>
      <c r="H154" s="75" t="s">
        <v>6878</v>
      </c>
      <c r="I154" s="81" t="s">
        <v>3596</v>
      </c>
      <c r="J154" s="128"/>
      <c r="K154" s="128"/>
      <c r="L154" s="84" t="s">
        <v>33</v>
      </c>
      <c r="M154" s="81"/>
      <c r="N154" s="81"/>
      <c r="O154" s="81"/>
      <c r="P154" s="81"/>
      <c r="Q154" s="129" t="s">
        <v>56</v>
      </c>
      <c r="R154" s="130"/>
      <c r="S154" s="81"/>
      <c r="T154" s="107"/>
      <c r="U154" s="131"/>
      <c r="V154" s="46"/>
    </row>
    <row r="155" s="41" customFormat="1" ht="17.65" customHeight="1" spans="1:22">
      <c r="A155" s="71">
        <v>150</v>
      </c>
      <c r="B155" s="119" t="s">
        <v>543</v>
      </c>
      <c r="C155" s="78" t="s">
        <v>544</v>
      </c>
      <c r="D155" s="78" t="s">
        <v>545</v>
      </c>
      <c r="E155" s="74" t="s">
        <v>59</v>
      </c>
      <c r="F155" s="75" t="s">
        <v>6879</v>
      </c>
      <c r="G155" s="75">
        <v>0</v>
      </c>
      <c r="H155" s="75" t="s">
        <v>6880</v>
      </c>
      <c r="I155" s="81" t="s">
        <v>3596</v>
      </c>
      <c r="J155" s="128"/>
      <c r="K155" s="128"/>
      <c r="L155" s="84" t="s">
        <v>33</v>
      </c>
      <c r="M155" s="81"/>
      <c r="N155" s="81"/>
      <c r="O155" s="81"/>
      <c r="P155" s="81"/>
      <c r="Q155" s="129" t="s">
        <v>56</v>
      </c>
      <c r="R155" s="130"/>
      <c r="S155" s="106"/>
      <c r="T155" s="107"/>
      <c r="U155" s="131"/>
      <c r="V155" s="46"/>
    </row>
    <row r="156" s="41" customFormat="1" ht="17.65" customHeight="1" spans="1:22">
      <c r="A156" s="71">
        <v>151</v>
      </c>
      <c r="B156" s="119" t="s">
        <v>546</v>
      </c>
      <c r="C156" s="120" t="s">
        <v>547</v>
      </c>
      <c r="D156" s="120">
        <v>13987361051</v>
      </c>
      <c r="E156" s="74" t="s">
        <v>59</v>
      </c>
      <c r="F156" s="76" t="str">
        <f>VLOOKUP(B156,[52]全部报警!$B$4:$E$89,2,FALSE)</f>
        <v>2019-07-31 14:54:44</v>
      </c>
      <c r="G156" s="76">
        <f>VLOOKUP(B156,[52]全部报警!$B$4:$E$89,3,FALSE)</f>
        <v>0</v>
      </c>
      <c r="H156" s="76" t="str">
        <f>VLOOKUP(B156,[52]全部报警!$B$4:$E$89,4,FALSE)</f>
        <v>云南省红河哈尼族彝族自治州元阳县南沙镇慢腊公路102县102县道桃园村卫生所东1617米</v>
      </c>
      <c r="I156" s="81" t="s">
        <v>3596</v>
      </c>
      <c r="J156" s="128"/>
      <c r="K156" s="128"/>
      <c r="L156" s="84" t="s">
        <v>33</v>
      </c>
      <c r="M156" s="81"/>
      <c r="N156" s="81"/>
      <c r="O156" s="81"/>
      <c r="P156" s="81"/>
      <c r="Q156" s="129" t="s">
        <v>56</v>
      </c>
      <c r="R156" s="130"/>
      <c r="S156" s="81"/>
      <c r="T156" s="107"/>
      <c r="U156" s="131"/>
      <c r="V156" s="46"/>
    </row>
    <row r="157" s="41" customFormat="1" ht="17.65" customHeight="1" spans="1:22">
      <c r="A157" s="71">
        <v>152</v>
      </c>
      <c r="B157" s="119" t="s">
        <v>548</v>
      </c>
      <c r="C157" s="117" t="s">
        <v>549</v>
      </c>
      <c r="D157" s="117">
        <v>13987332052</v>
      </c>
      <c r="E157" s="74" t="s">
        <v>59</v>
      </c>
      <c r="F157" s="76" t="str">
        <f>VLOOKUP(B157,[52]全部报警!$B$4:$E$89,2,FALSE)</f>
        <v>2019-07-31 13:14:04</v>
      </c>
      <c r="G157" s="76">
        <f>VLOOKUP(B157,[52]全部报警!$B$4:$E$89,3,FALSE)</f>
        <v>0</v>
      </c>
      <c r="H157" s="76" t="str">
        <f>VLOOKUP(B157,[52]全部报警!$B$4:$E$89,4,FALSE)</f>
        <v>云南省昆明市晋宁区二街镇老鹳塘东南159米</v>
      </c>
      <c r="I157" s="81" t="s">
        <v>3596</v>
      </c>
      <c r="J157" s="128"/>
      <c r="K157" s="128"/>
      <c r="L157" s="84" t="s">
        <v>33</v>
      </c>
      <c r="M157" s="81"/>
      <c r="N157" s="81"/>
      <c r="O157" s="81"/>
      <c r="P157" s="81"/>
      <c r="Q157" s="129" t="s">
        <v>56</v>
      </c>
      <c r="R157" s="130"/>
      <c r="S157" s="81"/>
      <c r="T157" s="107"/>
      <c r="U157" s="131"/>
      <c r="V157" s="46"/>
    </row>
    <row r="158" s="41" customFormat="1" ht="17.65" customHeight="1" spans="1:22">
      <c r="A158" s="71">
        <v>153</v>
      </c>
      <c r="B158" s="78" t="s">
        <v>550</v>
      </c>
      <c r="C158" s="78" t="s">
        <v>551</v>
      </c>
      <c r="D158" s="78" t="s">
        <v>552</v>
      </c>
      <c r="E158" s="74" t="s">
        <v>59</v>
      </c>
      <c r="F158" s="75" t="s">
        <v>6881</v>
      </c>
      <c r="G158" s="75">
        <v>0</v>
      </c>
      <c r="H158" s="75" t="s">
        <v>6882</v>
      </c>
      <c r="I158" s="81" t="s">
        <v>3596</v>
      </c>
      <c r="J158" s="128"/>
      <c r="K158" s="128"/>
      <c r="L158" s="84" t="s">
        <v>33</v>
      </c>
      <c r="M158" s="81"/>
      <c r="N158" s="81"/>
      <c r="O158" s="81"/>
      <c r="P158" s="81"/>
      <c r="Q158" s="129" t="s">
        <v>56</v>
      </c>
      <c r="R158" s="130"/>
      <c r="S158" s="81"/>
      <c r="T158" s="107"/>
      <c r="U158" s="131"/>
      <c r="V158" s="46"/>
    </row>
    <row r="159" s="41" customFormat="1" ht="17.65" customHeight="1" spans="1:22">
      <c r="A159" s="71">
        <v>154</v>
      </c>
      <c r="B159" s="78" t="s">
        <v>555</v>
      </c>
      <c r="C159" s="78" t="s">
        <v>556</v>
      </c>
      <c r="D159" s="78" t="s">
        <v>557</v>
      </c>
      <c r="E159" s="74" t="s">
        <v>59</v>
      </c>
      <c r="F159" s="75"/>
      <c r="G159" s="75"/>
      <c r="H159" s="75"/>
      <c r="I159" s="83" t="s">
        <v>62</v>
      </c>
      <c r="J159" s="128"/>
      <c r="K159" s="128"/>
      <c r="L159" s="84" t="s">
        <v>33</v>
      </c>
      <c r="M159" s="81"/>
      <c r="N159" s="81"/>
      <c r="O159" s="81"/>
      <c r="P159" s="81"/>
      <c r="Q159" s="129" t="s">
        <v>29</v>
      </c>
      <c r="R159" s="130"/>
      <c r="S159" s="81"/>
      <c r="T159" s="107"/>
      <c r="U159" s="131"/>
      <c r="V159" s="46"/>
    </row>
    <row r="160" s="41" customFormat="1" ht="17.65" customHeight="1" spans="1:22">
      <c r="A160" s="71">
        <v>155</v>
      </c>
      <c r="B160" s="121" t="s">
        <v>558</v>
      </c>
      <c r="C160" s="121" t="s">
        <v>559</v>
      </c>
      <c r="D160" s="121" t="s">
        <v>560</v>
      </c>
      <c r="E160" s="74" t="s">
        <v>59</v>
      </c>
      <c r="F160" s="75" t="s">
        <v>6883</v>
      </c>
      <c r="G160" s="75">
        <v>0</v>
      </c>
      <c r="H160" s="75" t="s">
        <v>6884</v>
      </c>
      <c r="I160" s="81" t="s">
        <v>3596</v>
      </c>
      <c r="J160" s="128"/>
      <c r="K160" s="128"/>
      <c r="L160" s="84" t="s">
        <v>33</v>
      </c>
      <c r="M160" s="81"/>
      <c r="N160" s="81"/>
      <c r="O160" s="81"/>
      <c r="P160" s="81"/>
      <c r="Q160" s="129" t="s">
        <v>56</v>
      </c>
      <c r="R160" s="130"/>
      <c r="S160" s="81"/>
      <c r="T160" s="107"/>
      <c r="U160" s="131"/>
      <c r="V160" s="46"/>
    </row>
    <row r="161" s="41" customFormat="1" ht="17.65" customHeight="1" spans="1:22">
      <c r="A161" s="71">
        <v>156</v>
      </c>
      <c r="B161" s="78" t="s">
        <v>563</v>
      </c>
      <c r="C161" s="78" t="s">
        <v>564</v>
      </c>
      <c r="D161" s="78" t="s">
        <v>565</v>
      </c>
      <c r="E161" s="74" t="s">
        <v>59</v>
      </c>
      <c r="F161" s="75" t="s">
        <v>6885</v>
      </c>
      <c r="G161" s="75">
        <v>0</v>
      </c>
      <c r="H161" s="75" t="s">
        <v>6886</v>
      </c>
      <c r="I161" s="81" t="s">
        <v>3596</v>
      </c>
      <c r="J161" s="128"/>
      <c r="K161" s="128"/>
      <c r="L161" s="84" t="s">
        <v>33</v>
      </c>
      <c r="M161" s="81"/>
      <c r="N161" s="81"/>
      <c r="O161" s="81"/>
      <c r="P161" s="81"/>
      <c r="Q161" s="129" t="s">
        <v>56</v>
      </c>
      <c r="R161" s="130"/>
      <c r="S161" s="81"/>
      <c r="T161" s="107"/>
      <c r="U161" s="131"/>
      <c r="V161" s="46"/>
    </row>
    <row r="162" s="41" customFormat="1" ht="17.65" customHeight="1" spans="1:22">
      <c r="A162" s="71">
        <v>157</v>
      </c>
      <c r="B162" s="78" t="s">
        <v>568</v>
      </c>
      <c r="C162" s="122" t="s">
        <v>569</v>
      </c>
      <c r="D162" s="122" t="s">
        <v>570</v>
      </c>
      <c r="E162" s="74" t="s">
        <v>59</v>
      </c>
      <c r="F162" s="75" t="s">
        <v>6887</v>
      </c>
      <c r="G162" s="75">
        <v>0</v>
      </c>
      <c r="H162" s="75" t="s">
        <v>6888</v>
      </c>
      <c r="I162" s="81" t="s">
        <v>3596</v>
      </c>
      <c r="J162" s="128"/>
      <c r="K162" s="128"/>
      <c r="L162" s="84" t="s">
        <v>33</v>
      </c>
      <c r="M162" s="81"/>
      <c r="N162" s="81"/>
      <c r="O162" s="81"/>
      <c r="P162" s="81"/>
      <c r="Q162" s="129" t="s">
        <v>56</v>
      </c>
      <c r="R162" s="130"/>
      <c r="S162" s="81"/>
      <c r="T162" s="107"/>
      <c r="U162" s="131"/>
      <c r="V162" s="46"/>
    </row>
    <row r="163" s="41" customFormat="1" ht="17.65" customHeight="1" spans="1:22">
      <c r="A163" s="71">
        <v>158</v>
      </c>
      <c r="B163" s="78" t="s">
        <v>573</v>
      </c>
      <c r="C163" s="78" t="s">
        <v>99</v>
      </c>
      <c r="D163" s="78" t="s">
        <v>574</v>
      </c>
      <c r="E163" s="74" t="s">
        <v>59</v>
      </c>
      <c r="F163" s="76" t="str">
        <f>VLOOKUP(B163,[52]全部报警!$B$4:$E$89,2,FALSE)</f>
        <v>2019-07-31 16:32:43</v>
      </c>
      <c r="G163" s="76">
        <f>VLOOKUP(B163,[52]全部报警!$B$4:$E$89,3,FALSE)</f>
        <v>0</v>
      </c>
      <c r="H163" s="76" t="str">
        <f>VLOOKUP(B163,[52]全部报警!$B$4:$E$89,4,FALSE)</f>
        <v>云南省普洱市墨江哈尼族自治县通关镇323国道丫期河东287米</v>
      </c>
      <c r="I163" s="81" t="s">
        <v>3596</v>
      </c>
      <c r="J163" s="128"/>
      <c r="K163" s="128"/>
      <c r="L163" s="84" t="s">
        <v>33</v>
      </c>
      <c r="M163" s="81"/>
      <c r="N163" s="81"/>
      <c r="O163" s="81"/>
      <c r="P163" s="81"/>
      <c r="Q163" s="129" t="s">
        <v>56</v>
      </c>
      <c r="R163" s="130"/>
      <c r="S163" s="81"/>
      <c r="T163" s="107"/>
      <c r="U163" s="131"/>
      <c r="V163" s="46"/>
    </row>
    <row r="164" s="41" customFormat="1" ht="17.65" customHeight="1" spans="1:22">
      <c r="A164" s="71">
        <v>159</v>
      </c>
      <c r="B164" s="78" t="s">
        <v>577</v>
      </c>
      <c r="C164" s="78" t="s">
        <v>578</v>
      </c>
      <c r="D164" s="78" t="s">
        <v>579</v>
      </c>
      <c r="E164" s="74" t="s">
        <v>59</v>
      </c>
      <c r="F164" s="75" t="s">
        <v>6889</v>
      </c>
      <c r="G164" s="75">
        <v>0</v>
      </c>
      <c r="H164" s="75" t="s">
        <v>6465</v>
      </c>
      <c r="I164" s="81" t="s">
        <v>3596</v>
      </c>
      <c r="J164" s="128"/>
      <c r="K164" s="128"/>
      <c r="L164" s="84" t="s">
        <v>33</v>
      </c>
      <c r="M164" s="81"/>
      <c r="N164" s="81"/>
      <c r="O164" s="81"/>
      <c r="P164" s="81"/>
      <c r="Q164" s="129" t="s">
        <v>56</v>
      </c>
      <c r="R164" s="130"/>
      <c r="S164" s="81"/>
      <c r="T164" s="107"/>
      <c r="U164" s="131"/>
      <c r="V164" s="46"/>
    </row>
    <row r="165" s="41" customFormat="1" ht="17.65" customHeight="1" spans="1:22">
      <c r="A165" s="71">
        <v>160</v>
      </c>
      <c r="B165" s="78" t="s">
        <v>582</v>
      </c>
      <c r="C165" s="78" t="s">
        <v>583</v>
      </c>
      <c r="D165" s="78" t="s">
        <v>584</v>
      </c>
      <c r="E165" s="74" t="s">
        <v>59</v>
      </c>
      <c r="F165" s="75" t="s">
        <v>6890</v>
      </c>
      <c r="G165" s="75">
        <v>0</v>
      </c>
      <c r="H165" s="75" t="s">
        <v>6891</v>
      </c>
      <c r="I165" s="81" t="s">
        <v>3596</v>
      </c>
      <c r="J165" s="128"/>
      <c r="K165" s="128"/>
      <c r="L165" s="84" t="s">
        <v>33</v>
      </c>
      <c r="M165" s="81"/>
      <c r="N165" s="81"/>
      <c r="O165" s="81"/>
      <c r="P165" s="81"/>
      <c r="Q165" s="129" t="s">
        <v>56</v>
      </c>
      <c r="R165" s="130"/>
      <c r="S165" s="81"/>
      <c r="T165" s="107"/>
      <c r="U165" s="131"/>
      <c r="V165" s="46"/>
    </row>
    <row r="166" s="41" customFormat="1" ht="17.65" customHeight="1" spans="1:22">
      <c r="A166" s="71">
        <v>161</v>
      </c>
      <c r="B166" s="78" t="s">
        <v>587</v>
      </c>
      <c r="C166" s="78" t="s">
        <v>588</v>
      </c>
      <c r="D166" s="78" t="s">
        <v>589</v>
      </c>
      <c r="E166" s="74" t="s">
        <v>59</v>
      </c>
      <c r="F166" s="75" t="s">
        <v>6892</v>
      </c>
      <c r="G166" s="75">
        <v>0</v>
      </c>
      <c r="H166" s="75" t="s">
        <v>6893</v>
      </c>
      <c r="I166" s="81" t="s">
        <v>3596</v>
      </c>
      <c r="J166" s="128"/>
      <c r="K166" s="128"/>
      <c r="L166" s="84" t="s">
        <v>33</v>
      </c>
      <c r="M166" s="81"/>
      <c r="N166" s="81"/>
      <c r="O166" s="81"/>
      <c r="P166" s="81"/>
      <c r="Q166" s="129" t="s">
        <v>56</v>
      </c>
      <c r="R166" s="130"/>
      <c r="S166" s="81"/>
      <c r="T166" s="107"/>
      <c r="U166" s="131"/>
      <c r="V166" s="46"/>
    </row>
    <row r="167" s="41" customFormat="1" ht="17.65" customHeight="1" spans="1:22">
      <c r="A167" s="71">
        <v>162</v>
      </c>
      <c r="B167" s="78" t="s">
        <v>592</v>
      </c>
      <c r="C167" s="78" t="s">
        <v>437</v>
      </c>
      <c r="D167" s="78" t="s">
        <v>438</v>
      </c>
      <c r="E167" s="74" t="s">
        <v>59</v>
      </c>
      <c r="F167" s="75" t="s">
        <v>6894</v>
      </c>
      <c r="G167" s="75">
        <v>0</v>
      </c>
      <c r="H167" s="75" t="s">
        <v>6895</v>
      </c>
      <c r="I167" s="81" t="s">
        <v>3596</v>
      </c>
      <c r="J167" s="128"/>
      <c r="K167" s="128"/>
      <c r="L167" s="84" t="s">
        <v>33</v>
      </c>
      <c r="M167" s="81"/>
      <c r="N167" s="81"/>
      <c r="O167" s="81"/>
      <c r="P167" s="81"/>
      <c r="Q167" s="129" t="s">
        <v>56</v>
      </c>
      <c r="R167" s="130"/>
      <c r="S167" s="81"/>
      <c r="T167" s="107"/>
      <c r="U167" s="131"/>
      <c r="V167" s="46"/>
    </row>
    <row r="168" s="41" customFormat="1" ht="17.65" customHeight="1" spans="1:22">
      <c r="A168" s="71">
        <v>163</v>
      </c>
      <c r="B168" s="78" t="s">
        <v>595</v>
      </c>
      <c r="C168" s="78" t="s">
        <v>596</v>
      </c>
      <c r="D168" s="78" t="s">
        <v>597</v>
      </c>
      <c r="E168" s="74" t="s">
        <v>59</v>
      </c>
      <c r="F168" s="75" t="s">
        <v>6896</v>
      </c>
      <c r="G168" s="75">
        <v>0</v>
      </c>
      <c r="H168" s="75" t="s">
        <v>6897</v>
      </c>
      <c r="I168" s="81" t="s">
        <v>3596</v>
      </c>
      <c r="J168" s="128"/>
      <c r="K168" s="128"/>
      <c r="L168" s="84" t="s">
        <v>33</v>
      </c>
      <c r="M168" s="81"/>
      <c r="N168" s="81"/>
      <c r="O168" s="81"/>
      <c r="P168" s="81"/>
      <c r="Q168" s="129" t="s">
        <v>56</v>
      </c>
      <c r="R168" s="130"/>
      <c r="S168" s="81"/>
      <c r="T168" s="107"/>
      <c r="U168" s="131"/>
      <c r="V168" s="46"/>
    </row>
    <row r="169" s="41" customFormat="1" ht="17.65" customHeight="1" spans="1:22">
      <c r="A169" s="71">
        <v>164</v>
      </c>
      <c r="B169" s="78" t="s">
        <v>600</v>
      </c>
      <c r="C169" s="78" t="s">
        <v>601</v>
      </c>
      <c r="D169" s="78" t="s">
        <v>602</v>
      </c>
      <c r="E169" s="74" t="s">
        <v>59</v>
      </c>
      <c r="F169" s="75" t="s">
        <v>6898</v>
      </c>
      <c r="G169" s="75">
        <v>0</v>
      </c>
      <c r="H169" s="75" t="s">
        <v>6899</v>
      </c>
      <c r="I169" s="81" t="s">
        <v>3596</v>
      </c>
      <c r="J169" s="128"/>
      <c r="K169" s="128"/>
      <c r="L169" s="84" t="s">
        <v>33</v>
      </c>
      <c r="M169" s="81"/>
      <c r="N169" s="81"/>
      <c r="O169" s="81"/>
      <c r="P169" s="81"/>
      <c r="Q169" s="129" t="s">
        <v>56</v>
      </c>
      <c r="R169" s="130"/>
      <c r="S169" s="81"/>
      <c r="T169" s="107"/>
      <c r="U169" s="131"/>
      <c r="V169" s="46"/>
    </row>
    <row r="170" s="41" customFormat="1" ht="17.65" customHeight="1" spans="1:22">
      <c r="A170" s="71">
        <v>165</v>
      </c>
      <c r="B170" s="73" t="s">
        <v>603</v>
      </c>
      <c r="C170" s="120" t="s">
        <v>604</v>
      </c>
      <c r="D170" s="117">
        <v>13988079515</v>
      </c>
      <c r="E170" s="74" t="s">
        <v>59</v>
      </c>
      <c r="F170" s="75" t="s">
        <v>6900</v>
      </c>
      <c r="G170" s="75">
        <v>0</v>
      </c>
      <c r="H170" s="75" t="s">
        <v>6901</v>
      </c>
      <c r="I170" s="81" t="s">
        <v>3596</v>
      </c>
      <c r="J170" s="128"/>
      <c r="K170" s="128"/>
      <c r="L170" s="84" t="s">
        <v>33</v>
      </c>
      <c r="M170" s="81"/>
      <c r="N170" s="81"/>
      <c r="O170" s="81"/>
      <c r="P170" s="81"/>
      <c r="Q170" s="129" t="s">
        <v>56</v>
      </c>
      <c r="R170" s="130"/>
      <c r="S170" s="81"/>
      <c r="T170" s="107"/>
      <c r="U170" s="131"/>
      <c r="V170" s="46"/>
    </row>
    <row r="171" s="41" customFormat="1" ht="17.65" customHeight="1" spans="1:22">
      <c r="A171" s="71">
        <v>166</v>
      </c>
      <c r="B171" s="78" t="s">
        <v>605</v>
      </c>
      <c r="C171" s="122" t="s">
        <v>147</v>
      </c>
      <c r="D171" s="122" t="s">
        <v>606</v>
      </c>
      <c r="E171" s="74" t="s">
        <v>59</v>
      </c>
      <c r="F171" s="76" t="str">
        <f>VLOOKUP(B171,[52]全部报警!$B$4:$E$89,2,FALSE)</f>
        <v>2019-07-31 10:44:00</v>
      </c>
      <c r="G171" s="76">
        <f>VLOOKUP(B171,[52]全部报警!$B$4:$E$89,3,FALSE)</f>
        <v>0</v>
      </c>
      <c r="H171" s="76" t="str">
        <f>VLOOKUP(B171,[52]全部报警!$B$4:$E$89,4,FALSE)</f>
        <v>福生路河口华夏医院西南389米</v>
      </c>
      <c r="I171" s="81" t="s">
        <v>3596</v>
      </c>
      <c r="J171" s="128"/>
      <c r="K171" s="128"/>
      <c r="L171" s="84" t="s">
        <v>33</v>
      </c>
      <c r="M171" s="81"/>
      <c r="N171" s="81"/>
      <c r="O171" s="81"/>
      <c r="P171" s="81"/>
      <c r="Q171" s="129" t="s">
        <v>56</v>
      </c>
      <c r="R171" s="130"/>
      <c r="S171" s="81"/>
      <c r="T171" s="107"/>
      <c r="U171" s="131"/>
      <c r="V171" s="46"/>
    </row>
    <row r="172" s="41" customFormat="1" ht="17.65" customHeight="1" spans="1:22">
      <c r="A172" s="71">
        <v>167</v>
      </c>
      <c r="B172" s="78" t="s">
        <v>607</v>
      </c>
      <c r="C172" s="78" t="s">
        <v>608</v>
      </c>
      <c r="D172" s="78" t="s">
        <v>609</v>
      </c>
      <c r="E172" s="74" t="s">
        <v>59</v>
      </c>
      <c r="F172" s="76" t="str">
        <f>VLOOKUP(B172,[52]全部报警!$B$4:$E$89,2,FALSE)</f>
        <v>2019-07-31 16:13:55</v>
      </c>
      <c r="G172" s="76">
        <f>VLOOKUP(B172,[52]全部报警!$B$4:$E$89,3,FALSE)</f>
        <v>0</v>
      </c>
      <c r="H172" s="76" t="str">
        <f>VLOOKUP(B172,[52]全部报警!$B$4:$E$89,4,FALSE)</f>
        <v>云南省红河哈尼族彝族自治州元阳县小新街乡元蔓高速石膏矿大桥西1871米</v>
      </c>
      <c r="I172" s="81" t="s">
        <v>3596</v>
      </c>
      <c r="J172" s="128"/>
      <c r="K172" s="128"/>
      <c r="L172" s="84" t="s">
        <v>33</v>
      </c>
      <c r="M172" s="81"/>
      <c r="N172" s="81"/>
      <c r="O172" s="81"/>
      <c r="P172" s="81"/>
      <c r="Q172" s="129" t="s">
        <v>56</v>
      </c>
      <c r="R172" s="130"/>
      <c r="S172" s="81"/>
      <c r="T172" s="107"/>
      <c r="U172" s="131"/>
      <c r="V172" s="46"/>
    </row>
    <row r="173" s="41" customFormat="1" ht="17.65" customHeight="1" spans="1:22">
      <c r="A173" s="71">
        <v>168</v>
      </c>
      <c r="B173" s="121" t="s">
        <v>610</v>
      </c>
      <c r="C173" s="77" t="s">
        <v>611</v>
      </c>
      <c r="D173" s="77">
        <v>13578098394</v>
      </c>
      <c r="E173" s="74" t="s">
        <v>59</v>
      </c>
      <c r="F173" s="75" t="s">
        <v>6902</v>
      </c>
      <c r="G173" s="75">
        <v>0</v>
      </c>
      <c r="H173" s="75" t="s">
        <v>186</v>
      </c>
      <c r="I173" s="81" t="s">
        <v>3596</v>
      </c>
      <c r="J173" s="128"/>
      <c r="K173" s="128"/>
      <c r="L173" s="84" t="s">
        <v>33</v>
      </c>
      <c r="M173" s="81"/>
      <c r="N173" s="81"/>
      <c r="O173" s="81"/>
      <c r="P173" s="81"/>
      <c r="Q173" s="129" t="s">
        <v>56</v>
      </c>
      <c r="R173" s="130"/>
      <c r="S173" s="81"/>
      <c r="T173" s="107"/>
      <c r="U173" s="131"/>
      <c r="V173" s="46"/>
    </row>
    <row r="174" s="41" customFormat="1" ht="17.65" customHeight="1" spans="1:22">
      <c r="A174" s="71">
        <v>169</v>
      </c>
      <c r="B174" s="121" t="s">
        <v>612</v>
      </c>
      <c r="C174" s="78" t="s">
        <v>613</v>
      </c>
      <c r="D174" s="78" t="s">
        <v>614</v>
      </c>
      <c r="E174" s="74" t="s">
        <v>59</v>
      </c>
      <c r="F174" s="75" t="s">
        <v>6903</v>
      </c>
      <c r="G174" s="75">
        <v>0</v>
      </c>
      <c r="H174" s="75" t="s">
        <v>6904</v>
      </c>
      <c r="I174" s="81" t="s">
        <v>3596</v>
      </c>
      <c r="J174" s="128"/>
      <c r="K174" s="128"/>
      <c r="L174" s="84" t="s">
        <v>33</v>
      </c>
      <c r="M174" s="81"/>
      <c r="N174" s="81"/>
      <c r="O174" s="81"/>
      <c r="P174" s="81"/>
      <c r="Q174" s="129" t="s">
        <v>56</v>
      </c>
      <c r="R174" s="130"/>
      <c r="S174" s="81"/>
      <c r="T174" s="107"/>
      <c r="U174" s="131"/>
      <c r="V174" s="46"/>
    </row>
    <row r="175" s="41" customFormat="1" ht="17.65" customHeight="1" spans="1:22">
      <c r="A175" s="71">
        <v>170</v>
      </c>
      <c r="B175" s="78" t="s">
        <v>617</v>
      </c>
      <c r="C175" s="123" t="s">
        <v>618</v>
      </c>
      <c r="D175" s="123">
        <v>13769411888</v>
      </c>
      <c r="E175" s="74" t="s">
        <v>59</v>
      </c>
      <c r="F175" s="76" t="str">
        <f>VLOOKUP(B175,[52]全部报警!$B$4:$E$89,2,FALSE)</f>
        <v>2019-07-31 16:27:58</v>
      </c>
      <c r="G175" s="76">
        <f>VLOOKUP(B175,[52]全部报警!$B$4:$E$89,3,FALSE)</f>
        <v>0</v>
      </c>
      <c r="H175" s="76" t="str">
        <f>VLOOKUP(B175,[52]全部报警!$B$4:$E$89,4,FALSE)</f>
        <v>云南省红河哈尼族彝族自治州建水县临安镇青他线建水文笔塔西南911米</v>
      </c>
      <c r="I175" s="81" t="s">
        <v>3596</v>
      </c>
      <c r="J175" s="128"/>
      <c r="K175" s="128"/>
      <c r="L175" s="84" t="s">
        <v>33</v>
      </c>
      <c r="M175" s="81"/>
      <c r="N175" s="81"/>
      <c r="O175" s="81"/>
      <c r="P175" s="81"/>
      <c r="Q175" s="129" t="s">
        <v>56</v>
      </c>
      <c r="R175" s="130"/>
      <c r="S175" s="106"/>
      <c r="T175" s="107"/>
      <c r="U175" s="131"/>
      <c r="V175" s="46"/>
    </row>
    <row r="176" s="41" customFormat="1" ht="17.65" customHeight="1" spans="1:22">
      <c r="A176" s="71">
        <v>171</v>
      </c>
      <c r="B176" s="78" t="s">
        <v>621</v>
      </c>
      <c r="C176" s="78" t="s">
        <v>622</v>
      </c>
      <c r="D176" s="78" t="s">
        <v>623</v>
      </c>
      <c r="E176" s="74" t="s">
        <v>59</v>
      </c>
      <c r="F176" s="75" t="s">
        <v>6905</v>
      </c>
      <c r="G176" s="75">
        <v>0</v>
      </c>
      <c r="H176" s="75" t="s">
        <v>6906</v>
      </c>
      <c r="I176" s="81" t="s">
        <v>3596</v>
      </c>
      <c r="J176" s="128"/>
      <c r="K176" s="128"/>
      <c r="L176" s="84" t="s">
        <v>33</v>
      </c>
      <c r="M176" s="81"/>
      <c r="N176" s="81"/>
      <c r="O176" s="81"/>
      <c r="P176" s="81"/>
      <c r="Q176" s="129" t="s">
        <v>56</v>
      </c>
      <c r="R176" s="130"/>
      <c r="S176" s="81"/>
      <c r="T176" s="107"/>
      <c r="U176" s="131"/>
      <c r="V176" s="46"/>
    </row>
    <row r="177" s="41" customFormat="1" ht="17.65" customHeight="1" spans="1:22">
      <c r="A177" s="71">
        <v>172</v>
      </c>
      <c r="B177" s="78" t="s">
        <v>624</v>
      </c>
      <c r="C177" s="78" t="s">
        <v>625</v>
      </c>
      <c r="D177" s="78" t="s">
        <v>626</v>
      </c>
      <c r="E177" s="74" t="s">
        <v>59</v>
      </c>
      <c r="F177" s="75" t="s">
        <v>6907</v>
      </c>
      <c r="G177" s="75">
        <v>0</v>
      </c>
      <c r="H177" s="75" t="s">
        <v>6712</v>
      </c>
      <c r="I177" s="81" t="s">
        <v>3596</v>
      </c>
      <c r="J177" s="128"/>
      <c r="K177" s="128"/>
      <c r="L177" s="84" t="s">
        <v>33</v>
      </c>
      <c r="M177" s="81"/>
      <c r="N177" s="81"/>
      <c r="O177" s="81"/>
      <c r="P177" s="81"/>
      <c r="Q177" s="129" t="s">
        <v>56</v>
      </c>
      <c r="R177" s="130"/>
      <c r="S177" s="81"/>
      <c r="T177" s="107"/>
      <c r="U177" s="131"/>
      <c r="V177" s="46"/>
    </row>
    <row r="178" s="41" customFormat="1" ht="17.65" customHeight="1" spans="1:22">
      <c r="A178" s="71">
        <v>173</v>
      </c>
      <c r="B178" s="78" t="s">
        <v>629</v>
      </c>
      <c r="C178" s="78" t="s">
        <v>630</v>
      </c>
      <c r="D178" s="78" t="s">
        <v>631</v>
      </c>
      <c r="E178" s="74" t="s">
        <v>59</v>
      </c>
      <c r="F178" s="76" t="str">
        <f>VLOOKUP(B178,[52]全部报警!$B$4:$E$89,2,FALSE)</f>
        <v>2019-07-31 08:47:53</v>
      </c>
      <c r="G178" s="76">
        <f>VLOOKUP(B178,[52]全部报警!$B$4:$E$89,3,FALSE)</f>
        <v>0</v>
      </c>
      <c r="H178" s="76" t="str">
        <f>VLOOKUP(B178,[52]全部报警!$B$4:$E$89,4,FALSE)</f>
        <v>云南省曲靖市沾益区白水镇白水铝厂东南476米</v>
      </c>
      <c r="I178" s="81" t="s">
        <v>3596</v>
      </c>
      <c r="J178" s="128"/>
      <c r="K178" s="128"/>
      <c r="L178" s="84" t="s">
        <v>33</v>
      </c>
      <c r="M178" s="81"/>
      <c r="N178" s="81"/>
      <c r="O178" s="81"/>
      <c r="P178" s="81"/>
      <c r="Q178" s="129" t="s">
        <v>56</v>
      </c>
      <c r="R178" s="130"/>
      <c r="S178" s="81"/>
      <c r="T178" s="107"/>
      <c r="U178" s="131"/>
      <c r="V178" s="46"/>
    </row>
    <row r="179" s="41" customFormat="1" ht="17.65" customHeight="1" spans="1:22">
      <c r="A179" s="71">
        <v>174</v>
      </c>
      <c r="B179" s="78" t="s">
        <v>632</v>
      </c>
      <c r="C179" s="78" t="s">
        <v>633</v>
      </c>
      <c r="D179" s="78" t="s">
        <v>634</v>
      </c>
      <c r="E179" s="74" t="s">
        <v>59</v>
      </c>
      <c r="F179" s="75" t="s">
        <v>6908</v>
      </c>
      <c r="G179" s="75">
        <v>0</v>
      </c>
      <c r="H179" s="75" t="s">
        <v>6909</v>
      </c>
      <c r="I179" s="81" t="s">
        <v>3596</v>
      </c>
      <c r="J179" s="128"/>
      <c r="K179" s="128"/>
      <c r="L179" s="84" t="s">
        <v>33</v>
      </c>
      <c r="M179" s="81"/>
      <c r="N179" s="81"/>
      <c r="O179" s="81"/>
      <c r="P179" s="81"/>
      <c r="Q179" s="129" t="s">
        <v>56</v>
      </c>
      <c r="R179" s="130"/>
      <c r="S179" s="81"/>
      <c r="T179" s="107"/>
      <c r="U179" s="131"/>
      <c r="V179" s="46"/>
    </row>
    <row r="180" s="41" customFormat="1" ht="17.65" customHeight="1" spans="1:22">
      <c r="A180" s="71">
        <v>175</v>
      </c>
      <c r="B180" s="78" t="s">
        <v>637</v>
      </c>
      <c r="C180" s="78" t="s">
        <v>638</v>
      </c>
      <c r="D180" s="78" t="s">
        <v>639</v>
      </c>
      <c r="E180" s="74" t="s">
        <v>59</v>
      </c>
      <c r="F180" s="76" t="str">
        <f>VLOOKUP(B180,[52]全部报警!$B$4:$E$89,2,FALSE)</f>
        <v>2019-07-31 16:22:38</v>
      </c>
      <c r="G180" s="76">
        <f>VLOOKUP(B180,[52]全部报警!$B$4:$E$89,3,FALSE)</f>
        <v>0</v>
      </c>
      <c r="H180" s="76" t="str">
        <f>VLOOKUP(B180,[52]全部报警!$B$4:$E$89,4,FALSE)</f>
        <v>云南省大理白族自治州宾川县金牛镇全球通大道大新幼儿园北134米</v>
      </c>
      <c r="I180" s="81" t="s">
        <v>3596</v>
      </c>
      <c r="J180" s="128"/>
      <c r="K180" s="128"/>
      <c r="L180" s="84" t="s">
        <v>33</v>
      </c>
      <c r="M180" s="81"/>
      <c r="N180" s="81"/>
      <c r="O180" s="81"/>
      <c r="P180" s="81"/>
      <c r="Q180" s="129" t="s">
        <v>56</v>
      </c>
      <c r="R180" s="130"/>
      <c r="S180" s="81"/>
      <c r="T180" s="107"/>
      <c r="U180" s="131"/>
      <c r="V180" s="46"/>
    </row>
    <row r="181" s="41" customFormat="1" ht="17.65" customHeight="1" spans="1:22">
      <c r="A181" s="71">
        <v>176</v>
      </c>
      <c r="B181" s="78" t="s">
        <v>640</v>
      </c>
      <c r="C181" s="78" t="s">
        <v>641</v>
      </c>
      <c r="D181" s="78" t="s">
        <v>642</v>
      </c>
      <c r="E181" s="74" t="s">
        <v>59</v>
      </c>
      <c r="F181" s="75"/>
      <c r="G181" s="75"/>
      <c r="H181" s="75"/>
      <c r="I181" s="83" t="s">
        <v>62</v>
      </c>
      <c r="J181" s="128"/>
      <c r="K181" s="128"/>
      <c r="L181" s="84" t="s">
        <v>33</v>
      </c>
      <c r="M181" s="81"/>
      <c r="N181" s="81"/>
      <c r="O181" s="81"/>
      <c r="P181" s="81"/>
      <c r="Q181" s="129" t="s">
        <v>29</v>
      </c>
      <c r="R181" s="130"/>
      <c r="S181" s="81"/>
      <c r="T181" s="107"/>
      <c r="U181" s="131"/>
      <c r="V181" s="46"/>
    </row>
    <row r="182" s="41" customFormat="1" ht="17.65" customHeight="1" spans="1:22">
      <c r="A182" s="71">
        <v>177</v>
      </c>
      <c r="B182" s="78" t="s">
        <v>643</v>
      </c>
      <c r="C182" s="78" t="s">
        <v>644</v>
      </c>
      <c r="D182" s="78" t="s">
        <v>645</v>
      </c>
      <c r="E182" s="74" t="s">
        <v>59</v>
      </c>
      <c r="F182" s="75" t="s">
        <v>6910</v>
      </c>
      <c r="G182" s="75">
        <v>0</v>
      </c>
      <c r="H182" s="75" t="s">
        <v>6911</v>
      </c>
      <c r="I182" s="81" t="s">
        <v>3596</v>
      </c>
      <c r="J182" s="128"/>
      <c r="K182" s="128"/>
      <c r="L182" s="84" t="s">
        <v>33</v>
      </c>
      <c r="M182" s="81"/>
      <c r="N182" s="81"/>
      <c r="O182" s="81"/>
      <c r="P182" s="81"/>
      <c r="Q182" s="129" t="s">
        <v>56</v>
      </c>
      <c r="R182" s="130"/>
      <c r="S182" s="81"/>
      <c r="T182" s="107"/>
      <c r="U182" s="131"/>
      <c r="V182" s="46"/>
    </row>
    <row r="183" s="41" customFormat="1" ht="17.65" customHeight="1" spans="1:22">
      <c r="A183" s="71">
        <v>178</v>
      </c>
      <c r="B183" s="78" t="s">
        <v>648</v>
      </c>
      <c r="C183" s="78" t="s">
        <v>649</v>
      </c>
      <c r="D183" s="78" t="s">
        <v>650</v>
      </c>
      <c r="E183" s="74" t="s">
        <v>59</v>
      </c>
      <c r="F183" s="76" t="str">
        <f>VLOOKUP(B183,[52]全部报警!$B$4:$E$89,2,FALSE)</f>
        <v>2019-07-31 15:26:05</v>
      </c>
      <c r="G183" s="76">
        <f>VLOOKUP(B183,[52]全部报警!$B$4:$E$89,3,FALSE)</f>
        <v>0</v>
      </c>
      <c r="H183" s="76" t="str">
        <f>VLOOKUP(B183,[52]全部报警!$B$4:$E$89,4,FALSE)</f>
        <v>云南省红河哈尼族彝族自治州金平苗族瑶族傣族自治县金河镇Z006大保寨南388米</v>
      </c>
      <c r="I183" s="81" t="s">
        <v>3596</v>
      </c>
      <c r="J183" s="128"/>
      <c r="K183" s="128"/>
      <c r="L183" s="84" t="s">
        <v>33</v>
      </c>
      <c r="M183" s="81"/>
      <c r="N183" s="81"/>
      <c r="O183" s="81"/>
      <c r="P183" s="81"/>
      <c r="Q183" s="129" t="s">
        <v>56</v>
      </c>
      <c r="R183" s="130"/>
      <c r="S183" s="81"/>
      <c r="T183" s="107"/>
      <c r="U183" s="131"/>
      <c r="V183" s="46"/>
    </row>
    <row r="184" s="41" customFormat="1" ht="17.65" customHeight="1" spans="1:22">
      <c r="A184" s="71">
        <v>179</v>
      </c>
      <c r="B184" s="78" t="s">
        <v>653</v>
      </c>
      <c r="C184" s="122" t="s">
        <v>654</v>
      </c>
      <c r="D184" s="122" t="s">
        <v>655</v>
      </c>
      <c r="E184" s="74" t="s">
        <v>59</v>
      </c>
      <c r="F184" s="76" t="str">
        <f>VLOOKUP(B184,[52]全部报警!$B$4:$E$89,2,FALSE)</f>
        <v>2019-07-31 16:28:11</v>
      </c>
      <c r="G184" s="76">
        <f>VLOOKUP(B184,[52]全部报警!$B$4:$E$89,3,FALSE)</f>
        <v>0</v>
      </c>
      <c r="H184" s="76" t="str">
        <f>VLOOKUP(B184,[52]全部报警!$B$4:$E$89,4,FALSE)</f>
        <v>云南省红河哈尼族彝族自治州元阳县上新城乡元蔓高速芒铁东南555米</v>
      </c>
      <c r="I184" s="81" t="s">
        <v>3596</v>
      </c>
      <c r="J184" s="128"/>
      <c r="K184" s="128"/>
      <c r="L184" s="84" t="s">
        <v>33</v>
      </c>
      <c r="M184" s="81"/>
      <c r="N184" s="81"/>
      <c r="O184" s="81"/>
      <c r="P184" s="81"/>
      <c r="Q184" s="129" t="s">
        <v>56</v>
      </c>
      <c r="R184" s="130"/>
      <c r="S184" s="81"/>
      <c r="T184" s="107"/>
      <c r="U184" s="131"/>
      <c r="V184" s="46"/>
    </row>
    <row r="185" s="41" customFormat="1" ht="17.65" customHeight="1" spans="1:22">
      <c r="A185" s="71">
        <v>180</v>
      </c>
      <c r="B185" s="78" t="s">
        <v>656</v>
      </c>
      <c r="C185" s="78" t="s">
        <v>657</v>
      </c>
      <c r="D185" s="78" t="s">
        <v>658</v>
      </c>
      <c r="E185" s="74" t="s">
        <v>59</v>
      </c>
      <c r="F185" s="75" t="s">
        <v>6912</v>
      </c>
      <c r="G185" s="75">
        <v>0</v>
      </c>
      <c r="H185" s="75" t="s">
        <v>6913</v>
      </c>
      <c r="I185" s="81" t="s">
        <v>3596</v>
      </c>
      <c r="J185" s="128"/>
      <c r="K185" s="128"/>
      <c r="L185" s="84" t="s">
        <v>33</v>
      </c>
      <c r="M185" s="81"/>
      <c r="N185" s="81"/>
      <c r="O185" s="81"/>
      <c r="P185" s="81"/>
      <c r="Q185" s="129" t="s">
        <v>56</v>
      </c>
      <c r="R185" s="130"/>
      <c r="S185" s="81"/>
      <c r="T185" s="107"/>
      <c r="U185" s="131"/>
      <c r="V185" s="46"/>
    </row>
    <row r="186" s="41" customFormat="1" ht="17.65" customHeight="1" spans="1:22">
      <c r="A186" s="71">
        <v>181</v>
      </c>
      <c r="B186" s="78" t="s">
        <v>661</v>
      </c>
      <c r="C186" s="78" t="s">
        <v>662</v>
      </c>
      <c r="D186" s="78" t="s">
        <v>663</v>
      </c>
      <c r="E186" s="74" t="s">
        <v>59</v>
      </c>
      <c r="F186" s="76" t="str">
        <f>VLOOKUP(B186,[52]全部报警!$B$4:$E$89,2,FALSE)</f>
        <v>2019-07-31 15:57:04</v>
      </c>
      <c r="G186" s="76">
        <f>VLOOKUP(B186,[52]全部报警!$B$4:$E$89,3,FALSE)</f>
        <v>0</v>
      </c>
      <c r="H186" s="76" t="str">
        <f>VLOOKUP(B186,[52]全部报警!$B$4:$E$89,4,FALSE)</f>
        <v>云南省大理白族自治州宾川县大营镇厂坡东453米</v>
      </c>
      <c r="I186" s="81" t="s">
        <v>3596</v>
      </c>
      <c r="J186" s="128"/>
      <c r="K186" s="128"/>
      <c r="L186" s="84" t="s">
        <v>33</v>
      </c>
      <c r="M186" s="81"/>
      <c r="N186" s="81"/>
      <c r="O186" s="81"/>
      <c r="P186" s="81"/>
      <c r="Q186" s="129" t="s">
        <v>56</v>
      </c>
      <c r="R186" s="130"/>
      <c r="S186" s="81"/>
      <c r="T186" s="107"/>
      <c r="U186" s="131"/>
      <c r="V186" s="46"/>
    </row>
    <row r="187" s="41" customFormat="1" ht="17.65" customHeight="1" spans="1:22">
      <c r="A187" s="71">
        <v>182</v>
      </c>
      <c r="B187" s="78" t="s">
        <v>664</v>
      </c>
      <c r="C187" s="78" t="s">
        <v>665</v>
      </c>
      <c r="D187" s="78" t="s">
        <v>666</v>
      </c>
      <c r="E187" s="74" t="s">
        <v>59</v>
      </c>
      <c r="F187" s="76" t="str">
        <f>VLOOKUP(B187,[52]全部报警!$B$4:$E$89,2,FALSE)</f>
        <v>2019-07-31 16:19:37</v>
      </c>
      <c r="G187" s="76">
        <f>VLOOKUP(B187,[52]全部报警!$B$4:$E$89,3,FALSE)</f>
        <v>0</v>
      </c>
      <c r="H187" s="76" t="str">
        <f>VLOOKUP(B187,[52]全部报警!$B$4:$E$89,4,FALSE)</f>
        <v>云南省红河哈尼族彝族自治州建水县南庄镇新房北156米</v>
      </c>
      <c r="I187" s="81" t="s">
        <v>3596</v>
      </c>
      <c r="J187" s="128"/>
      <c r="K187" s="128"/>
      <c r="L187" s="84" t="s">
        <v>33</v>
      </c>
      <c r="M187" s="81"/>
      <c r="N187" s="81"/>
      <c r="O187" s="81"/>
      <c r="P187" s="81"/>
      <c r="Q187" s="129" t="s">
        <v>56</v>
      </c>
      <c r="R187" s="130"/>
      <c r="S187" s="81"/>
      <c r="T187" s="107"/>
      <c r="U187" s="131"/>
      <c r="V187" s="46"/>
    </row>
    <row r="188" s="41" customFormat="1" ht="17.65" customHeight="1" spans="1:22">
      <c r="A188" s="71">
        <v>183</v>
      </c>
      <c r="B188" s="124" t="s">
        <v>669</v>
      </c>
      <c r="C188" s="125" t="s">
        <v>670</v>
      </c>
      <c r="D188" s="125">
        <v>15987348242</v>
      </c>
      <c r="E188" s="74" t="s">
        <v>59</v>
      </c>
      <c r="F188" s="76" t="str">
        <f>VLOOKUP(B188,[52]全部报警!$B$4:$E$89,2,FALSE)</f>
        <v>2019-07-31 07:42:43</v>
      </c>
      <c r="G188" s="76">
        <f>VLOOKUP(B188,[52]全部报警!$B$4:$E$89,3,FALSE)</f>
        <v>0</v>
      </c>
      <c r="H188" s="76" t="str">
        <f>VLOOKUP(B188,[52]全部报警!$B$4:$E$89,4,FALSE)</f>
        <v>云南省红河哈尼族彝族自治州建水县临安镇阜安路202-5号070乡道红河哈尼族彝族自治州民族师范学校西308米</v>
      </c>
      <c r="I188" s="81" t="s">
        <v>3596</v>
      </c>
      <c r="J188" s="128"/>
      <c r="K188" s="128"/>
      <c r="L188" s="84" t="s">
        <v>33</v>
      </c>
      <c r="M188" s="81"/>
      <c r="N188" s="81"/>
      <c r="O188" s="81"/>
      <c r="P188" s="81"/>
      <c r="Q188" s="129" t="s">
        <v>56</v>
      </c>
      <c r="R188" s="130"/>
      <c r="S188" s="81"/>
      <c r="T188" s="107"/>
      <c r="U188" s="131"/>
      <c r="V188" s="46"/>
    </row>
    <row r="189" s="41" customFormat="1" ht="17.65" customHeight="1" spans="1:22">
      <c r="A189" s="71">
        <v>184</v>
      </c>
      <c r="B189" s="124" t="s">
        <v>671</v>
      </c>
      <c r="C189" s="125" t="s">
        <v>672</v>
      </c>
      <c r="D189" s="125">
        <v>15154987321</v>
      </c>
      <c r="E189" s="74" t="s">
        <v>59</v>
      </c>
      <c r="F189" s="75" t="s">
        <v>6914</v>
      </c>
      <c r="G189" s="75">
        <v>0</v>
      </c>
      <c r="H189" s="75" t="s">
        <v>6915</v>
      </c>
      <c r="I189" s="81" t="s">
        <v>3596</v>
      </c>
      <c r="J189" s="128"/>
      <c r="K189" s="128"/>
      <c r="L189" s="84" t="s">
        <v>33</v>
      </c>
      <c r="M189" s="81"/>
      <c r="N189" s="81"/>
      <c r="O189" s="81"/>
      <c r="P189" s="81"/>
      <c r="Q189" s="129" t="s">
        <v>56</v>
      </c>
      <c r="R189" s="130"/>
      <c r="S189" s="81"/>
      <c r="T189" s="107"/>
      <c r="U189" s="131"/>
      <c r="V189" s="46"/>
    </row>
    <row r="190" s="41" customFormat="1" ht="17.65" customHeight="1" spans="1:22">
      <c r="A190" s="71">
        <v>185</v>
      </c>
      <c r="B190" s="124" t="s">
        <v>675</v>
      </c>
      <c r="C190" s="125" t="s">
        <v>676</v>
      </c>
      <c r="D190" s="125">
        <v>13769425218</v>
      </c>
      <c r="E190" s="74" t="s">
        <v>59</v>
      </c>
      <c r="F190" s="76" t="str">
        <f>VLOOKUP(B190,[52]全部报警!$B$4:$E$89,2,FALSE)</f>
        <v>2019-07-31 15:09:15</v>
      </c>
      <c r="G190" s="76">
        <f>VLOOKUP(B190,[52]全部报警!$B$4:$E$89,3,FALSE)</f>
        <v>0</v>
      </c>
      <c r="H190" s="76" t="str">
        <f>VLOOKUP(B190,[52]全部报警!$B$4:$E$89,4,FALSE)</f>
        <v>云南省红河哈尼族彝族自治州屏边苗族自治县湾塘乡031乡道施姑寨西870米</v>
      </c>
      <c r="I190" s="81" t="s">
        <v>3596</v>
      </c>
      <c r="J190" s="128"/>
      <c r="K190" s="128"/>
      <c r="L190" s="84" t="s">
        <v>33</v>
      </c>
      <c r="M190" s="81"/>
      <c r="N190" s="81"/>
      <c r="O190" s="81"/>
      <c r="P190" s="81"/>
      <c r="Q190" s="129" t="s">
        <v>56</v>
      </c>
      <c r="R190" s="130"/>
      <c r="S190" s="81"/>
      <c r="T190" s="107"/>
      <c r="U190" s="131"/>
      <c r="V190" s="46"/>
    </row>
    <row r="191" s="41" customFormat="1" ht="17.65" customHeight="1" spans="1:22">
      <c r="A191" s="71">
        <v>186</v>
      </c>
      <c r="B191" s="124" t="s">
        <v>677</v>
      </c>
      <c r="C191" s="125" t="s">
        <v>678</v>
      </c>
      <c r="D191" s="125">
        <v>13769414321</v>
      </c>
      <c r="E191" s="74" t="s">
        <v>59</v>
      </c>
      <c r="F191" s="76" t="str">
        <f>VLOOKUP(B191,[52]全部报警!$B$4:$E$89,2,FALSE)</f>
        <v>2019-07-31 14:16:00</v>
      </c>
      <c r="G191" s="76">
        <f>VLOOKUP(B191,[52]全部报警!$B$4:$E$89,3,FALSE)</f>
        <v>0</v>
      </c>
      <c r="H191" s="76" t="str">
        <f>VLOOKUP(B191,[52]全部报警!$B$4:$E$89,4,FALSE)</f>
        <v>云南省红河哈尼族彝族自治州蒙自市雨过铺镇工业园区3号路顺发餐厅(工业园区3号路)东117米</v>
      </c>
      <c r="I191" s="81" t="s">
        <v>3596</v>
      </c>
      <c r="J191" s="128"/>
      <c r="K191" s="128"/>
      <c r="L191" s="84" t="s">
        <v>33</v>
      </c>
      <c r="M191" s="81"/>
      <c r="N191" s="81"/>
      <c r="O191" s="81"/>
      <c r="P191" s="81"/>
      <c r="Q191" s="129" t="s">
        <v>56</v>
      </c>
      <c r="R191" s="130"/>
      <c r="S191" s="81"/>
      <c r="T191" s="107"/>
      <c r="U191" s="131"/>
      <c r="V191" s="46"/>
    </row>
    <row r="192" s="41" customFormat="1" ht="17.65" customHeight="1" spans="1:22">
      <c r="A192" s="71">
        <v>187</v>
      </c>
      <c r="B192" s="126" t="s">
        <v>2189</v>
      </c>
      <c r="C192" s="115" t="s">
        <v>2190</v>
      </c>
      <c r="D192" s="127">
        <v>18287335847</v>
      </c>
      <c r="E192" s="74" t="s">
        <v>59</v>
      </c>
      <c r="F192" s="76" t="str">
        <f>VLOOKUP(B192,[52]全部报警!$B$4:$E$89,2,FALSE)</f>
        <v>2019-07-31 13:21:28</v>
      </c>
      <c r="G192" s="76">
        <f>VLOOKUP(B192,[52]全部报警!$B$4:$E$89,3,FALSE)</f>
        <v>0</v>
      </c>
      <c r="H192" s="76" t="str">
        <f>VLOOKUP(B192,[52]全部报警!$B$4:$E$89,4,FALSE)</f>
        <v>云南省红河哈尼族彝族自治州建水县临安镇214省道天第冷库西北332米</v>
      </c>
      <c r="I192" s="81" t="s">
        <v>3596</v>
      </c>
      <c r="J192" s="128"/>
      <c r="K192" s="128"/>
      <c r="L192" s="84" t="s">
        <v>33</v>
      </c>
      <c r="M192" s="81"/>
      <c r="N192" s="81"/>
      <c r="O192" s="81"/>
      <c r="P192" s="81"/>
      <c r="Q192" s="129" t="s">
        <v>56</v>
      </c>
      <c r="R192" s="130"/>
      <c r="S192" s="81"/>
      <c r="T192" s="107"/>
      <c r="U192" s="131"/>
      <c r="V192" s="46"/>
    </row>
    <row r="193" s="41" customFormat="1" ht="17.65" customHeight="1" spans="1:22">
      <c r="A193" s="71">
        <v>188</v>
      </c>
      <c r="B193" s="133" t="s">
        <v>2191</v>
      </c>
      <c r="C193" s="125" t="s">
        <v>2192</v>
      </c>
      <c r="D193" s="134">
        <v>15987324605</v>
      </c>
      <c r="E193" s="74" t="s">
        <v>59</v>
      </c>
      <c r="F193" s="76" t="str">
        <f>VLOOKUP(B193,[52]全部报警!$B$4:$E$89,2,FALSE)</f>
        <v>2019-07-31 07:06:33</v>
      </c>
      <c r="G193" s="76">
        <f>VLOOKUP(B193,[52]全部报警!$B$4:$E$89,3,FALSE)</f>
        <v>0</v>
      </c>
      <c r="H193" s="76" t="str">
        <f>VLOOKUP(B193,[52]全部报警!$B$4:$E$89,4,FALSE)</f>
        <v>云南省红河哈尼族彝族自治州建水县岔科镇阿初段建水县岔科镇小河边小学西南192米</v>
      </c>
      <c r="I193" s="81" t="s">
        <v>3596</v>
      </c>
      <c r="J193" s="128"/>
      <c r="K193" s="128"/>
      <c r="L193" s="84" t="s">
        <v>33</v>
      </c>
      <c r="M193" s="81"/>
      <c r="N193" s="81"/>
      <c r="O193" s="81"/>
      <c r="P193" s="81"/>
      <c r="Q193" s="129" t="s">
        <v>56</v>
      </c>
      <c r="R193" s="130"/>
      <c r="S193" s="81"/>
      <c r="T193" s="107"/>
      <c r="U193" s="131"/>
      <c r="V193" s="46"/>
    </row>
  </sheetData>
  <mergeCells count="201">
    <mergeCell ref="A1:U1"/>
    <mergeCell ref="A2:F2"/>
    <mergeCell ref="G2:P2"/>
    <mergeCell ref="Q2:U2"/>
    <mergeCell ref="E3:U3"/>
    <mergeCell ref="C4:D4"/>
    <mergeCell ref="E4:K4"/>
    <mergeCell ref="L4:P4"/>
    <mergeCell ref="Q4:T4"/>
    <mergeCell ref="Q5:R5"/>
    <mergeCell ref="Q6:R6"/>
    <mergeCell ref="Q7:R7"/>
    <mergeCell ref="Q8:R8"/>
    <mergeCell ref="Q9:R9"/>
    <mergeCell ref="Q10:R10"/>
    <mergeCell ref="Q11:R11"/>
    <mergeCell ref="Q12:R12"/>
    <mergeCell ref="Q13:R13"/>
    <mergeCell ref="Q14:R14"/>
    <mergeCell ref="Q15:R15"/>
    <mergeCell ref="Q16:R16"/>
    <mergeCell ref="Q17:R17"/>
    <mergeCell ref="Q18:R18"/>
    <mergeCell ref="Q19:R19"/>
    <mergeCell ref="Q20:R20"/>
    <mergeCell ref="Q21:R21"/>
    <mergeCell ref="Q22:R22"/>
    <mergeCell ref="Q23:R23"/>
    <mergeCell ref="Q24:R24"/>
    <mergeCell ref="Q25:R25"/>
    <mergeCell ref="Q26:R26"/>
    <mergeCell ref="Q27:R27"/>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Q62:R62"/>
    <mergeCell ref="Q63:R63"/>
    <mergeCell ref="Q64:R64"/>
    <mergeCell ref="Q65:R65"/>
    <mergeCell ref="Q66:R66"/>
    <mergeCell ref="Q67:R67"/>
    <mergeCell ref="Q68:R68"/>
    <mergeCell ref="Q69:R69"/>
    <mergeCell ref="Q70:R70"/>
    <mergeCell ref="Q71:R71"/>
    <mergeCell ref="Q72:R72"/>
    <mergeCell ref="Q73:R73"/>
    <mergeCell ref="Q74:R74"/>
    <mergeCell ref="Q75:R75"/>
    <mergeCell ref="Q76:R76"/>
    <mergeCell ref="Q77:R77"/>
    <mergeCell ref="Q78:R78"/>
    <mergeCell ref="Q79:R79"/>
    <mergeCell ref="Q80:R80"/>
    <mergeCell ref="Q81:R81"/>
    <mergeCell ref="Q82:R82"/>
    <mergeCell ref="Q83:R83"/>
    <mergeCell ref="Q84:R84"/>
    <mergeCell ref="Q85:R85"/>
    <mergeCell ref="Q86:R86"/>
    <mergeCell ref="Q87:R87"/>
    <mergeCell ref="Q88:R88"/>
    <mergeCell ref="Q89:R89"/>
    <mergeCell ref="Q90:R90"/>
    <mergeCell ref="Q91:R91"/>
    <mergeCell ref="Q92:R92"/>
    <mergeCell ref="Q93:R93"/>
    <mergeCell ref="Q94:R94"/>
    <mergeCell ref="Q95:R95"/>
    <mergeCell ref="Q96:R96"/>
    <mergeCell ref="Q97:R97"/>
    <mergeCell ref="Q98:R98"/>
    <mergeCell ref="Q99:R99"/>
    <mergeCell ref="Q100:R100"/>
    <mergeCell ref="Q101:R101"/>
    <mergeCell ref="Q102:R102"/>
    <mergeCell ref="Q103:R103"/>
    <mergeCell ref="Q104:R104"/>
    <mergeCell ref="Q105:R105"/>
    <mergeCell ref="Q106:R106"/>
    <mergeCell ref="Q107:R107"/>
    <mergeCell ref="Q108:R108"/>
    <mergeCell ref="Q109:R109"/>
    <mergeCell ref="Q110:R110"/>
    <mergeCell ref="Q111:R111"/>
    <mergeCell ref="Q112:R112"/>
    <mergeCell ref="Q113:R113"/>
    <mergeCell ref="Q114:R114"/>
    <mergeCell ref="Q115:R115"/>
    <mergeCell ref="Q116:R116"/>
    <mergeCell ref="Q117:R117"/>
    <mergeCell ref="Q118:R118"/>
    <mergeCell ref="Q119:R119"/>
    <mergeCell ref="Q120:R120"/>
    <mergeCell ref="Q121:R121"/>
    <mergeCell ref="Q122:R122"/>
    <mergeCell ref="Q123:R123"/>
    <mergeCell ref="Q124:R124"/>
    <mergeCell ref="Q125:R125"/>
    <mergeCell ref="Q126:R126"/>
    <mergeCell ref="Q127:R127"/>
    <mergeCell ref="Q128:R128"/>
    <mergeCell ref="Q129:R129"/>
    <mergeCell ref="Q130:R130"/>
    <mergeCell ref="Q131:R131"/>
    <mergeCell ref="Q132:R132"/>
    <mergeCell ref="Q133:R133"/>
    <mergeCell ref="Q134:R134"/>
    <mergeCell ref="Q135:R135"/>
    <mergeCell ref="Q136:R136"/>
    <mergeCell ref="Q137:R137"/>
    <mergeCell ref="Q138:R138"/>
    <mergeCell ref="Q139:R139"/>
    <mergeCell ref="Q140:R140"/>
    <mergeCell ref="Q141:R141"/>
    <mergeCell ref="Q142:R142"/>
    <mergeCell ref="Q143:R143"/>
    <mergeCell ref="Q144:R144"/>
    <mergeCell ref="Q145:R145"/>
    <mergeCell ref="Q146:R146"/>
    <mergeCell ref="Q147:R147"/>
    <mergeCell ref="Q148:R148"/>
    <mergeCell ref="Q149:R149"/>
    <mergeCell ref="Q150:R150"/>
    <mergeCell ref="Q151:R151"/>
    <mergeCell ref="Q152:R152"/>
    <mergeCell ref="Q153:R153"/>
    <mergeCell ref="Q154:R154"/>
    <mergeCell ref="Q155:R155"/>
    <mergeCell ref="Q156:R156"/>
    <mergeCell ref="Q157:R157"/>
    <mergeCell ref="Q158:R158"/>
    <mergeCell ref="Q159:R159"/>
    <mergeCell ref="Q160:R160"/>
    <mergeCell ref="Q161:R161"/>
    <mergeCell ref="Q162:R162"/>
    <mergeCell ref="Q163:R163"/>
    <mergeCell ref="Q164:R164"/>
    <mergeCell ref="Q165:R165"/>
    <mergeCell ref="Q166:R166"/>
    <mergeCell ref="Q167:R167"/>
    <mergeCell ref="Q168:R168"/>
    <mergeCell ref="Q169:R169"/>
    <mergeCell ref="Q170:R170"/>
    <mergeCell ref="Q171:R171"/>
    <mergeCell ref="Q172:R172"/>
    <mergeCell ref="Q173:R173"/>
    <mergeCell ref="Q174:R174"/>
    <mergeCell ref="Q175:R175"/>
    <mergeCell ref="Q176:R176"/>
    <mergeCell ref="Q177:R177"/>
    <mergeCell ref="Q178:R178"/>
    <mergeCell ref="Q179:R179"/>
    <mergeCell ref="Q180:R180"/>
    <mergeCell ref="Q181:R181"/>
    <mergeCell ref="Q182:R182"/>
    <mergeCell ref="Q183:R183"/>
    <mergeCell ref="Q184:R184"/>
    <mergeCell ref="Q185:R185"/>
    <mergeCell ref="Q186:R186"/>
    <mergeCell ref="Q187:R187"/>
    <mergeCell ref="Q188:R188"/>
    <mergeCell ref="Q189:R189"/>
    <mergeCell ref="Q190:R190"/>
    <mergeCell ref="Q191:R191"/>
    <mergeCell ref="Q192:R192"/>
    <mergeCell ref="Q193:R193"/>
    <mergeCell ref="A3:A5"/>
    <mergeCell ref="B3:B5"/>
    <mergeCell ref="U4:U5"/>
  </mergeCells>
  <dataValidations count="3">
    <dataValidation type="list" allowBlank="1" showInputMessage="1" showErrorMessage="1" sqref="L6 L91 L92 L93 L94 L95 L96 L97 L98 L99 L100 L101 L102 L103 L104 L105 L106 L107 L108 L109 L110 L111 L112 L113 L114 L115 L135 L136 JH136 TD136 ACZ136 AMV136 AWR136 BGN136 BQJ136 CAF136 CKB136 CTX136 DDT136 DNP136 DXL136 EHH136 ERD136 FAZ136 FKV136 FUR136 GEN136 GOJ136 GYF136 HIB136 HRX136 IBT136 ILP136 IVL136 JFH136 JPD136 JYZ136 KIV136 KSR136 LCN136 LMJ136 LWF136 MGB136 MPX136 MZT136 NJP136 NTL136 ODH136 OND136 OWZ136 PGV136 PQR136 QAN136 QKJ136 QUF136 REB136 RNX136 RXT136 SHP136 SRL136 TBH136 TLD136 TUZ136 UEV136 UOR136 UYN136 VIJ136 VSF136 WCB136 WLX136 WVT136 L146 L147 L148 L149 L187 L188 L189 L190 L7:L8 L9:L18 L19:L30 L31:L34 L35:L36 L37:L90 L116:L119 L120:L129 L130:L131 L132:L134 L137:L139 L140:L141 L142:L143 L144:L145 L150:L151 L152:L153 L154:L156 L157:L159 L160:L164 L165:L180 L181:L184 L185:L186 L191:L193 L65503:L65594 L131039:L131130 L196575:L196666 L262111:L262202 L327647:L327738 L393183:L393274 L458719:L458810 L524255:L524346 L589791:L589882 L655327:L655418 L720863:L720954 L786399:L786490 L851935:L852026 L917471:L917562 L983007:L983098 JH6:JH18 JH19:JH30 JH31:JH89 JH65503:JH65594 JH131039:JH131130 JH196575:JH196666 JH262111:JH262202 JH327647:JH327738 JH393183:JH393274 JH458719:JH458810 JH524255:JH524346 JH589791:JH589882 JH655327:JH655418 JH720863:JH720954 JH786399:JH786490 JH851935:JH852026 JH917471:JH917562 JH983007:JH983098 TD6:TD18 TD19:TD30 TD31:TD89 TD65503:TD65594 TD131039:TD131130 TD196575:TD196666 TD262111:TD262202 TD327647:TD327738 TD393183:TD393274 TD458719:TD458810 TD524255:TD524346 TD589791:TD589882 TD655327:TD655418 TD720863:TD720954 TD786399:TD786490 TD851935:TD852026 TD917471:TD917562 TD983007:TD983098 ACZ6:ACZ18 ACZ19:ACZ30 ACZ31:ACZ89 ACZ65503:ACZ65594 ACZ131039:ACZ131130 ACZ196575:ACZ196666 ACZ262111:ACZ262202 ACZ327647:ACZ327738 ACZ393183:ACZ393274 ACZ458719:ACZ458810 ACZ524255:ACZ524346 ACZ589791:ACZ589882 ACZ655327:ACZ655418 ACZ720863:ACZ720954 ACZ786399:ACZ786490 ACZ851935:ACZ852026 ACZ917471:ACZ917562 ACZ983007:ACZ983098 AMV6:AMV18 AMV19:AMV30 AMV31:AMV89 AMV65503:AMV65594 AMV131039:AMV131130 AMV196575:AMV196666 AMV262111:AMV262202 AMV327647:AMV327738 AMV393183:AMV393274 AMV458719:AMV458810 AMV524255:AMV524346 AMV589791:AMV589882 AMV655327:AMV655418 AMV720863:AMV720954 AMV786399:AMV786490 AMV851935:AMV852026 AMV917471:AMV917562 AMV983007:AMV983098 AWR6:AWR18 AWR19:AWR30 AWR31:AWR89 AWR65503:AWR65594 AWR131039:AWR131130 AWR196575:AWR196666 AWR262111:AWR262202 AWR327647:AWR327738 AWR393183:AWR393274 AWR458719:AWR458810 AWR524255:AWR524346 AWR589791:AWR589882 AWR655327:AWR655418 AWR720863:AWR720954 AWR786399:AWR786490 AWR851935:AWR852026 AWR917471:AWR917562 AWR983007:AWR983098 BGN6:BGN18 BGN19:BGN30 BGN31:BGN89 BGN65503:BGN65594 BGN131039:BGN131130 BGN196575:BGN196666 BGN262111:BGN262202 BGN327647:BGN327738 BGN393183:BGN393274 BGN458719:BGN458810 BGN524255:BGN524346 BGN589791:BGN589882 BGN655327:BGN655418 BGN720863:BGN720954 BGN786399:BGN786490 BGN851935:BGN852026 BGN917471:BGN917562 BGN983007:BGN983098 BQJ6:BQJ18 BQJ19:BQJ30 BQJ31:BQJ89 BQJ65503:BQJ65594 BQJ131039:BQJ131130 BQJ196575:BQJ196666 BQJ262111:BQJ262202 BQJ327647:BQJ327738 BQJ393183:BQJ393274 BQJ458719:BQJ458810 BQJ524255:BQJ524346 BQJ589791:BQJ589882 BQJ655327:BQJ655418 BQJ720863:BQJ720954 BQJ786399:BQJ786490 BQJ851935:BQJ852026 BQJ917471:BQJ917562 BQJ983007:BQJ983098 CAF6:CAF18 CAF19:CAF30 CAF31:CAF89 CAF65503:CAF65594 CAF131039:CAF131130 CAF196575:CAF196666 CAF262111:CAF262202 CAF327647:CAF327738 CAF393183:CAF393274 CAF458719:CAF458810 CAF524255:CAF524346 CAF589791:CAF589882 CAF655327:CAF655418 CAF720863:CAF720954 CAF786399:CAF786490 CAF851935:CAF852026 CAF917471:CAF917562 CAF983007:CAF983098 CKB6:CKB18 CKB19:CKB30 CKB31:CKB89 CKB65503:CKB65594 CKB131039:CKB131130 CKB196575:CKB196666 CKB262111:CKB262202 CKB327647:CKB327738 CKB393183:CKB393274 CKB458719:CKB458810 CKB524255:CKB524346 CKB589791:CKB589882 CKB655327:CKB655418 CKB720863:CKB720954 CKB786399:CKB786490 CKB851935:CKB852026 CKB917471:CKB917562 CKB983007:CKB983098 CTX6:CTX18 CTX19:CTX30 CTX31:CTX89 CTX65503:CTX65594 CTX131039:CTX131130 CTX196575:CTX196666 CTX262111:CTX262202 CTX327647:CTX327738 CTX393183:CTX393274 CTX458719:CTX458810 CTX524255:CTX524346 CTX589791:CTX589882 CTX655327:CTX655418 CTX720863:CTX720954 CTX786399:CTX786490 CTX851935:CTX852026 CTX917471:CTX917562 CTX983007:CTX983098 DDT6:DDT18 DDT19:DDT30 DDT31:DDT89 DDT65503:DDT65594 DDT131039:DDT131130 DDT196575:DDT196666 DDT262111:DDT262202 DDT327647:DDT327738 DDT393183:DDT393274 DDT458719:DDT458810 DDT524255:DDT524346 DDT589791:DDT589882 DDT655327:DDT655418 DDT720863:DDT720954 DDT786399:DDT786490 DDT851935:DDT852026 DDT917471:DDT917562 DDT983007:DDT983098 DNP6:DNP18 DNP19:DNP30 DNP31:DNP89 DNP65503:DNP65594 DNP131039:DNP131130 DNP196575:DNP196666 DNP262111:DNP262202 DNP327647:DNP327738 DNP393183:DNP393274 DNP458719:DNP458810 DNP524255:DNP524346 DNP589791:DNP589882 DNP655327:DNP655418 DNP720863:DNP720954 DNP786399:DNP786490 DNP851935:DNP852026 DNP917471:DNP917562 DNP983007:DNP983098 DXL6:DXL18 DXL19:DXL30 DXL31:DXL89 DXL65503:DXL65594 DXL131039:DXL131130 DXL196575:DXL196666 DXL262111:DXL262202 DXL327647:DXL327738 DXL393183:DXL393274 DXL458719:DXL458810 DXL524255:DXL524346 DXL589791:DXL589882 DXL655327:DXL655418 DXL720863:DXL720954 DXL786399:DXL786490 DXL851935:DXL852026 DXL917471:DXL917562 DXL983007:DXL983098 EHH6:EHH18 EHH19:EHH30 EHH31:EHH89 EHH65503:EHH65594 EHH131039:EHH131130 EHH196575:EHH196666 EHH262111:EHH262202 EHH327647:EHH327738 EHH393183:EHH393274 EHH458719:EHH458810 EHH524255:EHH524346 EHH589791:EHH589882 EHH655327:EHH655418 EHH720863:EHH720954 EHH786399:EHH786490 EHH851935:EHH852026 EHH917471:EHH917562 EHH983007:EHH983098 ERD6:ERD18 ERD19:ERD30 ERD31:ERD89 ERD65503:ERD65594 ERD131039:ERD131130 ERD196575:ERD196666 ERD262111:ERD262202 ERD327647:ERD327738 ERD393183:ERD393274 ERD458719:ERD458810 ERD524255:ERD524346 ERD589791:ERD589882 ERD655327:ERD655418 ERD720863:ERD720954 ERD786399:ERD786490 ERD851935:ERD852026 ERD917471:ERD917562 ERD983007:ERD983098 FAZ6:FAZ18 FAZ19:FAZ30 FAZ31:FAZ89 FAZ65503:FAZ65594 FAZ131039:FAZ131130 FAZ196575:FAZ196666 FAZ262111:FAZ262202 FAZ327647:FAZ327738 FAZ393183:FAZ393274 FAZ458719:FAZ458810 FAZ524255:FAZ524346 FAZ589791:FAZ589882 FAZ655327:FAZ655418 FAZ720863:FAZ720954 FAZ786399:FAZ786490 FAZ851935:FAZ852026 FAZ917471:FAZ917562 FAZ983007:FAZ983098 FKV6:FKV18 FKV19:FKV30 FKV31:FKV89 FKV65503:FKV65594 FKV131039:FKV131130 FKV196575:FKV196666 FKV262111:FKV262202 FKV327647:FKV327738 FKV393183:FKV393274 FKV458719:FKV458810 FKV524255:FKV524346 FKV589791:FKV589882 FKV655327:FKV655418 FKV720863:FKV720954 FKV786399:FKV786490 FKV851935:FKV852026 FKV917471:FKV917562 FKV983007:FKV983098 FUR6:FUR18 FUR19:FUR30 FUR31:FUR89 FUR65503:FUR65594 FUR131039:FUR131130 FUR196575:FUR196666 FUR262111:FUR262202 FUR327647:FUR327738 FUR393183:FUR393274 FUR458719:FUR458810 FUR524255:FUR524346 FUR589791:FUR589882 FUR655327:FUR655418 FUR720863:FUR720954 FUR786399:FUR786490 FUR851935:FUR852026 FUR917471:FUR917562 FUR983007:FUR983098 GEN6:GEN18 GEN19:GEN30 GEN31:GEN89 GEN65503:GEN65594 GEN131039:GEN131130 GEN196575:GEN196666 GEN262111:GEN262202 GEN327647:GEN327738 GEN393183:GEN393274 GEN458719:GEN458810 GEN524255:GEN524346 GEN589791:GEN589882 GEN655327:GEN655418 GEN720863:GEN720954 GEN786399:GEN786490 GEN851935:GEN852026 GEN917471:GEN917562 GEN983007:GEN983098 GOJ6:GOJ18 GOJ19:GOJ30 GOJ31:GOJ89 GOJ65503:GOJ65594 GOJ131039:GOJ131130 GOJ196575:GOJ196666 GOJ262111:GOJ262202 GOJ327647:GOJ327738 GOJ393183:GOJ393274 GOJ458719:GOJ458810 GOJ524255:GOJ524346 GOJ589791:GOJ589882 GOJ655327:GOJ655418 GOJ720863:GOJ720954 GOJ786399:GOJ786490 GOJ851935:GOJ852026 GOJ917471:GOJ917562 GOJ983007:GOJ983098 GYF6:GYF18 GYF19:GYF30 GYF31:GYF89 GYF65503:GYF65594 GYF131039:GYF131130 GYF196575:GYF196666 GYF262111:GYF262202 GYF327647:GYF327738 GYF393183:GYF393274 GYF458719:GYF458810 GYF524255:GYF524346 GYF589791:GYF589882 GYF655327:GYF655418 GYF720863:GYF720954 GYF786399:GYF786490 GYF851935:GYF852026 GYF917471:GYF917562 GYF983007:GYF983098 HIB6:HIB18 HIB19:HIB30 HIB31:HIB89 HIB65503:HIB65594 HIB131039:HIB131130 HIB196575:HIB196666 HIB262111:HIB262202 HIB327647:HIB327738 HIB393183:HIB393274 HIB458719:HIB458810 HIB524255:HIB524346 HIB589791:HIB589882 HIB655327:HIB655418 HIB720863:HIB720954 HIB786399:HIB786490 HIB851935:HIB852026 HIB917471:HIB917562 HIB983007:HIB983098 HRX6:HRX18 HRX19:HRX30 HRX31:HRX89 HRX65503:HRX65594 HRX131039:HRX131130 HRX196575:HRX196666 HRX262111:HRX262202 HRX327647:HRX327738 HRX393183:HRX393274 HRX458719:HRX458810 HRX524255:HRX524346 HRX589791:HRX589882 HRX655327:HRX655418 HRX720863:HRX720954 HRX786399:HRX786490 HRX851935:HRX852026 HRX917471:HRX917562 HRX983007:HRX983098 IBT6:IBT18 IBT19:IBT30 IBT31:IBT89 IBT65503:IBT65594 IBT131039:IBT131130 IBT196575:IBT196666 IBT262111:IBT262202 IBT327647:IBT327738 IBT393183:IBT393274 IBT458719:IBT458810 IBT524255:IBT524346 IBT589791:IBT589882 IBT655327:IBT655418 IBT720863:IBT720954 IBT786399:IBT786490 IBT851935:IBT852026 IBT917471:IBT917562 IBT983007:IBT983098 ILP6:ILP18 ILP19:ILP30 ILP31:ILP89 ILP65503:ILP65594 ILP131039:ILP131130 ILP196575:ILP196666 ILP262111:ILP262202 ILP327647:ILP327738 ILP393183:ILP393274 ILP458719:ILP458810 ILP524255:ILP524346 ILP589791:ILP589882 ILP655327:ILP655418 ILP720863:ILP720954 ILP786399:ILP786490 ILP851935:ILP852026 ILP917471:ILP917562 ILP983007:ILP983098 IVL6:IVL18 IVL19:IVL30 IVL31:IVL89 IVL65503:IVL65594 IVL131039:IVL131130 IVL196575:IVL196666 IVL262111:IVL262202 IVL327647:IVL327738 IVL393183:IVL393274 IVL458719:IVL458810 IVL524255:IVL524346 IVL589791:IVL589882 IVL655327:IVL655418 IVL720863:IVL720954 IVL786399:IVL786490 IVL851935:IVL852026 IVL917471:IVL917562 IVL983007:IVL983098 JFH6:JFH18 JFH19:JFH30 JFH31:JFH89 JFH65503:JFH65594 JFH131039:JFH131130 JFH196575:JFH196666 JFH262111:JFH262202 JFH327647:JFH327738 JFH393183:JFH393274 JFH458719:JFH458810 JFH524255:JFH524346 JFH589791:JFH589882 JFH655327:JFH655418 JFH720863:JFH720954 JFH786399:JFH786490 JFH851935:JFH852026 JFH917471:JFH917562 JFH983007:JFH983098 JPD6:JPD18 JPD19:JPD30 JPD31:JPD89 JPD65503:JPD65594 JPD131039:JPD131130 JPD196575:JPD196666 JPD262111:JPD262202 JPD327647:JPD327738 JPD393183:JPD393274 JPD458719:JPD458810 JPD524255:JPD524346 JPD589791:JPD589882 JPD655327:JPD655418 JPD720863:JPD720954 JPD786399:JPD786490 JPD851935:JPD852026 JPD917471:JPD917562 JPD983007:JPD983098 JYZ6:JYZ18 JYZ19:JYZ30 JYZ31:JYZ89 JYZ65503:JYZ65594 JYZ131039:JYZ131130 JYZ196575:JYZ196666 JYZ262111:JYZ262202 JYZ327647:JYZ327738 JYZ393183:JYZ393274 JYZ458719:JYZ458810 JYZ524255:JYZ524346 JYZ589791:JYZ589882 JYZ655327:JYZ655418 JYZ720863:JYZ720954 JYZ786399:JYZ786490 JYZ851935:JYZ852026 JYZ917471:JYZ917562 JYZ983007:JYZ983098 KIV6:KIV18 KIV19:KIV30 KIV31:KIV89 KIV65503:KIV65594 KIV131039:KIV131130 KIV196575:KIV196666 KIV262111:KIV262202 KIV327647:KIV327738 KIV393183:KIV393274 KIV458719:KIV458810 KIV524255:KIV524346 KIV589791:KIV589882 KIV655327:KIV655418 KIV720863:KIV720954 KIV786399:KIV786490 KIV851935:KIV852026 KIV917471:KIV917562 KIV983007:KIV983098 KSR6:KSR18 KSR19:KSR30 KSR31:KSR89 KSR65503:KSR65594 KSR131039:KSR131130 KSR196575:KSR196666 KSR262111:KSR262202 KSR327647:KSR327738 KSR393183:KSR393274 KSR458719:KSR458810 KSR524255:KSR524346 KSR589791:KSR589882 KSR655327:KSR655418 KSR720863:KSR720954 KSR786399:KSR786490 KSR851935:KSR852026 KSR917471:KSR917562 KSR983007:KSR983098 LCN6:LCN18 LCN19:LCN30 LCN31:LCN89 LCN65503:LCN65594 LCN131039:LCN131130 LCN196575:LCN196666 LCN262111:LCN262202 LCN327647:LCN327738 LCN393183:LCN393274 LCN458719:LCN458810 LCN524255:LCN524346 LCN589791:LCN589882 LCN655327:LCN655418 LCN720863:LCN720954 LCN786399:LCN786490 LCN851935:LCN852026 LCN917471:LCN917562 LCN983007:LCN983098 LMJ6:LMJ18 LMJ19:LMJ30 LMJ31:LMJ89 LMJ65503:LMJ65594 LMJ131039:LMJ131130 LMJ196575:LMJ196666 LMJ262111:LMJ262202 LMJ327647:LMJ327738 LMJ393183:LMJ393274 LMJ458719:LMJ458810 LMJ524255:LMJ524346 LMJ589791:LMJ589882 LMJ655327:LMJ655418 LMJ720863:LMJ720954 LMJ786399:LMJ786490 LMJ851935:LMJ852026 LMJ917471:LMJ917562 LMJ983007:LMJ983098 LWF6:LWF18 LWF19:LWF30 LWF31:LWF89 LWF65503:LWF65594 LWF131039:LWF131130 LWF196575:LWF196666 LWF262111:LWF262202 LWF327647:LWF327738 LWF393183:LWF393274 LWF458719:LWF458810 LWF524255:LWF524346 LWF589791:LWF589882 LWF655327:LWF655418 LWF720863:LWF720954 LWF786399:LWF786490 LWF851935:LWF852026 LWF917471:LWF917562 LWF983007:LWF983098 MGB6:MGB18 MGB19:MGB30 MGB31:MGB89 MGB65503:MGB65594 MGB131039:MGB131130 MGB196575:MGB196666 MGB262111:MGB262202 MGB327647:MGB327738 MGB393183:MGB393274 MGB458719:MGB458810 MGB524255:MGB524346 MGB589791:MGB589882 MGB655327:MGB655418 MGB720863:MGB720954 MGB786399:MGB786490 MGB851935:MGB852026 MGB917471:MGB917562 MGB983007:MGB983098 MPX6:MPX18 MPX19:MPX30 MPX31:MPX89 MPX65503:MPX65594 MPX131039:MPX131130 MPX196575:MPX196666 MPX262111:MPX262202 MPX327647:MPX327738 MPX393183:MPX393274 MPX458719:MPX458810 MPX524255:MPX524346 MPX589791:MPX589882 MPX655327:MPX655418 MPX720863:MPX720954 MPX786399:MPX786490 MPX851935:MPX852026 MPX917471:MPX917562 MPX983007:MPX983098 MZT6:MZT18 MZT19:MZT30 MZT31:MZT89 MZT65503:MZT65594 MZT131039:MZT131130 MZT196575:MZT196666 MZT262111:MZT262202 MZT327647:MZT327738 MZT393183:MZT393274 MZT458719:MZT458810 MZT524255:MZT524346 MZT589791:MZT589882 MZT655327:MZT655418 MZT720863:MZT720954 MZT786399:MZT786490 MZT851935:MZT852026 MZT917471:MZT917562 MZT983007:MZT983098 NJP6:NJP18 NJP19:NJP30 NJP31:NJP89 NJP65503:NJP65594 NJP131039:NJP131130 NJP196575:NJP196666 NJP262111:NJP262202 NJP327647:NJP327738 NJP393183:NJP393274 NJP458719:NJP458810 NJP524255:NJP524346 NJP589791:NJP589882 NJP655327:NJP655418 NJP720863:NJP720954 NJP786399:NJP786490 NJP851935:NJP852026 NJP917471:NJP917562 NJP983007:NJP983098 NTL6:NTL18 NTL19:NTL30 NTL31:NTL89 NTL65503:NTL65594 NTL131039:NTL131130 NTL196575:NTL196666 NTL262111:NTL262202 NTL327647:NTL327738 NTL393183:NTL393274 NTL458719:NTL458810 NTL524255:NTL524346 NTL589791:NTL589882 NTL655327:NTL655418 NTL720863:NTL720954 NTL786399:NTL786490 NTL851935:NTL852026 NTL917471:NTL917562 NTL983007:NTL983098 ODH6:ODH18 ODH19:ODH30 ODH31:ODH89 ODH65503:ODH65594 ODH131039:ODH131130 ODH196575:ODH196666 ODH262111:ODH262202 ODH327647:ODH327738 ODH393183:ODH393274 ODH458719:ODH458810 ODH524255:ODH524346 ODH589791:ODH589882 ODH655327:ODH655418 ODH720863:ODH720954 ODH786399:ODH786490 ODH851935:ODH852026 ODH917471:ODH917562 ODH983007:ODH983098 OND6:OND18 OND19:OND30 OND31:OND89 OND65503:OND65594 OND131039:OND131130 OND196575:OND196666 OND262111:OND262202 OND327647:OND327738 OND393183:OND393274 OND458719:OND458810 OND524255:OND524346 OND589791:OND589882 OND655327:OND655418 OND720863:OND720954 OND786399:OND786490 OND851935:OND852026 OND917471:OND917562 OND983007:OND983098 OWZ6:OWZ18 OWZ19:OWZ30 OWZ31:OWZ89 OWZ65503:OWZ65594 OWZ131039:OWZ131130 OWZ196575:OWZ196666 OWZ262111:OWZ262202 OWZ327647:OWZ327738 OWZ393183:OWZ393274 OWZ458719:OWZ458810 OWZ524255:OWZ524346 OWZ589791:OWZ589882 OWZ655327:OWZ655418 OWZ720863:OWZ720954 OWZ786399:OWZ786490 OWZ851935:OWZ852026 OWZ917471:OWZ917562 OWZ983007:OWZ983098 PGV6:PGV18 PGV19:PGV30 PGV31:PGV89 PGV65503:PGV65594 PGV131039:PGV131130 PGV196575:PGV196666 PGV262111:PGV262202 PGV327647:PGV327738 PGV393183:PGV393274 PGV458719:PGV458810 PGV524255:PGV524346 PGV589791:PGV589882 PGV655327:PGV655418 PGV720863:PGV720954 PGV786399:PGV786490 PGV851935:PGV852026 PGV917471:PGV917562 PGV983007:PGV983098 PQR6:PQR18 PQR19:PQR30 PQR31:PQR89 PQR65503:PQR65594 PQR131039:PQR131130 PQR196575:PQR196666 PQR262111:PQR262202 PQR327647:PQR327738 PQR393183:PQR393274 PQR458719:PQR458810 PQR524255:PQR524346 PQR589791:PQR589882 PQR655327:PQR655418 PQR720863:PQR720954 PQR786399:PQR786490 PQR851935:PQR852026 PQR917471:PQR917562 PQR983007:PQR983098 QAN6:QAN18 QAN19:QAN30 QAN31:QAN89 QAN65503:QAN65594 QAN131039:QAN131130 QAN196575:QAN196666 QAN262111:QAN262202 QAN327647:QAN327738 QAN393183:QAN393274 QAN458719:QAN458810 QAN524255:QAN524346 QAN589791:QAN589882 QAN655327:QAN655418 QAN720863:QAN720954 QAN786399:QAN786490 QAN851935:QAN852026 QAN917471:QAN917562 QAN983007:QAN983098 QKJ6:QKJ18 QKJ19:QKJ30 QKJ31:QKJ89 QKJ65503:QKJ65594 QKJ131039:QKJ131130 QKJ196575:QKJ196666 QKJ262111:QKJ262202 QKJ327647:QKJ327738 QKJ393183:QKJ393274 QKJ458719:QKJ458810 QKJ524255:QKJ524346 QKJ589791:QKJ589882 QKJ655327:QKJ655418 QKJ720863:QKJ720954 QKJ786399:QKJ786490 QKJ851935:QKJ852026 QKJ917471:QKJ917562 QKJ983007:QKJ983098 QUF6:QUF18 QUF19:QUF30 QUF31:QUF89 QUF65503:QUF65594 QUF131039:QUF131130 QUF196575:QUF196666 QUF262111:QUF262202 QUF327647:QUF327738 QUF393183:QUF393274 QUF458719:QUF458810 QUF524255:QUF524346 QUF589791:QUF589882 QUF655327:QUF655418 QUF720863:QUF720954 QUF786399:QUF786490 QUF851935:QUF852026 QUF917471:QUF917562 QUF983007:QUF983098 REB6:REB18 REB19:REB30 REB31:REB89 REB65503:REB65594 REB131039:REB131130 REB196575:REB196666 REB262111:REB262202 REB327647:REB327738 REB393183:REB393274 REB458719:REB458810 REB524255:REB524346 REB589791:REB589882 REB655327:REB655418 REB720863:REB720954 REB786399:REB786490 REB851935:REB852026 REB917471:REB917562 REB983007:REB983098 RNX6:RNX18 RNX19:RNX30 RNX31:RNX89 RNX65503:RNX65594 RNX131039:RNX131130 RNX196575:RNX196666 RNX262111:RNX262202 RNX327647:RNX327738 RNX393183:RNX393274 RNX458719:RNX458810 RNX524255:RNX524346 RNX589791:RNX589882 RNX655327:RNX655418 RNX720863:RNX720954 RNX786399:RNX786490 RNX851935:RNX852026 RNX917471:RNX917562 RNX983007:RNX983098 RXT6:RXT18 RXT19:RXT30 RXT31:RXT89 RXT65503:RXT65594 RXT131039:RXT131130 RXT196575:RXT196666 RXT262111:RXT262202 RXT327647:RXT327738 RXT393183:RXT393274 RXT458719:RXT458810 RXT524255:RXT524346 RXT589791:RXT589882 RXT655327:RXT655418 RXT720863:RXT720954 RXT786399:RXT786490 RXT851935:RXT852026 RXT917471:RXT917562 RXT983007:RXT983098 SHP6:SHP18 SHP19:SHP30 SHP31:SHP89 SHP65503:SHP65594 SHP131039:SHP131130 SHP196575:SHP196666 SHP262111:SHP262202 SHP327647:SHP327738 SHP393183:SHP393274 SHP458719:SHP458810 SHP524255:SHP524346 SHP589791:SHP589882 SHP655327:SHP655418 SHP720863:SHP720954 SHP786399:SHP786490 SHP851935:SHP852026 SHP917471:SHP917562 SHP983007:SHP983098 SRL6:SRL18 SRL19:SRL30 SRL31:SRL89 SRL65503:SRL65594 SRL131039:SRL131130 SRL196575:SRL196666 SRL262111:SRL262202 SRL327647:SRL327738 SRL393183:SRL393274 SRL458719:SRL458810 SRL524255:SRL524346 SRL589791:SRL589882 SRL655327:SRL655418 SRL720863:SRL720954 SRL786399:SRL786490 SRL851935:SRL852026 SRL917471:SRL917562 SRL983007:SRL983098 TBH6:TBH18 TBH19:TBH30 TBH31:TBH89 TBH65503:TBH65594 TBH131039:TBH131130 TBH196575:TBH196666 TBH262111:TBH262202 TBH327647:TBH327738 TBH393183:TBH393274 TBH458719:TBH458810 TBH524255:TBH524346 TBH589791:TBH589882 TBH655327:TBH655418 TBH720863:TBH720954 TBH786399:TBH786490 TBH851935:TBH852026 TBH917471:TBH917562 TBH983007:TBH983098 TLD6:TLD18 TLD19:TLD30 TLD31:TLD89 TLD65503:TLD65594 TLD131039:TLD131130 TLD196575:TLD196666 TLD262111:TLD262202 TLD327647:TLD327738 TLD393183:TLD393274 TLD458719:TLD458810 TLD524255:TLD524346 TLD589791:TLD589882 TLD655327:TLD655418 TLD720863:TLD720954 TLD786399:TLD786490 TLD851935:TLD852026 TLD917471:TLD917562 TLD983007:TLD983098 TUZ6:TUZ18 TUZ19:TUZ30 TUZ31:TUZ89 TUZ65503:TUZ65594 TUZ131039:TUZ131130 TUZ196575:TUZ196666 TUZ262111:TUZ262202 TUZ327647:TUZ327738 TUZ393183:TUZ393274 TUZ458719:TUZ458810 TUZ524255:TUZ524346 TUZ589791:TUZ589882 TUZ655327:TUZ655418 TUZ720863:TUZ720954 TUZ786399:TUZ786490 TUZ851935:TUZ852026 TUZ917471:TUZ917562 TUZ983007:TUZ983098 UEV6:UEV18 UEV19:UEV30 UEV31:UEV89 UEV65503:UEV65594 UEV131039:UEV131130 UEV196575:UEV196666 UEV262111:UEV262202 UEV327647:UEV327738 UEV393183:UEV393274 UEV458719:UEV458810 UEV524255:UEV524346 UEV589791:UEV589882 UEV655327:UEV655418 UEV720863:UEV720954 UEV786399:UEV786490 UEV851935:UEV852026 UEV917471:UEV917562 UEV983007:UEV983098 UOR6:UOR18 UOR19:UOR30 UOR31:UOR89 UOR65503:UOR65594 UOR131039:UOR131130 UOR196575:UOR196666 UOR262111:UOR262202 UOR327647:UOR327738 UOR393183:UOR393274 UOR458719:UOR458810 UOR524255:UOR524346 UOR589791:UOR589882 UOR655327:UOR655418 UOR720863:UOR720954 UOR786399:UOR786490 UOR851935:UOR852026 UOR917471:UOR917562 UOR983007:UOR983098 UYN6:UYN18 UYN19:UYN30 UYN31:UYN89 UYN65503:UYN65594 UYN131039:UYN131130 UYN196575:UYN196666 UYN262111:UYN262202 UYN327647:UYN327738 UYN393183:UYN393274 UYN458719:UYN458810 UYN524255:UYN524346 UYN589791:UYN589882 UYN655327:UYN655418 UYN720863:UYN720954 UYN786399:UYN786490 UYN851935:UYN852026 UYN917471:UYN917562 UYN983007:UYN983098 VIJ6:VIJ18 VIJ19:VIJ30 VIJ31:VIJ89 VIJ65503:VIJ65594 VIJ131039:VIJ131130 VIJ196575:VIJ196666 VIJ262111:VIJ262202 VIJ327647:VIJ327738 VIJ393183:VIJ393274 VIJ458719:VIJ458810 VIJ524255:VIJ524346 VIJ589791:VIJ589882 VIJ655327:VIJ655418 VIJ720863:VIJ720954 VIJ786399:VIJ786490 VIJ851935:VIJ852026 VIJ917471:VIJ917562 VIJ983007:VIJ983098 VSF6:VSF18 VSF19:VSF30 VSF31:VSF89 VSF65503:VSF65594 VSF131039:VSF131130 VSF196575:VSF196666 VSF262111:VSF262202 VSF327647:VSF327738 VSF393183:VSF393274 VSF458719:VSF458810 VSF524255:VSF524346 VSF589791:VSF589882 VSF655327:VSF655418 VSF720863:VSF720954 VSF786399:VSF786490 VSF851935:VSF852026 VSF917471:VSF917562 VSF983007:VSF983098 WCB6:WCB18 WCB19:WCB30 WCB31:WCB89 WCB65503:WCB65594 WCB131039:WCB131130 WCB196575:WCB196666 WCB262111:WCB262202 WCB327647:WCB327738 WCB393183:WCB393274 WCB458719:WCB458810 WCB524255:WCB524346 WCB589791:WCB589882 WCB655327:WCB655418 WCB720863:WCB720954 WCB786399:WCB786490 WCB851935:WCB852026 WCB917471:WCB917562 WCB983007:WCB983098 WLX6:WLX18 WLX19:WLX30 WLX31:WLX89 WLX65503:WLX65594 WLX131039:WLX131130 WLX196575:WLX196666 WLX262111:WLX262202 WLX327647:WLX327738 WLX393183:WLX393274 WLX458719:WLX458810 WLX524255:WLX524346 WLX589791:WLX589882 WLX655327:WLX655418 WLX720863:WLX720954 WLX786399:WLX786490 WLX851935:WLX852026 WLX917471:WLX917562 WLX983007:WLX983098 WVT6:WVT18 WVT19:WVT30 WVT31:WVT89 WVT65503:WVT65594 WVT131039:WVT131130 WVT196575:WVT196666 WVT262111:WVT262202 WVT327647:WVT327738 WVT393183:WVT393274 WVT458719:WVT458810 WVT524255:WVT524346 WVT589791:WVT589882 WVT655327:WVT655418 WVT720863:WVT720954 WVT786399:WVT786490 WVT851935:WVT852026 WVT917471:WVT917562 WVT983007:WVT983098">
      <formula1>$V$2:$V$4</formula1>
    </dataValidation>
    <dataValidation type="list" allowBlank="1" showInputMessage="1" showErrorMessage="1" sqref="M6:P6 V6 JR6 TN6 ADJ6 ANF6 AXB6 BGX6 BQT6 CAP6 CKL6 CUH6 DED6 DNZ6 DXV6 EHR6 ERN6 FBJ6 FLF6 FVB6 GEX6 GOT6 GYP6 HIL6 HSH6 ICD6 ILZ6 IVV6 JFR6 JPN6 JZJ6 KJF6 KTB6 LCX6 LMT6 LWP6 MGL6 MQH6 NAD6 NJZ6 NTV6 ODR6 ONN6 OXJ6 PHF6 PRB6 QAX6 QKT6 QUP6 REL6 ROH6 RYD6 SHZ6 SRV6 TBR6 TLN6 TVJ6 UFF6 UPB6 UYX6 VIT6 VSP6 WCL6 WMH6 WWD6 I13 I64 M74 O74:P74 M75 O75:P75 M91 N91 O91 P91 M92 N92 O92 P92 M93 N93 O93 P93 M94 N94 O94 P94 M95 N95 O95 P95 M96 N96 O96 P96 M97 N97 O97 P97 M98 N98 O98 P98 M99 N99 O99 P99 M100 N100 O100 P100 M101 N101 O101 P101 M102 N102 O102 P102 M103 N103 O103 P103 M104 N104 O104 P104 M105 N105 O105 P105 M106 N106 O106 P106 M107 N107 O107 P107 M108 N108 O108 P108 M109 N109 O109 P109 M110 N110 O110 P110 M111 N111 O111 P111 M112 N112 O112 P112 M113 N113 O113 P113 M114 N114 O114 P114 M115 N115 O115 P115 M135 N135 O135 P135 M136:P136 JI136:JL136 TE136:TH136 ADA136:ADD136 AMW136:AMZ136 AWS136:AWV136 BGO136:BGR136 BQK136:BQN136 CAG136:CAJ136 CKC136:CKF136 CTY136:CUB136 DDU136:DDX136 DNQ136:DNT136 DXM136:DXP136 EHI136:EHL136 ERE136:ERH136 FBA136:FBD136 FKW136:FKZ136 FUS136:FUV136 GEO136:GER136 GOK136:GON136 GYG136:GYJ136 HIC136:HIF136 HRY136:HSB136 IBU136:IBX136 ILQ136:ILT136 IVM136:IVP136 JFI136:JFL136 JPE136:JPH136 JZA136:JZD136 KIW136:KIZ136 KSS136:KSV136 LCO136:LCR136 LMK136:LMN136 LWG136:LWJ136 MGC136:MGF136 MPY136:MQB136 MZU136:MZX136 NJQ136:NJT136 NTM136:NTP136 ODI136:ODL136 ONE136:ONH136 OXA136:OXD136 PGW136:PGZ136 PQS136:PQV136 QAO136:QAR136 QKK136:QKN136 QUG136:QUJ136 REC136:REF136 RNY136:ROB136 RXU136:RXX136 SHQ136:SHT136 SRM136:SRP136 TBI136:TBL136 TLE136:TLH136 TVA136:TVD136 UEW136:UEZ136 UOS136:UOV136 UYO136:UYR136 VIK136:VIN136 VSG136:VSJ136 WCC136:WCF136 WLY136:WMB136 WVU136:WVX136 I146 M146 N146 O146 P146 M147 N147 O147 P147 M148 N148 O148 P148 M149 N149 O149 P149 I159 I181 M187 N187 O187 P187 M188 N188 O188 P188 M189 N189 O189 P189 M190 N190 O190 P190 V65503 JR65503 TN65503 ADJ65503 ANF65503 AXB65503 BGX65503 BQT65503 CAP65503 CKL65503 CUH65503 DED65503 DNZ65503 DXV65503 EHR65503 ERN65503 FBJ65503 FLF65503 FVB65503 GEX65503 GOT65503 GYP65503 HIL65503 HSH65503 ICD65503 ILZ65503 IVV65503 JFR65503 JPN65503 JZJ65503 KJF65503 KTB65503 LCX65503 LMT65503 LWP65503 MGL65503 MQH65503 NAD65503 NJZ65503 NTV65503 ODR65503 ONN65503 OXJ65503 PHF65503 PRB65503 QAX65503 QKT65503 QUP65503 REL65503 ROH65503 RYD65503 SHZ65503 SRV65503 TBR65503 TLN65503 TVJ65503 UFF65503 UPB65503 UYX65503 VIT65503 VSP65503 WCL65503 WMH65503 WWD65503 V131039 JR131039 TN131039 ADJ131039 ANF131039 AXB131039 BGX131039 BQT131039 CAP131039 CKL131039 CUH131039 DED131039 DNZ131039 DXV131039 EHR131039 ERN131039 FBJ131039 FLF131039 FVB131039 GEX131039 GOT131039 GYP131039 HIL131039 HSH131039 ICD131039 ILZ131039 IVV131039 JFR131039 JPN131039 JZJ131039 KJF131039 KTB131039 LCX131039 LMT131039 LWP131039 MGL131039 MQH131039 NAD131039 NJZ131039 NTV131039 ODR131039 ONN131039 OXJ131039 PHF131039 PRB131039 QAX131039 QKT131039 QUP131039 REL131039 ROH131039 RYD131039 SHZ131039 SRV131039 TBR131039 TLN131039 TVJ131039 UFF131039 UPB131039 UYX131039 VIT131039 VSP131039 WCL131039 WMH131039 WWD131039 V196575 JR196575 TN196575 ADJ196575 ANF196575 AXB196575 BGX196575 BQT196575 CAP196575 CKL196575 CUH196575 DED196575 DNZ196575 DXV196575 EHR196575 ERN196575 FBJ196575 FLF196575 FVB196575 GEX196575 GOT196575 GYP196575 HIL196575 HSH196575 ICD196575 ILZ196575 IVV196575 JFR196575 JPN196575 JZJ196575 KJF196575 KTB196575 LCX196575 LMT196575 LWP196575 MGL196575 MQH196575 NAD196575 NJZ196575 NTV196575 ODR196575 ONN196575 OXJ196575 PHF196575 PRB196575 QAX196575 QKT196575 QUP196575 REL196575 ROH196575 RYD196575 SHZ196575 SRV196575 TBR196575 TLN196575 TVJ196575 UFF196575 UPB196575 UYX196575 VIT196575 VSP196575 WCL196575 WMH196575 WWD196575 V262111 JR262111 TN262111 ADJ262111 ANF262111 AXB262111 BGX262111 BQT262111 CAP262111 CKL262111 CUH262111 DED262111 DNZ262111 DXV262111 EHR262111 ERN262111 FBJ262111 FLF262111 FVB262111 GEX262111 GOT262111 GYP262111 HIL262111 HSH262111 ICD262111 ILZ262111 IVV262111 JFR262111 JPN262111 JZJ262111 KJF262111 KTB262111 LCX262111 LMT262111 LWP262111 MGL262111 MQH262111 NAD262111 NJZ262111 NTV262111 ODR262111 ONN262111 OXJ262111 PHF262111 PRB262111 QAX262111 QKT262111 QUP262111 REL262111 ROH262111 RYD262111 SHZ262111 SRV262111 TBR262111 TLN262111 TVJ262111 UFF262111 UPB262111 UYX262111 VIT262111 VSP262111 WCL262111 WMH262111 WWD262111 V327647 JR327647 TN327647 ADJ327647 ANF327647 AXB327647 BGX327647 BQT327647 CAP327647 CKL327647 CUH327647 DED327647 DNZ327647 DXV327647 EHR327647 ERN327647 FBJ327647 FLF327647 FVB327647 GEX327647 GOT327647 GYP327647 HIL327647 HSH327647 ICD327647 ILZ327647 IVV327647 JFR327647 JPN327647 JZJ327647 KJF327647 KTB327647 LCX327647 LMT327647 LWP327647 MGL327647 MQH327647 NAD327647 NJZ327647 NTV327647 ODR327647 ONN327647 OXJ327647 PHF327647 PRB327647 QAX327647 QKT327647 QUP327647 REL327647 ROH327647 RYD327647 SHZ327647 SRV327647 TBR327647 TLN327647 TVJ327647 UFF327647 UPB327647 UYX327647 VIT327647 VSP327647 WCL327647 WMH327647 WWD327647 V393183 JR393183 TN393183 ADJ393183 ANF393183 AXB393183 BGX393183 BQT393183 CAP393183 CKL393183 CUH393183 DED393183 DNZ393183 DXV393183 EHR393183 ERN393183 FBJ393183 FLF393183 FVB393183 GEX393183 GOT393183 GYP393183 HIL393183 HSH393183 ICD393183 ILZ393183 IVV393183 JFR393183 JPN393183 JZJ393183 KJF393183 KTB393183 LCX393183 LMT393183 LWP393183 MGL393183 MQH393183 NAD393183 NJZ393183 NTV393183 ODR393183 ONN393183 OXJ393183 PHF393183 PRB393183 QAX393183 QKT393183 QUP393183 REL393183 ROH393183 RYD393183 SHZ393183 SRV393183 TBR393183 TLN393183 TVJ393183 UFF393183 UPB393183 UYX393183 VIT393183 VSP393183 WCL393183 WMH393183 WWD393183 V458719 JR458719 TN458719 ADJ458719 ANF458719 AXB458719 BGX458719 BQT458719 CAP458719 CKL458719 CUH458719 DED458719 DNZ458719 DXV458719 EHR458719 ERN458719 FBJ458719 FLF458719 FVB458719 GEX458719 GOT458719 GYP458719 HIL458719 HSH458719 ICD458719 ILZ458719 IVV458719 JFR458719 JPN458719 JZJ458719 KJF458719 KTB458719 LCX458719 LMT458719 LWP458719 MGL458719 MQH458719 NAD458719 NJZ458719 NTV458719 ODR458719 ONN458719 OXJ458719 PHF458719 PRB458719 QAX458719 QKT458719 QUP458719 REL458719 ROH458719 RYD458719 SHZ458719 SRV458719 TBR458719 TLN458719 TVJ458719 UFF458719 UPB458719 UYX458719 VIT458719 VSP458719 WCL458719 WMH458719 WWD458719 V524255 JR524255 TN524255 ADJ524255 ANF524255 AXB524255 BGX524255 BQT524255 CAP524255 CKL524255 CUH524255 DED524255 DNZ524255 DXV524255 EHR524255 ERN524255 FBJ524255 FLF524255 FVB524255 GEX524255 GOT524255 GYP524255 HIL524255 HSH524255 ICD524255 ILZ524255 IVV524255 JFR524255 JPN524255 JZJ524255 KJF524255 KTB524255 LCX524255 LMT524255 LWP524255 MGL524255 MQH524255 NAD524255 NJZ524255 NTV524255 ODR524255 ONN524255 OXJ524255 PHF524255 PRB524255 QAX524255 QKT524255 QUP524255 REL524255 ROH524255 RYD524255 SHZ524255 SRV524255 TBR524255 TLN524255 TVJ524255 UFF524255 UPB524255 UYX524255 VIT524255 VSP524255 WCL524255 WMH524255 WWD524255 V589791 JR589791 TN589791 ADJ589791 ANF589791 AXB589791 BGX589791 BQT589791 CAP589791 CKL589791 CUH589791 DED589791 DNZ589791 DXV589791 EHR589791 ERN589791 FBJ589791 FLF589791 FVB589791 GEX589791 GOT589791 GYP589791 HIL589791 HSH589791 ICD589791 ILZ589791 IVV589791 JFR589791 JPN589791 JZJ589791 KJF589791 KTB589791 LCX589791 LMT589791 LWP589791 MGL589791 MQH589791 NAD589791 NJZ589791 NTV589791 ODR589791 ONN589791 OXJ589791 PHF589791 PRB589791 QAX589791 QKT589791 QUP589791 REL589791 ROH589791 RYD589791 SHZ589791 SRV589791 TBR589791 TLN589791 TVJ589791 UFF589791 UPB589791 UYX589791 VIT589791 VSP589791 WCL589791 WMH589791 WWD589791 V655327 JR655327 TN655327 ADJ655327 ANF655327 AXB655327 BGX655327 BQT655327 CAP655327 CKL655327 CUH655327 DED655327 DNZ655327 DXV655327 EHR655327 ERN655327 FBJ655327 FLF655327 FVB655327 GEX655327 GOT655327 GYP655327 HIL655327 HSH655327 ICD655327 ILZ655327 IVV655327 JFR655327 JPN655327 JZJ655327 KJF655327 KTB655327 LCX655327 LMT655327 LWP655327 MGL655327 MQH655327 NAD655327 NJZ655327 NTV655327 ODR655327 ONN655327 OXJ655327 PHF655327 PRB655327 QAX655327 QKT655327 QUP655327 REL655327 ROH655327 RYD655327 SHZ655327 SRV655327 TBR655327 TLN655327 TVJ655327 UFF655327 UPB655327 UYX655327 VIT655327 VSP655327 WCL655327 WMH655327 WWD655327 V720863 JR720863 TN720863 ADJ720863 ANF720863 AXB720863 BGX720863 BQT720863 CAP720863 CKL720863 CUH720863 DED720863 DNZ720863 DXV720863 EHR720863 ERN720863 FBJ720863 FLF720863 FVB720863 GEX720863 GOT720863 GYP720863 HIL720863 HSH720863 ICD720863 ILZ720863 IVV720863 JFR720863 JPN720863 JZJ720863 KJF720863 KTB720863 LCX720863 LMT720863 LWP720863 MGL720863 MQH720863 NAD720863 NJZ720863 NTV720863 ODR720863 ONN720863 OXJ720863 PHF720863 PRB720863 QAX720863 QKT720863 QUP720863 REL720863 ROH720863 RYD720863 SHZ720863 SRV720863 TBR720863 TLN720863 TVJ720863 UFF720863 UPB720863 UYX720863 VIT720863 VSP720863 WCL720863 WMH720863 WWD720863 V786399 JR786399 TN786399 ADJ786399 ANF786399 AXB786399 BGX786399 BQT786399 CAP786399 CKL786399 CUH786399 DED786399 DNZ786399 DXV786399 EHR786399 ERN786399 FBJ786399 FLF786399 FVB786399 GEX786399 GOT786399 GYP786399 HIL786399 HSH786399 ICD786399 ILZ786399 IVV786399 JFR786399 JPN786399 JZJ786399 KJF786399 KTB786399 LCX786399 LMT786399 LWP786399 MGL786399 MQH786399 NAD786399 NJZ786399 NTV786399 ODR786399 ONN786399 OXJ786399 PHF786399 PRB786399 QAX786399 QKT786399 QUP786399 REL786399 ROH786399 RYD786399 SHZ786399 SRV786399 TBR786399 TLN786399 TVJ786399 UFF786399 UPB786399 UYX786399 VIT786399 VSP786399 WCL786399 WMH786399 WWD786399 V851935 JR851935 TN851935 ADJ851935 ANF851935 AXB851935 BGX851935 BQT851935 CAP851935 CKL851935 CUH851935 DED851935 DNZ851935 DXV851935 EHR851935 ERN851935 FBJ851935 FLF851935 FVB851935 GEX851935 GOT851935 GYP851935 HIL851935 HSH851935 ICD851935 ILZ851935 IVV851935 JFR851935 JPN851935 JZJ851935 KJF851935 KTB851935 LCX851935 LMT851935 LWP851935 MGL851935 MQH851935 NAD851935 NJZ851935 NTV851935 ODR851935 ONN851935 OXJ851935 PHF851935 PRB851935 QAX851935 QKT851935 QUP851935 REL851935 ROH851935 RYD851935 SHZ851935 SRV851935 TBR851935 TLN851935 TVJ851935 UFF851935 UPB851935 UYX851935 VIT851935 VSP851935 WCL851935 WMH851935 WWD851935 V917471 JR917471 TN917471 ADJ917471 ANF917471 AXB917471 BGX917471 BQT917471 CAP917471 CKL917471 CUH917471 DED917471 DNZ917471 DXV917471 EHR917471 ERN917471 FBJ917471 FLF917471 FVB917471 GEX917471 GOT917471 GYP917471 HIL917471 HSH917471 ICD917471 ILZ917471 IVV917471 JFR917471 JPN917471 JZJ917471 KJF917471 KTB917471 LCX917471 LMT917471 LWP917471 MGL917471 MQH917471 NAD917471 NJZ917471 NTV917471 ODR917471 ONN917471 OXJ917471 PHF917471 PRB917471 QAX917471 QKT917471 QUP917471 REL917471 ROH917471 RYD917471 SHZ917471 SRV917471 TBR917471 TLN917471 TVJ917471 UFF917471 UPB917471 UYX917471 VIT917471 VSP917471 WCL917471 WMH917471 WWD917471 V983007 JR983007 TN983007 ADJ983007 ANF983007 AXB983007 BGX983007 BQT983007 CAP983007 CKL983007 CUH983007 DED983007 DNZ983007 DXV983007 EHR983007 ERN983007 FBJ983007 FLF983007 FVB983007 GEX983007 GOT983007 GYP983007 HIL983007 HSH983007 ICD983007 ILZ983007 IVV983007 JFR983007 JPN983007 JZJ983007 KJF983007 KTB983007 LCX983007 LMT983007 LWP983007 MGL983007 MQH983007 NAD983007 NJZ983007 NTV983007 ODR983007 ONN983007 OXJ983007 PHF983007 PRB983007 QAX983007 QKT983007 QUP983007 REL983007 ROH983007 RYD983007 SHZ983007 SRV983007 TBR983007 TLN983007 TVJ983007 UFF983007 UPB983007 UYX983007 VIT983007 VSP983007 WCL983007 WMH983007 WWD983007 M7:M8 M35:M36 M116:M119 M120:M129 M130:M131 M132:M134 M137:M139 M140:M141 M142:M143 M144:M145 M150:M151 M152:M153 M154:M156 M157:M159 M160:M164 M165:M180 M181:M184 M185:M186 M191:M193 N7:N8 N35:N36 N74:N75 N116:N119 N120:N129 N130:N131 N132:N134 N137:N139 N140:N141 N142:N143 N144:N145 N150:N151 N152:N153 N154:N156 N157:N159 N160:N164 N165:N180 N181:N184 N185:N186 N191:N193 O7:O8 O35:O36 O116:O119 O120:O129 O130:O131 O132:O134 O137:O139 O140:O141 O142:O143 O144:O145 O150:O151 O152:O153 O154:O156 O157:O159 O160:O164 O165:O180 O181:O184 O185:O186 O191:O193 P7:P8 P35:P36 P116:P119 P120:P129 P130:P131 P132:P134 P137:P139 P140:P141 P142:P143 P144:P145 P150:P151 P152:P153 P154:P156 P157:P159 P160:P164 P165:P180 P181:P184 P185:P186 P191:P193 M983007:P983097 JI983007:JL983097 TE983007:TH983097 ADA983007:ADD983097 AMW983007:AMZ983097 AWS983007:AWV983097 BGO983007:BGR983097 BQK983007:BQN983097 CAG983007:CAJ983097 CKC983007:CKF983097 CTY983007:CUB983097 DDU983007:DDX983097 DNQ983007:DNT983097 DXM983007:DXP983097 EHI983007:EHL983097 ERE983007:ERH983097 FBA983007:FBD983097 FKW983007:FKZ983097 FUS983007:FUV983097 GEO983007:GER983097 GOK983007:GON983097 GYG983007:GYJ983097 HIC983007:HIF983097 HRY983007:HSB983097 IBU983007:IBX983097 ILQ983007:ILT983097 IVM983007:IVP983097 JFI983007:JFL983097 JPE983007:JPH983097 JZA983007:JZD983097 KIW983007:KIZ983097 KSS983007:KSV983097 LCO983007:LCR983097 LMK983007:LMN983097 LWG983007:LWJ983097 MGC983007:MGF983097 MPY983007:MQB983097 MZU983007:MZX983097 NJQ983007:NJT983097 NTM983007:NTP983097 ODI983007:ODL983097 ONE983007:ONH983097 OXA983007:OXD983097 PGW983007:PGZ983097 PQS983007:PQV983097 QAO983007:QAR983097 QKK983007:QKN983097 QUG983007:QUJ983097 REC983007:REF983097 RNY983007:ROB983097 RXU983007:RXX983097 SHQ983007:SHT983097 SRM983007:SRP983097 TBI983007:TBL983097 TLE983007:TLH983097 TVA983007:TVD983097 UEW983007:UEZ983097 UOS983007:UOV983097 UYO983007:UYR983097 VIK983007:VIN983097 VSG983007:VSJ983097 WCC983007:WCF983097 WLY983007:WMB983097 WVU983007:WVX983097 M65503:P65593 JI65503:JL65593 TE65503:TH65593 ADA65503:ADD65593 AMW65503:AMZ65593 AWS65503:AWV65593 BGO65503:BGR65593 BQK65503:BQN65593 CAG65503:CAJ65593 CKC65503:CKF65593 CTY65503:CUB65593 DDU65503:DDX65593 DNQ65503:DNT65593 DXM65503:DXP65593 EHI65503:EHL65593 ERE65503:ERH65593 FBA65503:FBD65593 FKW65503:FKZ65593 FUS65503:FUV65593 GEO65503:GER65593 GOK65503:GON65593 GYG65503:GYJ65593 HIC65503:HIF65593 HRY65503:HSB65593 IBU65503:IBX65593 ILQ65503:ILT65593 IVM65503:IVP65593 JFI65503:JFL65593 JPE65503:JPH65593 JZA65503:JZD65593 KIW65503:KIZ65593 KSS65503:KSV65593 LCO65503:LCR65593 LMK65503:LMN65593 LWG65503:LWJ65593 MGC65503:MGF65593 MPY65503:MQB65593 MZU65503:MZX65593 NJQ65503:NJT65593 NTM65503:NTP65593 ODI65503:ODL65593 ONE65503:ONH65593 OXA65503:OXD65593 PGW65503:PGZ65593 PQS65503:PQV65593 QAO65503:QAR65593 QKK65503:QKN65593 QUG65503:QUJ65593 REC65503:REF65593 RNY65503:ROB65593 RXU65503:RXX65593 SHQ65503:SHT65593 SRM65503:SRP65593 TBI65503:TBL65593 TLE65503:TLH65593 TVA65503:TVD65593 UEW65503:UEZ65593 UOS65503:UOV65593 UYO65503:UYR65593 VIK65503:VIN65593 VSG65503:VSJ65593 WCC65503:WCF65593 WLY65503:WMB65593 WVU65503:WVX65593 M131039:P131129 JI131039:JL131129 TE131039:TH131129 ADA131039:ADD131129 AMW131039:AMZ131129 AWS131039:AWV131129 BGO131039:BGR131129 BQK131039:BQN131129 CAG131039:CAJ131129 CKC131039:CKF131129 CTY131039:CUB131129 DDU131039:DDX131129 DNQ131039:DNT131129 DXM131039:DXP131129 EHI131039:EHL131129 ERE131039:ERH131129 FBA131039:FBD131129 FKW131039:FKZ131129 FUS131039:FUV131129 GEO131039:GER131129 GOK131039:GON131129 GYG131039:GYJ131129 HIC131039:HIF131129 HRY131039:HSB131129 IBU131039:IBX131129 ILQ131039:ILT131129 IVM131039:IVP131129 JFI131039:JFL131129 JPE131039:JPH131129 JZA131039:JZD131129 KIW131039:KIZ131129 KSS131039:KSV131129 LCO131039:LCR131129 LMK131039:LMN131129 LWG131039:LWJ131129 MGC131039:MGF131129 MPY131039:MQB131129 MZU131039:MZX131129 NJQ131039:NJT131129 NTM131039:NTP131129 ODI131039:ODL131129 ONE131039:ONH131129 OXA131039:OXD131129 PGW131039:PGZ131129 PQS131039:PQV131129 QAO131039:QAR131129 QKK131039:QKN131129 QUG131039:QUJ131129 REC131039:REF131129 RNY131039:ROB131129 RXU131039:RXX131129 SHQ131039:SHT131129 SRM131039:SRP131129 TBI131039:TBL131129 TLE131039:TLH131129 TVA131039:TVD131129 UEW131039:UEZ131129 UOS131039:UOV131129 UYO131039:UYR131129 VIK131039:VIN131129 VSG131039:VSJ131129 WCC131039:WCF131129 WLY131039:WMB131129 WVU131039:WVX131129 M196575:P196665 JI196575:JL196665 TE196575:TH196665 ADA196575:ADD196665 AMW196575:AMZ196665 AWS196575:AWV196665 BGO196575:BGR196665 BQK196575:BQN196665 CAG196575:CAJ196665 CKC196575:CKF196665 CTY196575:CUB196665 DDU196575:DDX196665 DNQ196575:DNT196665 DXM196575:DXP196665 EHI196575:EHL196665 ERE196575:ERH196665 FBA196575:FBD196665 FKW196575:FKZ196665 FUS196575:FUV196665 GEO196575:GER196665 GOK196575:GON196665 GYG196575:GYJ196665 HIC196575:HIF196665 HRY196575:HSB196665 IBU196575:IBX196665 ILQ196575:ILT196665 IVM196575:IVP196665 JFI196575:JFL196665 JPE196575:JPH196665 JZA196575:JZD196665 KIW196575:KIZ196665 KSS196575:KSV196665 LCO196575:LCR196665 LMK196575:LMN196665 LWG196575:LWJ196665 MGC196575:MGF196665 MPY196575:MQB196665 MZU196575:MZX196665 NJQ196575:NJT196665 NTM196575:NTP196665 ODI196575:ODL196665 ONE196575:ONH196665 OXA196575:OXD196665 PGW196575:PGZ196665 PQS196575:PQV196665 QAO196575:QAR196665 QKK196575:QKN196665 QUG196575:QUJ196665 REC196575:REF196665 RNY196575:ROB196665 RXU196575:RXX196665 SHQ196575:SHT196665 SRM196575:SRP196665 TBI196575:TBL196665 TLE196575:TLH196665 TVA196575:TVD196665 UEW196575:UEZ196665 UOS196575:UOV196665 UYO196575:UYR196665 VIK196575:VIN196665 VSG196575:VSJ196665 WCC196575:WCF196665 WLY196575:WMB196665 WVU196575:WVX196665 M262111:P262201 JI262111:JL262201 TE262111:TH262201 ADA262111:ADD262201 AMW262111:AMZ262201 AWS262111:AWV262201 BGO262111:BGR262201 BQK262111:BQN262201 CAG262111:CAJ262201 CKC262111:CKF262201 CTY262111:CUB262201 DDU262111:DDX262201 DNQ262111:DNT262201 DXM262111:DXP262201 EHI262111:EHL262201 ERE262111:ERH262201 FBA262111:FBD262201 FKW262111:FKZ262201 FUS262111:FUV262201 GEO262111:GER262201 GOK262111:GON262201 GYG262111:GYJ262201 HIC262111:HIF262201 HRY262111:HSB262201 IBU262111:IBX262201 ILQ262111:ILT262201 IVM262111:IVP262201 JFI262111:JFL262201 JPE262111:JPH262201 JZA262111:JZD262201 KIW262111:KIZ262201 KSS262111:KSV262201 LCO262111:LCR262201 LMK262111:LMN262201 LWG262111:LWJ262201 MGC262111:MGF262201 MPY262111:MQB262201 MZU262111:MZX262201 NJQ262111:NJT262201 NTM262111:NTP262201 ODI262111:ODL262201 ONE262111:ONH262201 OXA262111:OXD262201 PGW262111:PGZ262201 PQS262111:PQV262201 QAO262111:QAR262201 QKK262111:QKN262201 QUG262111:QUJ262201 REC262111:REF262201 RNY262111:ROB262201 RXU262111:RXX262201 SHQ262111:SHT262201 SRM262111:SRP262201 TBI262111:TBL262201 TLE262111:TLH262201 TVA262111:TVD262201 UEW262111:UEZ262201 UOS262111:UOV262201 UYO262111:UYR262201 VIK262111:VIN262201 VSG262111:VSJ262201 WCC262111:WCF262201 WLY262111:WMB262201 WVU262111:WVX262201 M327647:P327737 JI327647:JL327737 TE327647:TH327737 ADA327647:ADD327737 AMW327647:AMZ327737 AWS327647:AWV327737 BGO327647:BGR327737 BQK327647:BQN327737 CAG327647:CAJ327737 CKC327647:CKF327737 CTY327647:CUB327737 DDU327647:DDX327737 DNQ327647:DNT327737 DXM327647:DXP327737 EHI327647:EHL327737 ERE327647:ERH327737 FBA327647:FBD327737 FKW327647:FKZ327737 FUS327647:FUV327737 GEO327647:GER327737 GOK327647:GON327737 GYG327647:GYJ327737 HIC327647:HIF327737 HRY327647:HSB327737 IBU327647:IBX327737 ILQ327647:ILT327737 IVM327647:IVP327737 JFI327647:JFL327737 JPE327647:JPH327737 JZA327647:JZD327737 KIW327647:KIZ327737 KSS327647:KSV327737 LCO327647:LCR327737 LMK327647:LMN327737 LWG327647:LWJ327737 MGC327647:MGF327737 MPY327647:MQB327737 MZU327647:MZX327737 NJQ327647:NJT327737 NTM327647:NTP327737 ODI327647:ODL327737 ONE327647:ONH327737 OXA327647:OXD327737 PGW327647:PGZ327737 PQS327647:PQV327737 QAO327647:QAR327737 QKK327647:QKN327737 QUG327647:QUJ327737 REC327647:REF327737 RNY327647:ROB327737 RXU327647:RXX327737 SHQ327647:SHT327737 SRM327647:SRP327737 TBI327647:TBL327737 TLE327647:TLH327737 TVA327647:TVD327737 UEW327647:UEZ327737 UOS327647:UOV327737 UYO327647:UYR327737 VIK327647:VIN327737 VSG327647:VSJ327737 WCC327647:WCF327737 WLY327647:WMB327737 WVU327647:WVX327737 M393183:P393273 JI393183:JL393273 TE393183:TH393273 ADA393183:ADD393273 AMW393183:AMZ393273 AWS393183:AWV393273 BGO393183:BGR393273 BQK393183:BQN393273 CAG393183:CAJ393273 CKC393183:CKF393273 CTY393183:CUB393273 DDU393183:DDX393273 DNQ393183:DNT393273 DXM393183:DXP393273 EHI393183:EHL393273 ERE393183:ERH393273 FBA393183:FBD393273 FKW393183:FKZ393273 FUS393183:FUV393273 GEO393183:GER393273 GOK393183:GON393273 GYG393183:GYJ393273 HIC393183:HIF393273 HRY393183:HSB393273 IBU393183:IBX393273 ILQ393183:ILT393273 IVM393183:IVP393273 JFI393183:JFL393273 JPE393183:JPH393273 JZA393183:JZD393273 KIW393183:KIZ393273 KSS393183:KSV393273 LCO393183:LCR393273 LMK393183:LMN393273 LWG393183:LWJ393273 MGC393183:MGF393273 MPY393183:MQB393273 MZU393183:MZX393273 NJQ393183:NJT393273 NTM393183:NTP393273 ODI393183:ODL393273 ONE393183:ONH393273 OXA393183:OXD393273 PGW393183:PGZ393273 PQS393183:PQV393273 QAO393183:QAR393273 QKK393183:QKN393273 QUG393183:QUJ393273 REC393183:REF393273 RNY393183:ROB393273 RXU393183:RXX393273 SHQ393183:SHT393273 SRM393183:SRP393273 TBI393183:TBL393273 TLE393183:TLH393273 TVA393183:TVD393273 UEW393183:UEZ393273 UOS393183:UOV393273 UYO393183:UYR393273 VIK393183:VIN393273 VSG393183:VSJ393273 WCC393183:WCF393273 WLY393183:WMB393273 WVU393183:WVX393273 M458719:P458809 JI458719:JL458809 TE458719:TH458809 ADA458719:ADD458809 AMW458719:AMZ458809 AWS458719:AWV458809 BGO458719:BGR458809 BQK458719:BQN458809 CAG458719:CAJ458809 CKC458719:CKF458809 CTY458719:CUB458809 DDU458719:DDX458809 DNQ458719:DNT458809 DXM458719:DXP458809 EHI458719:EHL458809 ERE458719:ERH458809 FBA458719:FBD458809 FKW458719:FKZ458809 FUS458719:FUV458809 GEO458719:GER458809 GOK458719:GON458809 GYG458719:GYJ458809 HIC458719:HIF458809 HRY458719:HSB458809 IBU458719:IBX458809 ILQ458719:ILT458809 IVM458719:IVP458809 JFI458719:JFL458809 JPE458719:JPH458809 JZA458719:JZD458809 KIW458719:KIZ458809 KSS458719:KSV458809 LCO458719:LCR458809 LMK458719:LMN458809 LWG458719:LWJ458809 MGC458719:MGF458809 MPY458719:MQB458809 MZU458719:MZX458809 NJQ458719:NJT458809 NTM458719:NTP458809 ODI458719:ODL458809 ONE458719:ONH458809 OXA458719:OXD458809 PGW458719:PGZ458809 PQS458719:PQV458809 QAO458719:QAR458809 QKK458719:QKN458809 QUG458719:QUJ458809 REC458719:REF458809 RNY458719:ROB458809 RXU458719:RXX458809 SHQ458719:SHT458809 SRM458719:SRP458809 TBI458719:TBL458809 TLE458719:TLH458809 TVA458719:TVD458809 UEW458719:UEZ458809 UOS458719:UOV458809 UYO458719:UYR458809 VIK458719:VIN458809 VSG458719:VSJ458809 WCC458719:WCF458809 WLY458719:WMB458809 WVU458719:WVX458809 M524255:P524345 JI524255:JL524345 TE524255:TH524345 ADA524255:ADD524345 AMW524255:AMZ524345 AWS524255:AWV524345 BGO524255:BGR524345 BQK524255:BQN524345 CAG524255:CAJ524345 CKC524255:CKF524345 CTY524255:CUB524345 DDU524255:DDX524345 DNQ524255:DNT524345 DXM524255:DXP524345 EHI524255:EHL524345 ERE524255:ERH524345 FBA524255:FBD524345 FKW524255:FKZ524345 FUS524255:FUV524345 GEO524255:GER524345 GOK524255:GON524345 GYG524255:GYJ524345 HIC524255:HIF524345 HRY524255:HSB524345 IBU524255:IBX524345 ILQ524255:ILT524345 IVM524255:IVP524345 JFI524255:JFL524345 JPE524255:JPH524345 JZA524255:JZD524345 KIW524255:KIZ524345 KSS524255:KSV524345 LCO524255:LCR524345 LMK524255:LMN524345 LWG524255:LWJ524345 MGC524255:MGF524345 MPY524255:MQB524345 MZU524255:MZX524345 NJQ524255:NJT524345 NTM524255:NTP524345 ODI524255:ODL524345 ONE524255:ONH524345 OXA524255:OXD524345 PGW524255:PGZ524345 PQS524255:PQV524345 QAO524255:QAR524345 QKK524255:QKN524345 QUG524255:QUJ524345 REC524255:REF524345 RNY524255:ROB524345 RXU524255:RXX524345 SHQ524255:SHT524345 SRM524255:SRP524345 TBI524255:TBL524345 TLE524255:TLH524345 TVA524255:TVD524345 UEW524255:UEZ524345 UOS524255:UOV524345 UYO524255:UYR524345 VIK524255:VIN524345 VSG524255:VSJ524345 WCC524255:WCF524345 WLY524255:WMB524345 WVU524255:WVX524345 M589791:P589881 JI589791:JL589881 TE589791:TH589881 ADA589791:ADD589881 AMW589791:AMZ589881 AWS589791:AWV589881 BGO589791:BGR589881 BQK589791:BQN589881 CAG589791:CAJ589881 CKC589791:CKF589881 CTY589791:CUB589881 DDU589791:DDX589881 DNQ589791:DNT589881 DXM589791:DXP589881 EHI589791:EHL589881 ERE589791:ERH589881 FBA589791:FBD589881 FKW589791:FKZ589881 FUS589791:FUV589881 GEO589791:GER589881 GOK589791:GON589881 GYG589791:GYJ589881 HIC589791:HIF589881 HRY589791:HSB589881 IBU589791:IBX589881 ILQ589791:ILT589881 IVM589791:IVP589881 JFI589791:JFL589881 JPE589791:JPH589881 JZA589791:JZD589881 KIW589791:KIZ589881 KSS589791:KSV589881 LCO589791:LCR589881 LMK589791:LMN589881 LWG589791:LWJ589881 MGC589791:MGF589881 MPY589791:MQB589881 MZU589791:MZX589881 NJQ589791:NJT589881 NTM589791:NTP589881 ODI589791:ODL589881 ONE589791:ONH589881 OXA589791:OXD589881 PGW589791:PGZ589881 PQS589791:PQV589881 QAO589791:QAR589881 QKK589791:QKN589881 QUG589791:QUJ589881 REC589791:REF589881 RNY589791:ROB589881 RXU589791:RXX589881 SHQ589791:SHT589881 SRM589791:SRP589881 TBI589791:TBL589881 TLE589791:TLH589881 TVA589791:TVD589881 UEW589791:UEZ589881 UOS589791:UOV589881 UYO589791:UYR589881 VIK589791:VIN589881 VSG589791:VSJ589881 WCC589791:WCF589881 WLY589791:WMB589881 WVU589791:WVX589881 M655327:P655417 JI655327:JL655417 TE655327:TH655417 ADA655327:ADD655417 AMW655327:AMZ655417 AWS655327:AWV655417 BGO655327:BGR655417 BQK655327:BQN655417 CAG655327:CAJ655417 CKC655327:CKF655417 CTY655327:CUB655417 DDU655327:DDX655417 DNQ655327:DNT655417 DXM655327:DXP655417 EHI655327:EHL655417 ERE655327:ERH655417 FBA655327:FBD655417 FKW655327:FKZ655417 FUS655327:FUV655417 GEO655327:GER655417 GOK655327:GON655417 GYG655327:GYJ655417 HIC655327:HIF655417 HRY655327:HSB655417 IBU655327:IBX655417 ILQ655327:ILT655417 IVM655327:IVP655417 JFI655327:JFL655417 JPE655327:JPH655417 JZA655327:JZD655417 KIW655327:KIZ655417 KSS655327:KSV655417 LCO655327:LCR655417 LMK655327:LMN655417 LWG655327:LWJ655417 MGC655327:MGF655417 MPY655327:MQB655417 MZU655327:MZX655417 NJQ655327:NJT655417 NTM655327:NTP655417 ODI655327:ODL655417 ONE655327:ONH655417 OXA655327:OXD655417 PGW655327:PGZ655417 PQS655327:PQV655417 QAO655327:QAR655417 QKK655327:QKN655417 QUG655327:QUJ655417 REC655327:REF655417 RNY655327:ROB655417 RXU655327:RXX655417 SHQ655327:SHT655417 SRM655327:SRP655417 TBI655327:TBL655417 TLE655327:TLH655417 TVA655327:TVD655417 UEW655327:UEZ655417 UOS655327:UOV655417 UYO655327:UYR655417 VIK655327:VIN655417 VSG655327:VSJ655417 WCC655327:WCF655417 WLY655327:WMB655417 WVU655327:WVX655417 M720863:P720953 JI720863:JL720953 TE720863:TH720953 ADA720863:ADD720953 AMW720863:AMZ720953 AWS720863:AWV720953 BGO720863:BGR720953 BQK720863:BQN720953 CAG720863:CAJ720953 CKC720863:CKF720953 CTY720863:CUB720953 DDU720863:DDX720953 DNQ720863:DNT720953 DXM720863:DXP720953 EHI720863:EHL720953 ERE720863:ERH720953 FBA720863:FBD720953 FKW720863:FKZ720953 FUS720863:FUV720953 GEO720863:GER720953 GOK720863:GON720953 GYG720863:GYJ720953 HIC720863:HIF720953 HRY720863:HSB720953 IBU720863:IBX720953 ILQ720863:ILT720953 IVM720863:IVP720953 JFI720863:JFL720953 JPE720863:JPH720953 JZA720863:JZD720953 KIW720863:KIZ720953 KSS720863:KSV720953 LCO720863:LCR720953 LMK720863:LMN720953 LWG720863:LWJ720953 MGC720863:MGF720953 MPY720863:MQB720953 MZU720863:MZX720953 NJQ720863:NJT720953 NTM720863:NTP720953 ODI720863:ODL720953 ONE720863:ONH720953 OXA720863:OXD720953 PGW720863:PGZ720953 PQS720863:PQV720953 QAO720863:QAR720953 QKK720863:QKN720953 QUG720863:QUJ720953 REC720863:REF720953 RNY720863:ROB720953 RXU720863:RXX720953 SHQ720863:SHT720953 SRM720863:SRP720953 TBI720863:TBL720953 TLE720863:TLH720953 TVA720863:TVD720953 UEW720863:UEZ720953 UOS720863:UOV720953 UYO720863:UYR720953 VIK720863:VIN720953 VSG720863:VSJ720953 WCC720863:WCF720953 WLY720863:WMB720953 WVU720863:WVX720953 M786399:P786489 JI786399:JL786489 TE786399:TH786489 ADA786399:ADD786489 AMW786399:AMZ786489 AWS786399:AWV786489 BGO786399:BGR786489 BQK786399:BQN786489 CAG786399:CAJ786489 CKC786399:CKF786489 CTY786399:CUB786489 DDU786399:DDX786489 DNQ786399:DNT786489 DXM786399:DXP786489 EHI786399:EHL786489 ERE786399:ERH786489 FBA786399:FBD786489 FKW786399:FKZ786489 FUS786399:FUV786489 GEO786399:GER786489 GOK786399:GON786489 GYG786399:GYJ786489 HIC786399:HIF786489 HRY786399:HSB786489 IBU786399:IBX786489 ILQ786399:ILT786489 IVM786399:IVP786489 JFI786399:JFL786489 JPE786399:JPH786489 JZA786399:JZD786489 KIW786399:KIZ786489 KSS786399:KSV786489 LCO786399:LCR786489 LMK786399:LMN786489 LWG786399:LWJ786489 MGC786399:MGF786489 MPY786399:MQB786489 MZU786399:MZX786489 NJQ786399:NJT786489 NTM786399:NTP786489 ODI786399:ODL786489 ONE786399:ONH786489 OXA786399:OXD786489 PGW786399:PGZ786489 PQS786399:PQV786489 QAO786399:QAR786489 QKK786399:QKN786489 QUG786399:QUJ786489 REC786399:REF786489 RNY786399:ROB786489 RXU786399:RXX786489 SHQ786399:SHT786489 SRM786399:SRP786489 TBI786399:TBL786489 TLE786399:TLH786489 TVA786399:TVD786489 UEW786399:UEZ786489 UOS786399:UOV786489 UYO786399:UYR786489 VIK786399:VIN786489 VSG786399:VSJ786489 WCC786399:WCF786489 WLY786399:WMB786489 WVU786399:WVX786489 M851935:P852025 JI851935:JL852025 TE851935:TH852025 ADA851935:ADD852025 AMW851935:AMZ852025 AWS851935:AWV852025 BGO851935:BGR852025 BQK851935:BQN852025 CAG851935:CAJ852025 CKC851935:CKF852025 CTY851935:CUB852025 DDU851935:DDX852025 DNQ851935:DNT852025 DXM851935:DXP852025 EHI851935:EHL852025 ERE851935:ERH852025 FBA851935:FBD852025 FKW851935:FKZ852025 FUS851935:FUV852025 GEO851935:GER852025 GOK851935:GON852025 GYG851935:GYJ852025 HIC851935:HIF852025 HRY851935:HSB852025 IBU851935:IBX852025 ILQ851935:ILT852025 IVM851935:IVP852025 JFI851935:JFL852025 JPE851935:JPH852025 JZA851935:JZD852025 KIW851935:KIZ852025 KSS851935:KSV852025 LCO851935:LCR852025 LMK851935:LMN852025 LWG851935:LWJ852025 MGC851935:MGF852025 MPY851935:MQB852025 MZU851935:MZX852025 NJQ851935:NJT852025 NTM851935:NTP852025 ODI851935:ODL852025 ONE851935:ONH852025 OXA851935:OXD852025 PGW851935:PGZ852025 PQS851935:PQV852025 QAO851935:QAR852025 QKK851935:QKN852025 QUG851935:QUJ852025 REC851935:REF852025 RNY851935:ROB852025 RXU851935:RXX852025 SHQ851935:SHT852025 SRM851935:SRP852025 TBI851935:TBL852025 TLE851935:TLH852025 TVA851935:TVD852025 UEW851935:UEZ852025 UOS851935:UOV852025 UYO851935:UYR852025 VIK851935:VIN852025 VSG851935:VSJ852025 WCC851935:WCF852025 WLY851935:WMB852025 WVU851935:WVX852025 M917471:P917561 JI917471:JL917561 TE917471:TH917561 ADA917471:ADD917561 AMW917471:AMZ917561 AWS917471:AWV917561 BGO917471:BGR917561 BQK917471:BQN917561 CAG917471:CAJ917561 CKC917471:CKF917561 CTY917471:CUB917561 DDU917471:DDX917561 DNQ917471:DNT917561 DXM917471:DXP917561 EHI917471:EHL917561 ERE917471:ERH917561 FBA917471:FBD917561 FKW917471:FKZ917561 FUS917471:FUV917561 GEO917471:GER917561 GOK917471:GON917561 GYG917471:GYJ917561 HIC917471:HIF917561 HRY917471:HSB917561 IBU917471:IBX917561 ILQ917471:ILT917561 IVM917471:IVP917561 JFI917471:JFL917561 JPE917471:JPH917561 JZA917471:JZD917561 KIW917471:KIZ917561 KSS917471:KSV917561 LCO917471:LCR917561 LMK917471:LMN917561 LWG917471:LWJ917561 MGC917471:MGF917561 MPY917471:MQB917561 MZU917471:MZX917561 NJQ917471:NJT917561 NTM917471:NTP917561 ODI917471:ODL917561 ONE917471:ONH917561 OXA917471:OXD917561 PGW917471:PGZ917561 PQS917471:PQV917561 QAO917471:QAR917561 QKK917471:QKN917561 QUG917471:QUJ917561 REC917471:REF917561 RNY917471:ROB917561 RXU917471:RXX917561 SHQ917471:SHT917561 SRM917471:SRP917561 TBI917471:TBL917561 TLE917471:TLH917561 TVA917471:TVD917561 UEW917471:UEZ917561 UOS917471:UOV917561 UYO917471:UYR917561 VIK917471:VIN917561 VSG917471:VSJ917561 WCC917471:WCF917561 WLY917471:WMB917561 WVU917471:WVX917561 JI6:JL18 TE6:TH18 ADA6:ADD18 AMW6:AMZ18 AWS6:AWV18 BGO6:BGR18 BQK6:BQN18 CAG6:CAJ18 CKC6:CKF18 CTY6:CUB18 DDU6:DDX18 DNQ6:DNT18 DXM6:DXP18 EHI6:EHL18 ERE6:ERH18 FBA6:FBD18 FKW6:FKZ18 FUS6:FUV18 GEO6:GER18 GOK6:GON18 GYG6:GYJ18 HIC6:HIF18 HRY6:HSB18 IBU6:IBX18 ILQ6:ILT18 IVM6:IVP18 JFI6:JFL18 JPE6:JPH18 JZA6:JZD18 KIW6:KIZ18 KSS6:KSV18 LCO6:LCR18 LMK6:LMN18 LWG6:LWJ18 MGC6:MGF18 MPY6:MQB18 MZU6:MZX18 NJQ6:NJT18 NTM6:NTP18 ODI6:ODL18 ONE6:ONH18 OXA6:OXD18 PGW6:PGZ18 PQS6:PQV18 QAO6:QAR18 QKK6:QKN18 QUG6:QUJ18 REC6:REF18 RNY6:ROB18 RXU6:RXX18 SHQ6:SHT18 SRM6:SRP18 TBI6:TBL18 TLE6:TLH18 TVA6:TVD18 UEW6:UEZ18 UOS6:UOV18 UYO6:UYR18 VIK6:VIN18 VSG6:VSJ18 WCC6:WCF18 WLY6:WMB18 WVU6:WVX18 M9:P18 M19:P30 JI19:JL30 TE19:TH30 ADA19:ADD30 AMW19:AMZ30 AWS19:AWV30 BGO19:BGR30 BQK19:BQN30 CAG19:CAJ30 CKC19:CKF30 CTY19:CUB30 DDU19:DDX30 DNQ19:DNT30 DXM19:DXP30 EHI19:EHL30 ERE19:ERH30 FBA19:FBD30 FKW19:FKZ30 FUS19:FUV30 GEO19:GER30 GOK19:GON30 GYG19:GYJ30 HIC19:HIF30 HRY19:HSB30 IBU19:IBX30 ILQ19:ILT30 IVM19:IVP30 JFI19:JFL30 JPE19:JPH30 JZA19:JZD30 KIW19:KIZ30 KSS19:KSV30 LCO19:LCR30 LMK19:LMN30 LWG19:LWJ30 MGC19:MGF30 MPY19:MQB30 MZU19:MZX30 NJQ19:NJT30 NTM19:NTP30 ODI19:ODL30 ONE19:ONH30 OXA19:OXD30 PGW19:PGZ30 PQS19:PQV30 QAO19:QAR30 QKK19:QKN30 QUG19:QUJ30 REC19:REF30 RNY19:ROB30 RXU19:RXX30 SHQ19:SHT30 SRM19:SRP30 TBI19:TBL30 TLE19:TLH30 TVA19:TVD30 UEW19:UEZ30 UOS19:UOV30 UYO19:UYR30 VIK19:VIN30 VSG19:VSJ30 WCC19:WCF30 WLY19:WMB30 WVU19:WVX30 JI31:JL89 TE31:TH89 ADA31:ADD89 AMW31:AMZ89 AWS31:AWV89 BGO31:BGR89 BQK31:BQN89 CAG31:CAJ89 CKC31:CKF89 CTY31:CUB89 DDU31:DDX89 DNQ31:DNT89 DXM31:DXP89 EHI31:EHL89 ERE31:ERH89 FBA31:FBD89 FKW31:FKZ89 FUS31:FUV89 GEO31:GER89 GOK31:GON89 GYG31:GYJ89 HIC31:HIF89 HRY31:HSB89 IBU31:IBX89 ILQ31:ILT89 IVM31:IVP89 JFI31:JFL89 JPE31:JPH89 JZA31:JZD89 KIW31:KIZ89 KSS31:KSV89 LCO31:LCR89 LMK31:LMN89 LWG31:LWJ89 MGC31:MGF89 MPY31:MQB89 MZU31:MZX89 NJQ31:NJT89 NTM31:NTP89 ODI31:ODL89 ONE31:ONH89 OXA31:OXD89 PGW31:PGZ89 PQS31:PQV89 QAO31:QAR89 QKK31:QKN89 QUG31:QUJ89 REC31:REF89 RNY31:ROB89 RXU31:RXX89 SHQ31:SHT89 SRM31:SRP89 TBI31:TBL89 TLE31:TLH89 TVA31:TVD89 UEW31:UEZ89 UOS31:UOV89 UYO31:UYR89 VIK31:VIN89 VSG31:VSJ89 WCC31:WCF89 WLY31:WMB89 WVU31:WVX89 M76:P90 M37:P73 M31:P34">
      <formula1>$V$6:$V$7</formula1>
    </dataValidation>
    <dataValidation type="list" allowBlank="1" showInputMessage="1" showErrorMessage="1" sqref="Q6:R6 Q135 R135 Q136:R136 JM136:JN136 TI136:TJ136 ADE136:ADF136 ANA136:ANB136 AWW136:AWX136 BGS136:BGT136 BQO136:BQP136 CAK136:CAL136 CKG136:CKH136 CUC136:CUD136 DDY136:DDZ136 DNU136:DNV136 DXQ136:DXR136 EHM136:EHN136 ERI136:ERJ136 FBE136:FBF136 FLA136:FLB136 FUW136:FUX136 GES136:GET136 GOO136:GOP136 GYK136:GYL136 HIG136:HIH136 HSC136:HSD136 IBY136:IBZ136 ILU136:ILV136 IVQ136:IVR136 JFM136:JFN136 JPI136:JPJ136 JZE136:JZF136 KJA136:KJB136 KSW136:KSX136 LCS136:LCT136 LMO136:LMP136 LWK136:LWL136 MGG136:MGH136 MQC136:MQD136 MZY136:MZZ136 NJU136:NJV136 NTQ136:NTR136 ODM136:ODN136 ONI136:ONJ136 OXE136:OXF136 PHA136:PHB136 PQW136:PQX136 QAS136:QAT136 QKO136:QKP136 QUK136:QUL136 REG136:REH136 ROC136:ROD136 RXY136:RXZ136 SHU136:SHV136 SRQ136:SRR136 TBM136:TBN136 TLI136:TLJ136 TVE136:TVF136 UFA136:UFB136 UOW136:UOX136 UYS136:UYT136 VIO136:VIP136 VSK136:VSL136 WCG136:WCH136 WMC136:WMD136 WVY136:WVZ136 Q146 R146 Q147 R147 Q148 R148 Q149 R149 Q187 R187 Q188 R188 Q189 R189 Q190 R190 Q7:Q8 Q35:Q36 Q116:Q119 Q120:Q122 Q125:Q129 Q130:Q131 Q132:Q134 Q137:Q139 Q140:Q141 Q142:Q143 Q144:Q145 Q150:Q151 Q152:Q153 Q154:Q156 Q157:Q159 Q160:Q164 Q165:Q180 Q181:Q184 Q185:Q186 Q191:Q193 R7:R8 R35:R36 R116:R119 R120:R122 R125:R129 R130:R131 R132:R134 R137:R139 R140:R141 R142:R143 R144:R145 R150:R151 R152:R153 R154:R156 R157:R159 R160:R164 R165:R180 R181:R184 R185:R186 R191:R193 Q983007:R983098 JM983007:JN983098 TI983007:TJ983098 ADE983007:ADF983098 ANA983007:ANB983098 AWW983007:AWX983098 BGS983007:BGT983098 BQO983007:BQP983098 CAK983007:CAL983098 CKG983007:CKH983098 CUC983007:CUD983098 DDY983007:DDZ983098 DNU983007:DNV983098 DXQ983007:DXR983098 EHM983007:EHN983098 ERI983007:ERJ983098 FBE983007:FBF983098 FLA983007:FLB983098 FUW983007:FUX983098 GES983007:GET983098 GOO983007:GOP983098 GYK983007:GYL983098 HIG983007:HIH983098 HSC983007:HSD983098 IBY983007:IBZ983098 ILU983007:ILV983098 IVQ983007:IVR983098 JFM983007:JFN983098 JPI983007:JPJ983098 JZE983007:JZF983098 KJA983007:KJB983098 KSW983007:KSX983098 LCS983007:LCT983098 LMO983007:LMP983098 LWK983007:LWL983098 MGG983007:MGH983098 MQC983007:MQD983098 MZY983007:MZZ983098 NJU983007:NJV983098 NTQ983007:NTR983098 ODM983007:ODN983098 ONI983007:ONJ983098 OXE983007:OXF983098 PHA983007:PHB983098 PQW983007:PQX983098 QAS983007:QAT983098 QKO983007:QKP983098 QUK983007:QUL983098 REG983007:REH983098 ROC983007:ROD983098 RXY983007:RXZ983098 SHU983007:SHV983098 SRQ983007:SRR983098 TBM983007:TBN983098 TLI983007:TLJ983098 TVE983007:TVF983098 UFA983007:UFB983098 UOW983007:UOX983098 UYS983007:UYT983098 VIO983007:VIP983098 VSK983007:VSL983098 WCG983007:WCH983098 WMC983007:WMD983098 WVY983007:WVZ983098 Q65503:R65594 JM65503:JN65594 TI65503:TJ65594 ADE65503:ADF65594 ANA65503:ANB65594 AWW65503:AWX65594 BGS65503:BGT65594 BQO65503:BQP65594 CAK65503:CAL65594 CKG65503:CKH65594 CUC65503:CUD65594 DDY65503:DDZ65594 DNU65503:DNV65594 DXQ65503:DXR65594 EHM65503:EHN65594 ERI65503:ERJ65594 FBE65503:FBF65594 FLA65503:FLB65594 FUW65503:FUX65594 GES65503:GET65594 GOO65503:GOP65594 GYK65503:GYL65594 HIG65503:HIH65594 HSC65503:HSD65594 IBY65503:IBZ65594 ILU65503:ILV65594 IVQ65503:IVR65594 JFM65503:JFN65594 JPI65503:JPJ65594 JZE65503:JZF65594 KJA65503:KJB65594 KSW65503:KSX65594 LCS65503:LCT65594 LMO65503:LMP65594 LWK65503:LWL65594 MGG65503:MGH65594 MQC65503:MQD65594 MZY65503:MZZ65594 NJU65503:NJV65594 NTQ65503:NTR65594 ODM65503:ODN65594 ONI65503:ONJ65594 OXE65503:OXF65594 PHA65503:PHB65594 PQW65503:PQX65594 QAS65503:QAT65594 QKO65503:QKP65594 QUK65503:QUL65594 REG65503:REH65594 ROC65503:ROD65594 RXY65503:RXZ65594 SHU65503:SHV65594 SRQ65503:SRR65594 TBM65503:TBN65594 TLI65503:TLJ65594 TVE65503:TVF65594 UFA65503:UFB65594 UOW65503:UOX65594 UYS65503:UYT65594 VIO65503:VIP65594 VSK65503:VSL65594 WCG65503:WCH65594 WMC65503:WMD65594 WVY65503:WVZ65594 Q131039:R131130 JM131039:JN131130 TI131039:TJ131130 ADE131039:ADF131130 ANA131039:ANB131130 AWW131039:AWX131130 BGS131039:BGT131130 BQO131039:BQP131130 CAK131039:CAL131130 CKG131039:CKH131130 CUC131039:CUD131130 DDY131039:DDZ131130 DNU131039:DNV131130 DXQ131039:DXR131130 EHM131039:EHN131130 ERI131039:ERJ131130 FBE131039:FBF131130 FLA131039:FLB131130 FUW131039:FUX131130 GES131039:GET131130 GOO131039:GOP131130 GYK131039:GYL131130 HIG131039:HIH131130 HSC131039:HSD131130 IBY131039:IBZ131130 ILU131039:ILV131130 IVQ131039:IVR131130 JFM131039:JFN131130 JPI131039:JPJ131130 JZE131039:JZF131130 KJA131039:KJB131130 KSW131039:KSX131130 LCS131039:LCT131130 LMO131039:LMP131130 LWK131039:LWL131130 MGG131039:MGH131130 MQC131039:MQD131130 MZY131039:MZZ131130 NJU131039:NJV131130 NTQ131039:NTR131130 ODM131039:ODN131130 ONI131039:ONJ131130 OXE131039:OXF131130 PHA131039:PHB131130 PQW131039:PQX131130 QAS131039:QAT131130 QKO131039:QKP131130 QUK131039:QUL131130 REG131039:REH131130 ROC131039:ROD131130 RXY131039:RXZ131130 SHU131039:SHV131130 SRQ131039:SRR131130 TBM131039:TBN131130 TLI131039:TLJ131130 TVE131039:TVF131130 UFA131039:UFB131130 UOW131039:UOX131130 UYS131039:UYT131130 VIO131039:VIP131130 VSK131039:VSL131130 WCG131039:WCH131130 WMC131039:WMD131130 WVY131039:WVZ131130 Q196575:R196666 JM196575:JN196666 TI196575:TJ196666 ADE196575:ADF196666 ANA196575:ANB196666 AWW196575:AWX196666 BGS196575:BGT196666 BQO196575:BQP196666 CAK196575:CAL196666 CKG196575:CKH196666 CUC196575:CUD196666 DDY196575:DDZ196666 DNU196575:DNV196666 DXQ196575:DXR196666 EHM196575:EHN196666 ERI196575:ERJ196666 FBE196575:FBF196666 FLA196575:FLB196666 FUW196575:FUX196666 GES196575:GET196666 GOO196575:GOP196666 GYK196575:GYL196666 HIG196575:HIH196666 HSC196575:HSD196666 IBY196575:IBZ196666 ILU196575:ILV196666 IVQ196575:IVR196666 JFM196575:JFN196666 JPI196575:JPJ196666 JZE196575:JZF196666 KJA196575:KJB196666 KSW196575:KSX196666 LCS196575:LCT196666 LMO196575:LMP196666 LWK196575:LWL196666 MGG196575:MGH196666 MQC196575:MQD196666 MZY196575:MZZ196666 NJU196575:NJV196666 NTQ196575:NTR196666 ODM196575:ODN196666 ONI196575:ONJ196666 OXE196575:OXF196666 PHA196575:PHB196666 PQW196575:PQX196666 QAS196575:QAT196666 QKO196575:QKP196666 QUK196575:QUL196666 REG196575:REH196666 ROC196575:ROD196666 RXY196575:RXZ196666 SHU196575:SHV196666 SRQ196575:SRR196666 TBM196575:TBN196666 TLI196575:TLJ196666 TVE196575:TVF196666 UFA196575:UFB196666 UOW196575:UOX196666 UYS196575:UYT196666 VIO196575:VIP196666 VSK196575:VSL196666 WCG196575:WCH196666 WMC196575:WMD196666 WVY196575:WVZ196666 Q262111:R262202 JM262111:JN262202 TI262111:TJ262202 ADE262111:ADF262202 ANA262111:ANB262202 AWW262111:AWX262202 BGS262111:BGT262202 BQO262111:BQP262202 CAK262111:CAL262202 CKG262111:CKH262202 CUC262111:CUD262202 DDY262111:DDZ262202 DNU262111:DNV262202 DXQ262111:DXR262202 EHM262111:EHN262202 ERI262111:ERJ262202 FBE262111:FBF262202 FLA262111:FLB262202 FUW262111:FUX262202 GES262111:GET262202 GOO262111:GOP262202 GYK262111:GYL262202 HIG262111:HIH262202 HSC262111:HSD262202 IBY262111:IBZ262202 ILU262111:ILV262202 IVQ262111:IVR262202 JFM262111:JFN262202 JPI262111:JPJ262202 JZE262111:JZF262202 KJA262111:KJB262202 KSW262111:KSX262202 LCS262111:LCT262202 LMO262111:LMP262202 LWK262111:LWL262202 MGG262111:MGH262202 MQC262111:MQD262202 MZY262111:MZZ262202 NJU262111:NJV262202 NTQ262111:NTR262202 ODM262111:ODN262202 ONI262111:ONJ262202 OXE262111:OXF262202 PHA262111:PHB262202 PQW262111:PQX262202 QAS262111:QAT262202 QKO262111:QKP262202 QUK262111:QUL262202 REG262111:REH262202 ROC262111:ROD262202 RXY262111:RXZ262202 SHU262111:SHV262202 SRQ262111:SRR262202 TBM262111:TBN262202 TLI262111:TLJ262202 TVE262111:TVF262202 UFA262111:UFB262202 UOW262111:UOX262202 UYS262111:UYT262202 VIO262111:VIP262202 VSK262111:VSL262202 WCG262111:WCH262202 WMC262111:WMD262202 WVY262111:WVZ262202 Q327647:R327738 JM327647:JN327738 TI327647:TJ327738 ADE327647:ADF327738 ANA327647:ANB327738 AWW327647:AWX327738 BGS327647:BGT327738 BQO327647:BQP327738 CAK327647:CAL327738 CKG327647:CKH327738 CUC327647:CUD327738 DDY327647:DDZ327738 DNU327647:DNV327738 DXQ327647:DXR327738 EHM327647:EHN327738 ERI327647:ERJ327738 FBE327647:FBF327738 FLA327647:FLB327738 FUW327647:FUX327738 GES327647:GET327738 GOO327647:GOP327738 GYK327647:GYL327738 HIG327647:HIH327738 HSC327647:HSD327738 IBY327647:IBZ327738 ILU327647:ILV327738 IVQ327647:IVR327738 JFM327647:JFN327738 JPI327647:JPJ327738 JZE327647:JZF327738 KJA327647:KJB327738 KSW327647:KSX327738 LCS327647:LCT327738 LMO327647:LMP327738 LWK327647:LWL327738 MGG327647:MGH327738 MQC327647:MQD327738 MZY327647:MZZ327738 NJU327647:NJV327738 NTQ327647:NTR327738 ODM327647:ODN327738 ONI327647:ONJ327738 OXE327647:OXF327738 PHA327647:PHB327738 PQW327647:PQX327738 QAS327647:QAT327738 QKO327647:QKP327738 QUK327647:QUL327738 REG327647:REH327738 ROC327647:ROD327738 RXY327647:RXZ327738 SHU327647:SHV327738 SRQ327647:SRR327738 TBM327647:TBN327738 TLI327647:TLJ327738 TVE327647:TVF327738 UFA327647:UFB327738 UOW327647:UOX327738 UYS327647:UYT327738 VIO327647:VIP327738 VSK327647:VSL327738 WCG327647:WCH327738 WMC327647:WMD327738 WVY327647:WVZ327738 Q393183:R393274 JM393183:JN393274 TI393183:TJ393274 ADE393183:ADF393274 ANA393183:ANB393274 AWW393183:AWX393274 BGS393183:BGT393274 BQO393183:BQP393274 CAK393183:CAL393274 CKG393183:CKH393274 CUC393183:CUD393274 DDY393183:DDZ393274 DNU393183:DNV393274 DXQ393183:DXR393274 EHM393183:EHN393274 ERI393183:ERJ393274 FBE393183:FBF393274 FLA393183:FLB393274 FUW393183:FUX393274 GES393183:GET393274 GOO393183:GOP393274 GYK393183:GYL393274 HIG393183:HIH393274 HSC393183:HSD393274 IBY393183:IBZ393274 ILU393183:ILV393274 IVQ393183:IVR393274 JFM393183:JFN393274 JPI393183:JPJ393274 JZE393183:JZF393274 KJA393183:KJB393274 KSW393183:KSX393274 LCS393183:LCT393274 LMO393183:LMP393274 LWK393183:LWL393274 MGG393183:MGH393274 MQC393183:MQD393274 MZY393183:MZZ393274 NJU393183:NJV393274 NTQ393183:NTR393274 ODM393183:ODN393274 ONI393183:ONJ393274 OXE393183:OXF393274 PHA393183:PHB393274 PQW393183:PQX393274 QAS393183:QAT393274 QKO393183:QKP393274 QUK393183:QUL393274 REG393183:REH393274 ROC393183:ROD393274 RXY393183:RXZ393274 SHU393183:SHV393274 SRQ393183:SRR393274 TBM393183:TBN393274 TLI393183:TLJ393274 TVE393183:TVF393274 UFA393183:UFB393274 UOW393183:UOX393274 UYS393183:UYT393274 VIO393183:VIP393274 VSK393183:VSL393274 WCG393183:WCH393274 WMC393183:WMD393274 WVY393183:WVZ393274 Q458719:R458810 JM458719:JN458810 TI458719:TJ458810 ADE458719:ADF458810 ANA458719:ANB458810 AWW458719:AWX458810 BGS458719:BGT458810 BQO458719:BQP458810 CAK458719:CAL458810 CKG458719:CKH458810 CUC458719:CUD458810 DDY458719:DDZ458810 DNU458719:DNV458810 DXQ458719:DXR458810 EHM458719:EHN458810 ERI458719:ERJ458810 FBE458719:FBF458810 FLA458719:FLB458810 FUW458719:FUX458810 GES458719:GET458810 GOO458719:GOP458810 GYK458719:GYL458810 HIG458719:HIH458810 HSC458719:HSD458810 IBY458719:IBZ458810 ILU458719:ILV458810 IVQ458719:IVR458810 JFM458719:JFN458810 JPI458719:JPJ458810 JZE458719:JZF458810 KJA458719:KJB458810 KSW458719:KSX458810 LCS458719:LCT458810 LMO458719:LMP458810 LWK458719:LWL458810 MGG458719:MGH458810 MQC458719:MQD458810 MZY458719:MZZ458810 NJU458719:NJV458810 NTQ458719:NTR458810 ODM458719:ODN458810 ONI458719:ONJ458810 OXE458719:OXF458810 PHA458719:PHB458810 PQW458719:PQX458810 QAS458719:QAT458810 QKO458719:QKP458810 QUK458719:QUL458810 REG458719:REH458810 ROC458719:ROD458810 RXY458719:RXZ458810 SHU458719:SHV458810 SRQ458719:SRR458810 TBM458719:TBN458810 TLI458719:TLJ458810 TVE458719:TVF458810 UFA458719:UFB458810 UOW458719:UOX458810 UYS458719:UYT458810 VIO458719:VIP458810 VSK458719:VSL458810 WCG458719:WCH458810 WMC458719:WMD458810 WVY458719:WVZ458810 Q524255:R524346 JM524255:JN524346 TI524255:TJ524346 ADE524255:ADF524346 ANA524255:ANB524346 AWW524255:AWX524346 BGS524255:BGT524346 BQO524255:BQP524346 CAK524255:CAL524346 CKG524255:CKH524346 CUC524255:CUD524346 DDY524255:DDZ524346 DNU524255:DNV524346 DXQ524255:DXR524346 EHM524255:EHN524346 ERI524255:ERJ524346 FBE524255:FBF524346 FLA524255:FLB524346 FUW524255:FUX524346 GES524255:GET524346 GOO524255:GOP524346 GYK524255:GYL524346 HIG524255:HIH524346 HSC524255:HSD524346 IBY524255:IBZ524346 ILU524255:ILV524346 IVQ524255:IVR524346 JFM524255:JFN524346 JPI524255:JPJ524346 JZE524255:JZF524346 KJA524255:KJB524346 KSW524255:KSX524346 LCS524255:LCT524346 LMO524255:LMP524346 LWK524255:LWL524346 MGG524255:MGH524346 MQC524255:MQD524346 MZY524255:MZZ524346 NJU524255:NJV524346 NTQ524255:NTR524346 ODM524255:ODN524346 ONI524255:ONJ524346 OXE524255:OXF524346 PHA524255:PHB524346 PQW524255:PQX524346 QAS524255:QAT524346 QKO524255:QKP524346 QUK524255:QUL524346 REG524255:REH524346 ROC524255:ROD524346 RXY524255:RXZ524346 SHU524255:SHV524346 SRQ524255:SRR524346 TBM524255:TBN524346 TLI524255:TLJ524346 TVE524255:TVF524346 UFA524255:UFB524346 UOW524255:UOX524346 UYS524255:UYT524346 VIO524255:VIP524346 VSK524255:VSL524346 WCG524255:WCH524346 WMC524255:WMD524346 WVY524255:WVZ524346 Q589791:R589882 JM589791:JN589882 TI589791:TJ589882 ADE589791:ADF589882 ANA589791:ANB589882 AWW589791:AWX589882 BGS589791:BGT589882 BQO589791:BQP589882 CAK589791:CAL589882 CKG589791:CKH589882 CUC589791:CUD589882 DDY589791:DDZ589882 DNU589791:DNV589882 DXQ589791:DXR589882 EHM589791:EHN589882 ERI589791:ERJ589882 FBE589791:FBF589882 FLA589791:FLB589882 FUW589791:FUX589882 GES589791:GET589882 GOO589791:GOP589882 GYK589791:GYL589882 HIG589791:HIH589882 HSC589791:HSD589882 IBY589791:IBZ589882 ILU589791:ILV589882 IVQ589791:IVR589882 JFM589791:JFN589882 JPI589791:JPJ589882 JZE589791:JZF589882 KJA589791:KJB589882 KSW589791:KSX589882 LCS589791:LCT589882 LMO589791:LMP589882 LWK589791:LWL589882 MGG589791:MGH589882 MQC589791:MQD589882 MZY589791:MZZ589882 NJU589791:NJV589882 NTQ589791:NTR589882 ODM589791:ODN589882 ONI589791:ONJ589882 OXE589791:OXF589882 PHA589791:PHB589882 PQW589791:PQX589882 QAS589791:QAT589882 QKO589791:QKP589882 QUK589791:QUL589882 REG589791:REH589882 ROC589791:ROD589882 RXY589791:RXZ589882 SHU589791:SHV589882 SRQ589791:SRR589882 TBM589791:TBN589882 TLI589791:TLJ589882 TVE589791:TVF589882 UFA589791:UFB589882 UOW589791:UOX589882 UYS589791:UYT589882 VIO589791:VIP589882 VSK589791:VSL589882 WCG589791:WCH589882 WMC589791:WMD589882 WVY589791:WVZ589882 Q655327:R655418 JM655327:JN655418 TI655327:TJ655418 ADE655327:ADF655418 ANA655327:ANB655418 AWW655327:AWX655418 BGS655327:BGT655418 BQO655327:BQP655418 CAK655327:CAL655418 CKG655327:CKH655418 CUC655327:CUD655418 DDY655327:DDZ655418 DNU655327:DNV655418 DXQ655327:DXR655418 EHM655327:EHN655418 ERI655327:ERJ655418 FBE655327:FBF655418 FLA655327:FLB655418 FUW655327:FUX655418 GES655327:GET655418 GOO655327:GOP655418 GYK655327:GYL655418 HIG655327:HIH655418 HSC655327:HSD655418 IBY655327:IBZ655418 ILU655327:ILV655418 IVQ655327:IVR655418 JFM655327:JFN655418 JPI655327:JPJ655418 JZE655327:JZF655418 KJA655327:KJB655418 KSW655327:KSX655418 LCS655327:LCT655418 LMO655327:LMP655418 LWK655327:LWL655418 MGG655327:MGH655418 MQC655327:MQD655418 MZY655327:MZZ655418 NJU655327:NJV655418 NTQ655327:NTR655418 ODM655327:ODN655418 ONI655327:ONJ655418 OXE655327:OXF655418 PHA655327:PHB655418 PQW655327:PQX655418 QAS655327:QAT655418 QKO655327:QKP655418 QUK655327:QUL655418 REG655327:REH655418 ROC655327:ROD655418 RXY655327:RXZ655418 SHU655327:SHV655418 SRQ655327:SRR655418 TBM655327:TBN655418 TLI655327:TLJ655418 TVE655327:TVF655418 UFA655327:UFB655418 UOW655327:UOX655418 UYS655327:UYT655418 VIO655327:VIP655418 VSK655327:VSL655418 WCG655327:WCH655418 WMC655327:WMD655418 WVY655327:WVZ655418 Q720863:R720954 JM720863:JN720954 TI720863:TJ720954 ADE720863:ADF720954 ANA720863:ANB720954 AWW720863:AWX720954 BGS720863:BGT720954 BQO720863:BQP720954 CAK720863:CAL720954 CKG720863:CKH720954 CUC720863:CUD720954 DDY720863:DDZ720954 DNU720863:DNV720954 DXQ720863:DXR720954 EHM720863:EHN720954 ERI720863:ERJ720954 FBE720863:FBF720954 FLA720863:FLB720954 FUW720863:FUX720954 GES720863:GET720954 GOO720863:GOP720954 GYK720863:GYL720954 HIG720863:HIH720954 HSC720863:HSD720954 IBY720863:IBZ720954 ILU720863:ILV720954 IVQ720863:IVR720954 JFM720863:JFN720954 JPI720863:JPJ720954 JZE720863:JZF720954 KJA720863:KJB720954 KSW720863:KSX720954 LCS720863:LCT720954 LMO720863:LMP720954 LWK720863:LWL720954 MGG720863:MGH720954 MQC720863:MQD720954 MZY720863:MZZ720954 NJU720863:NJV720954 NTQ720863:NTR720954 ODM720863:ODN720954 ONI720863:ONJ720954 OXE720863:OXF720954 PHA720863:PHB720954 PQW720863:PQX720954 QAS720863:QAT720954 QKO720863:QKP720954 QUK720863:QUL720954 REG720863:REH720954 ROC720863:ROD720954 RXY720863:RXZ720954 SHU720863:SHV720954 SRQ720863:SRR720954 TBM720863:TBN720954 TLI720863:TLJ720954 TVE720863:TVF720954 UFA720863:UFB720954 UOW720863:UOX720954 UYS720863:UYT720954 VIO720863:VIP720954 VSK720863:VSL720954 WCG720863:WCH720954 WMC720863:WMD720954 WVY720863:WVZ720954 Q786399:R786490 JM786399:JN786490 TI786399:TJ786490 ADE786399:ADF786490 ANA786399:ANB786490 AWW786399:AWX786490 BGS786399:BGT786490 BQO786399:BQP786490 CAK786399:CAL786490 CKG786399:CKH786490 CUC786399:CUD786490 DDY786399:DDZ786490 DNU786399:DNV786490 DXQ786399:DXR786490 EHM786399:EHN786490 ERI786399:ERJ786490 FBE786399:FBF786490 FLA786399:FLB786490 FUW786399:FUX786490 GES786399:GET786490 GOO786399:GOP786490 GYK786399:GYL786490 HIG786399:HIH786490 HSC786399:HSD786490 IBY786399:IBZ786490 ILU786399:ILV786490 IVQ786399:IVR786490 JFM786399:JFN786490 JPI786399:JPJ786490 JZE786399:JZF786490 KJA786399:KJB786490 KSW786399:KSX786490 LCS786399:LCT786490 LMO786399:LMP786490 LWK786399:LWL786490 MGG786399:MGH786490 MQC786399:MQD786490 MZY786399:MZZ786490 NJU786399:NJV786490 NTQ786399:NTR786490 ODM786399:ODN786490 ONI786399:ONJ786490 OXE786399:OXF786490 PHA786399:PHB786490 PQW786399:PQX786490 QAS786399:QAT786490 QKO786399:QKP786490 QUK786399:QUL786490 REG786399:REH786490 ROC786399:ROD786490 RXY786399:RXZ786490 SHU786399:SHV786490 SRQ786399:SRR786490 TBM786399:TBN786490 TLI786399:TLJ786490 TVE786399:TVF786490 UFA786399:UFB786490 UOW786399:UOX786490 UYS786399:UYT786490 VIO786399:VIP786490 VSK786399:VSL786490 WCG786399:WCH786490 WMC786399:WMD786490 WVY786399:WVZ786490 Q851935:R852026 JM851935:JN852026 TI851935:TJ852026 ADE851935:ADF852026 ANA851935:ANB852026 AWW851935:AWX852026 BGS851935:BGT852026 BQO851935:BQP852026 CAK851935:CAL852026 CKG851935:CKH852026 CUC851935:CUD852026 DDY851935:DDZ852026 DNU851935:DNV852026 DXQ851935:DXR852026 EHM851935:EHN852026 ERI851935:ERJ852026 FBE851935:FBF852026 FLA851935:FLB852026 FUW851935:FUX852026 GES851935:GET852026 GOO851935:GOP852026 GYK851935:GYL852026 HIG851935:HIH852026 HSC851935:HSD852026 IBY851935:IBZ852026 ILU851935:ILV852026 IVQ851935:IVR852026 JFM851935:JFN852026 JPI851935:JPJ852026 JZE851935:JZF852026 KJA851935:KJB852026 KSW851935:KSX852026 LCS851935:LCT852026 LMO851935:LMP852026 LWK851935:LWL852026 MGG851935:MGH852026 MQC851935:MQD852026 MZY851935:MZZ852026 NJU851935:NJV852026 NTQ851935:NTR852026 ODM851935:ODN852026 ONI851935:ONJ852026 OXE851935:OXF852026 PHA851935:PHB852026 PQW851935:PQX852026 QAS851935:QAT852026 QKO851935:QKP852026 QUK851935:QUL852026 REG851935:REH852026 ROC851935:ROD852026 RXY851935:RXZ852026 SHU851935:SHV852026 SRQ851935:SRR852026 TBM851935:TBN852026 TLI851935:TLJ852026 TVE851935:TVF852026 UFA851935:UFB852026 UOW851935:UOX852026 UYS851935:UYT852026 VIO851935:VIP852026 VSK851935:VSL852026 WCG851935:WCH852026 WMC851935:WMD852026 WVY851935:WVZ852026 Q917471:R917562 JM917471:JN917562 TI917471:TJ917562 ADE917471:ADF917562 ANA917471:ANB917562 AWW917471:AWX917562 BGS917471:BGT917562 BQO917471:BQP917562 CAK917471:CAL917562 CKG917471:CKH917562 CUC917471:CUD917562 DDY917471:DDZ917562 DNU917471:DNV917562 DXQ917471:DXR917562 EHM917471:EHN917562 ERI917471:ERJ917562 FBE917471:FBF917562 FLA917471:FLB917562 FUW917471:FUX917562 GES917471:GET917562 GOO917471:GOP917562 GYK917471:GYL917562 HIG917471:HIH917562 HSC917471:HSD917562 IBY917471:IBZ917562 ILU917471:ILV917562 IVQ917471:IVR917562 JFM917471:JFN917562 JPI917471:JPJ917562 JZE917471:JZF917562 KJA917471:KJB917562 KSW917471:KSX917562 LCS917471:LCT917562 LMO917471:LMP917562 LWK917471:LWL917562 MGG917471:MGH917562 MQC917471:MQD917562 MZY917471:MZZ917562 NJU917471:NJV917562 NTQ917471:NTR917562 ODM917471:ODN917562 ONI917471:ONJ917562 OXE917471:OXF917562 PHA917471:PHB917562 PQW917471:PQX917562 QAS917471:QAT917562 QKO917471:QKP917562 QUK917471:QUL917562 REG917471:REH917562 ROC917471:ROD917562 RXY917471:RXZ917562 SHU917471:SHV917562 SRQ917471:SRR917562 TBM917471:TBN917562 TLI917471:TLJ917562 TVE917471:TVF917562 UFA917471:UFB917562 UOW917471:UOX917562 UYS917471:UYT917562 VIO917471:VIP917562 VSK917471:VSL917562 WCG917471:WCH917562 WMC917471:WMD917562 WVY917471:WVZ917562 Q74:R75 Q112:R113 Q114:R115 JM6:JN18 TI6:TJ18 ADE6:ADF18 ANA6:ANB18 AWW6:AWX18 BGS6:BGT18 BQO6:BQP18 CAK6:CAL18 CKG6:CKH18 CUC6:CUD18 DDY6:DDZ18 DNU6:DNV18 DXQ6:DXR18 EHM6:EHN18 ERI6:ERJ18 FBE6:FBF18 FLA6:FLB18 FUW6:FUX18 GES6:GET18 GOO6:GOP18 GYK6:GYL18 HIG6:HIH18 HSC6:HSD18 IBY6:IBZ18 ILU6:ILV18 IVQ6:IVR18 JFM6:JFN18 JPI6:JPJ18 JZE6:JZF18 KJA6:KJB18 KSW6:KSX18 LCS6:LCT18 LMO6:LMP18 LWK6:LWL18 MGG6:MGH18 MQC6:MQD18 MZY6:MZZ18 NJU6:NJV18 NTQ6:NTR18 ODM6:ODN18 ONI6:ONJ18 OXE6:OXF18 PHA6:PHB18 PQW6:PQX18 QAS6:QAT18 QKO6:QKP18 QUK6:QUL18 REG6:REH18 ROC6:ROD18 RXY6:RXZ18 SHU6:SHV18 SRQ6:SRR18 TBM6:TBN18 TLI6:TLJ18 TVE6:TVF18 UFA6:UFB18 UOW6:UOX18 UYS6:UYT18 VIO6:VIP18 VSK6:VSL18 WCG6:WCH18 WMC6:WMD18 WVY6:WVZ18 Q9:R18 Q19:R30 JM19:JN30 TI19:TJ30 ADE19:ADF30 ANA19:ANB30 AWW19:AWX30 BGS19:BGT30 BQO19:BQP30 CAK19:CAL30 CKG19:CKH30 CUC19:CUD30 DDY19:DDZ30 DNU19:DNV30 DXQ19:DXR30 EHM19:EHN30 ERI19:ERJ30 FBE19:FBF30 FLA19:FLB30 FUW19:FUX30 GES19:GET30 GOO19:GOP30 GYK19:GYL30 HIG19:HIH30 HSC19:HSD30 IBY19:IBZ30 ILU19:ILV30 IVQ19:IVR30 JFM19:JFN30 JPI19:JPJ30 JZE19:JZF30 KJA19:KJB30 KSW19:KSX30 LCS19:LCT30 LMO19:LMP30 LWK19:LWL30 MGG19:MGH30 MQC19:MQD30 MZY19:MZZ30 NJU19:NJV30 NTQ19:NTR30 ODM19:ODN30 ONI19:ONJ30 OXE19:OXF30 PHA19:PHB30 PQW19:PQX30 QAS19:QAT30 QKO19:QKP30 QUK19:QUL30 REG19:REH30 ROC19:ROD30 RXY19:RXZ30 SHU19:SHV30 SRQ19:SRR30 TBM19:TBN30 TLI19:TLJ30 TVE19:TVF30 UFA19:UFB30 UOW19:UOX30 UYS19:UYT30 VIO19:VIP30 VSK19:VSL30 WCG19:WCH30 WMC19:WMD30 WVY19:WVZ30 JM31:JN89 TI31:TJ89 ADE31:ADF89 ANA31:ANB89 AWW31:AWX89 BGS31:BGT89 BQO31:BQP89 CAK31:CAL89 CKG31:CKH89 CUC31:CUD89 DDY31:DDZ89 DNU31:DNV89 DXQ31:DXR89 EHM31:EHN89 ERI31:ERJ89 FBE31:FBF89 FLA31:FLB89 FUW31:FUX89 GES31:GET89 GOO31:GOP89 GYK31:GYL89 HIG31:HIH89 HSC31:HSD89 IBY31:IBZ89 ILU31:ILV89 IVQ31:IVR89 JFM31:JFN89 JPI31:JPJ89 JZE31:JZF89 KJA31:KJB89 KSW31:KSX89 LCS31:LCT89 LMO31:LMP89 LWK31:LWL89 MGG31:MGH89 MQC31:MQD89 MZY31:MZZ89 NJU31:NJV89 NTQ31:NTR89 ODM31:ODN89 ONI31:ONJ89 OXE31:OXF89 PHA31:PHB89 PQW31:PQX89 QAS31:QAT89 QKO31:QKP89 QUK31:QUL89 REG31:REH89 ROC31:ROD89 RXY31:RXZ89 SHU31:SHV89 SRQ31:SRR89 TBM31:TBN89 TLI31:TLJ89 TVE31:TVF89 UFA31:UFB89 UOW31:UOX89 UYS31:UYT89 VIO31:VIP89 VSK31:VSL89 WCG31:WCH89 WMC31:WMD89 WVY31:WVZ89 Q109:R111 Q76:R108 Q37:R73 Q31:R34 Q123:R124">
      <formula1>$W$2:$W$7</formula1>
    </dataValidation>
  </dataValidation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8"/>
  <sheetViews>
    <sheetView workbookViewId="0">
      <selection activeCell="M9" sqref="M9"/>
    </sheetView>
  </sheetViews>
  <sheetFormatPr defaultColWidth="8.75" defaultRowHeight="14.25"/>
  <cols>
    <col min="1" max="3" width="8.75" style="1"/>
    <col min="4" max="4" width="10.5" style="1" customWidth="1"/>
    <col min="5" max="7" width="8.75" style="1"/>
    <col min="8" max="8" width="11.625" style="1" customWidth="1"/>
    <col min="9" max="9" width="8.75" style="1"/>
    <col min="10" max="10" width="11.75" style="1" customWidth="1"/>
    <col min="11" max="11" width="13" style="1" customWidth="1"/>
    <col min="12" max="12" width="16.5" style="1" customWidth="1"/>
    <col min="13" max="16384" width="8.75" style="1"/>
  </cols>
  <sheetData>
    <row r="1" ht="30.75" spans="1:12">
      <c r="A1" s="2" t="s">
        <v>6916</v>
      </c>
      <c r="B1" s="2"/>
      <c r="C1" s="2"/>
      <c r="D1" s="2"/>
      <c r="E1" s="2"/>
      <c r="F1" s="2"/>
      <c r="G1" s="2"/>
      <c r="H1" s="2"/>
      <c r="I1" s="2"/>
      <c r="J1" s="2"/>
      <c r="K1" s="2"/>
      <c r="L1" s="2"/>
    </row>
    <row r="2" ht="19.9" customHeight="1" spans="1:12">
      <c r="A2" s="3" t="s">
        <v>1</v>
      </c>
      <c r="B2" s="3"/>
      <c r="C2" s="3"/>
      <c r="D2" s="3"/>
      <c r="E2" s="3"/>
      <c r="F2" s="3"/>
      <c r="G2" s="3"/>
      <c r="H2" s="3"/>
      <c r="I2" s="3"/>
      <c r="J2" s="3"/>
      <c r="K2" s="3"/>
      <c r="L2" s="3"/>
    </row>
    <row r="3" ht="13.5" spans="1:12">
      <c r="A3" s="4" t="s">
        <v>2</v>
      </c>
      <c r="B3" s="5"/>
      <c r="C3" s="6" t="s">
        <v>3</v>
      </c>
      <c r="D3" s="7" t="s">
        <v>4</v>
      </c>
      <c r="E3" s="8"/>
      <c r="F3" s="8"/>
      <c r="G3" s="9"/>
      <c r="H3" s="10" t="s">
        <v>5</v>
      </c>
      <c r="I3" s="10" t="s">
        <v>6</v>
      </c>
      <c r="J3" s="10" t="s">
        <v>7</v>
      </c>
      <c r="K3" s="10" t="s">
        <v>8</v>
      </c>
      <c r="L3" s="6" t="s">
        <v>9</v>
      </c>
    </row>
    <row r="4" ht="49.15" customHeight="1" spans="1:12">
      <c r="A4" s="11"/>
      <c r="B4" s="12"/>
      <c r="C4" s="13"/>
      <c r="D4" s="14" t="s">
        <v>10</v>
      </c>
      <c r="E4" s="15" t="s">
        <v>11</v>
      </c>
      <c r="F4" s="15" t="s">
        <v>12</v>
      </c>
      <c r="G4" s="15" t="s">
        <v>13</v>
      </c>
      <c r="H4" s="16"/>
      <c r="I4" s="16"/>
      <c r="J4" s="16"/>
      <c r="K4" s="16"/>
      <c r="L4" s="13"/>
    </row>
    <row r="5" ht="39" customHeight="1" spans="1:12">
      <c r="A5" s="7" t="s">
        <v>14</v>
      </c>
      <c r="B5" s="9"/>
      <c r="C5" s="14">
        <v>145</v>
      </c>
      <c r="D5" s="14">
        <v>22</v>
      </c>
      <c r="E5" s="14"/>
      <c r="F5" s="14"/>
      <c r="G5" s="14"/>
      <c r="H5" s="14"/>
      <c r="I5" s="14">
        <v>59</v>
      </c>
      <c r="J5" s="14"/>
      <c r="K5" s="14"/>
      <c r="L5" s="29">
        <v>0.96</v>
      </c>
    </row>
    <row r="6" ht="31.15" customHeight="1" spans="1:12">
      <c r="A6" s="7" t="s">
        <v>19</v>
      </c>
      <c r="B6" s="9"/>
      <c r="C6" s="17"/>
      <c r="D6" s="17"/>
      <c r="E6" s="14"/>
      <c r="F6" s="14"/>
      <c r="G6" s="14"/>
      <c r="H6" s="14"/>
      <c r="I6" s="30"/>
      <c r="J6" s="30"/>
      <c r="K6" s="17"/>
      <c r="L6" s="16"/>
    </row>
    <row r="7" ht="27" customHeight="1" spans="1:12">
      <c r="A7" s="7" t="s">
        <v>20</v>
      </c>
      <c r="B7" s="9"/>
      <c r="C7" s="14"/>
      <c r="D7" s="14"/>
      <c r="E7" s="14"/>
      <c r="F7" s="14"/>
      <c r="G7" s="14"/>
      <c r="H7" s="14"/>
      <c r="I7" s="14"/>
      <c r="J7" s="14"/>
      <c r="K7" s="14"/>
      <c r="L7" s="14"/>
    </row>
    <row r="8" ht="13.5" spans="1:12">
      <c r="A8" s="18" t="s">
        <v>21</v>
      </c>
      <c r="B8" s="19"/>
      <c r="C8" s="20"/>
      <c r="D8" s="20"/>
      <c r="E8" s="20"/>
      <c r="F8" s="20"/>
      <c r="G8" s="20"/>
      <c r="H8" s="20"/>
      <c r="I8" s="20"/>
      <c r="J8" s="20"/>
      <c r="K8" s="20"/>
      <c r="L8" s="31"/>
    </row>
    <row r="9" ht="13.5" spans="1:12">
      <c r="A9" s="21"/>
      <c r="B9" s="22"/>
      <c r="C9" s="23"/>
      <c r="D9" s="23"/>
      <c r="E9" s="23"/>
      <c r="F9" s="23"/>
      <c r="G9" s="23"/>
      <c r="H9" s="23"/>
      <c r="I9" s="23"/>
      <c r="J9" s="23"/>
      <c r="K9" s="23"/>
      <c r="L9" s="32"/>
    </row>
    <row r="10" ht="13.5" spans="1:12">
      <c r="A10" s="21"/>
      <c r="B10" s="22"/>
      <c r="C10" s="23"/>
      <c r="D10" s="23"/>
      <c r="E10" s="23"/>
      <c r="F10" s="23"/>
      <c r="G10" s="23"/>
      <c r="H10" s="23"/>
      <c r="I10" s="23"/>
      <c r="J10" s="23"/>
      <c r="K10" s="23"/>
      <c r="L10" s="32"/>
    </row>
    <row r="11" ht="13.5" spans="1:12">
      <c r="A11" s="21"/>
      <c r="B11" s="22"/>
      <c r="C11" s="23"/>
      <c r="D11" s="23"/>
      <c r="E11" s="23"/>
      <c r="F11" s="23"/>
      <c r="G11" s="23"/>
      <c r="H11" s="23"/>
      <c r="I11" s="23"/>
      <c r="J11" s="23"/>
      <c r="K11" s="23"/>
      <c r="L11" s="32"/>
    </row>
    <row r="12" ht="13.5" spans="1:12">
      <c r="A12" s="21"/>
      <c r="B12" s="22"/>
      <c r="C12" s="23"/>
      <c r="D12" s="23"/>
      <c r="E12" s="23"/>
      <c r="F12" s="23"/>
      <c r="G12" s="23"/>
      <c r="H12" s="23"/>
      <c r="I12" s="23"/>
      <c r="J12" s="23"/>
      <c r="K12" s="23"/>
      <c r="L12" s="32"/>
    </row>
    <row r="13" ht="13.5" spans="1:12">
      <c r="A13" s="21"/>
      <c r="B13" s="22"/>
      <c r="C13" s="23"/>
      <c r="D13" s="23"/>
      <c r="E13" s="23"/>
      <c r="F13" s="23"/>
      <c r="G13" s="23"/>
      <c r="H13" s="23"/>
      <c r="I13" s="23"/>
      <c r="J13" s="23"/>
      <c r="K13" s="23"/>
      <c r="L13" s="32"/>
    </row>
    <row r="14" ht="33" customHeight="1" spans="1:12">
      <c r="A14" s="24"/>
      <c r="B14" s="25"/>
      <c r="C14" s="26"/>
      <c r="D14" s="26"/>
      <c r="E14" s="26"/>
      <c r="F14" s="26"/>
      <c r="G14" s="26"/>
      <c r="H14" s="26"/>
      <c r="I14" s="26"/>
      <c r="J14" s="26"/>
      <c r="K14" s="26"/>
      <c r="L14" s="33"/>
    </row>
    <row r="15" ht="13.5" spans="1:12">
      <c r="A15" s="18" t="s">
        <v>22</v>
      </c>
      <c r="B15" s="19"/>
      <c r="C15" s="20"/>
      <c r="D15" s="20"/>
      <c r="E15" s="20"/>
      <c r="F15" s="20"/>
      <c r="G15" s="20"/>
      <c r="H15" s="20"/>
      <c r="I15" s="20"/>
      <c r="J15" s="20"/>
      <c r="K15" s="20"/>
      <c r="L15" s="31"/>
    </row>
    <row r="16" ht="13.5" spans="1:12">
      <c r="A16" s="21"/>
      <c r="B16" s="22"/>
      <c r="C16" s="23"/>
      <c r="D16" s="23"/>
      <c r="E16" s="23"/>
      <c r="F16" s="23"/>
      <c r="G16" s="23"/>
      <c r="H16" s="23"/>
      <c r="I16" s="23"/>
      <c r="J16" s="23"/>
      <c r="K16" s="23"/>
      <c r="L16" s="32"/>
    </row>
    <row r="17" ht="37.15" customHeight="1" spans="1:12">
      <c r="A17" s="24"/>
      <c r="B17" s="25"/>
      <c r="C17" s="26"/>
      <c r="D17" s="26"/>
      <c r="E17" s="26"/>
      <c r="F17" s="26"/>
      <c r="G17" s="26"/>
      <c r="H17" s="26"/>
      <c r="I17" s="26"/>
      <c r="J17" s="26"/>
      <c r="K17" s="26"/>
      <c r="L17" s="33"/>
    </row>
    <row r="18" spans="1:12">
      <c r="A18" s="27" t="s">
        <v>6917</v>
      </c>
      <c r="B18" s="28"/>
      <c r="C18" s="28"/>
      <c r="D18" s="28"/>
      <c r="E18" s="28"/>
      <c r="F18" s="28"/>
      <c r="G18" s="28"/>
      <c r="H18" s="28"/>
      <c r="I18" s="28"/>
      <c r="J18" s="28"/>
      <c r="K18" s="28"/>
      <c r="L18" s="34"/>
    </row>
  </sheetData>
  <mergeCells count="19">
    <mergeCell ref="A1:L1"/>
    <mergeCell ref="A2:L2"/>
    <mergeCell ref="D3:G3"/>
    <mergeCell ref="A5:B5"/>
    <mergeCell ref="A6:B6"/>
    <mergeCell ref="A7:B7"/>
    <mergeCell ref="A18:L18"/>
    <mergeCell ref="A8:A14"/>
    <mergeCell ref="A15:A17"/>
    <mergeCell ref="C3:C4"/>
    <mergeCell ref="H3:H4"/>
    <mergeCell ref="I3:I4"/>
    <mergeCell ref="J3:J4"/>
    <mergeCell ref="K3:K4"/>
    <mergeCell ref="L3:L4"/>
    <mergeCell ref="L5:L6"/>
    <mergeCell ref="A3:B4"/>
    <mergeCell ref="B8:L14"/>
    <mergeCell ref="B15:L17"/>
  </mergeCells>
  <pageMargins left="0.75" right="0.75" top="1" bottom="1" header="0.511805555555556" footer="0.511805555555556"/>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33</vt:i4>
      </vt:variant>
    </vt:vector>
  </HeadingPairs>
  <TitlesOfParts>
    <vt:vector size="33" baseType="lpstr">
      <vt:lpstr>月季度报表 (2)</vt:lpstr>
      <vt:lpstr>1日</vt:lpstr>
      <vt:lpstr>2日</vt:lpstr>
      <vt:lpstr>3日</vt:lpstr>
      <vt:lpstr>4日</vt:lpstr>
      <vt:lpstr>5日</vt:lpstr>
      <vt:lpstr>6日</vt:lpstr>
      <vt:lpstr>7日</vt:lpstr>
      <vt:lpstr>8日</vt:lpstr>
      <vt:lpstr>9日</vt:lpstr>
      <vt:lpstr>10日</vt:lpstr>
      <vt:lpstr>11日</vt:lpstr>
      <vt:lpstr>12日</vt:lpstr>
      <vt:lpstr>13日</vt:lpstr>
      <vt:lpstr>14日</vt:lpstr>
      <vt:lpstr>15日</vt:lpstr>
      <vt:lpstr>16日</vt:lpstr>
      <vt:lpstr>17日</vt:lpstr>
      <vt:lpstr>18日</vt:lpstr>
      <vt:lpstr>19日</vt:lpstr>
      <vt:lpstr>20日</vt:lpstr>
      <vt:lpstr>21日</vt:lpstr>
      <vt:lpstr>22日</vt:lpstr>
      <vt:lpstr>23日</vt:lpstr>
      <vt:lpstr>24日</vt:lpstr>
      <vt:lpstr>25日</vt:lpstr>
      <vt:lpstr>26日</vt:lpstr>
      <vt:lpstr>27日</vt:lpstr>
      <vt:lpstr>28日</vt:lpstr>
      <vt:lpstr>29日</vt:lpstr>
      <vt:lpstr>30日</vt:lpstr>
      <vt:lpstr>31日</vt:lpstr>
      <vt:lpstr>月季度报表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kingsoft</dc:creator>
  <cp:lastModifiedBy>gt</cp:lastModifiedBy>
  <dcterms:created xsi:type="dcterms:W3CDTF">2018-02-27T11:14:00Z</dcterms:created>
  <dcterms:modified xsi:type="dcterms:W3CDTF">2019-09-29T06:57:51Z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2052-10.1.0.7520</vt:lpwstr>
  </property>
</Properties>
</file>