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<sst xmlns="http://schemas.openxmlformats.org/spreadsheetml/2006/main" count="57" uniqueCount="24">
  <si>
    <t>Year-Over-Year Performance Results</t>
  </si>
  <si>
    <t>Description</t>
  </si>
  <si>
    <t>Total traffic</t>
  </si>
  <si>
    <t>Traffic by source</t>
  </si>
  <si>
    <t>Total revenue</t>
  </si>
  <si>
    <t>Revenue by traffic source</t>
  </si>
  <si>
    <t>Conversion rate</t>
  </si>
  <si>
    <t>Total cart abandonment rate</t>
  </si>
  <si>
    <t>Cart abandonment rate by device</t>
  </si>
  <si>
    <t>Average order value</t>
  </si>
  <si>
    <t>Organic search</t>
  </si>
  <si>
    <t>Paid search</t>
  </si>
  <si>
    <t>Direct</t>
  </si>
  <si>
    <t>Email</t>
  </si>
  <si>
    <t>Referral</t>
  </si>
  <si>
    <t>Desktop</t>
  </si>
  <si>
    <t>Mobile</t>
  </si>
  <si>
    <t>Tablet</t>
  </si>
  <si>
    <t>Year 1 results</t>
  </si>
  <si>
    <t>Year 2 results</t>
  </si>
  <si>
    <t>Combined results</t>
  </si>
  <si>
    <t>Total:</t>
  </si>
  <si>
    <t>Year-over-year comparison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</si>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</sst>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10" fontId="3" numFmtId="0" xfId="0" applyAlignment="1" applyFill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10" fontId="4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0" fontId="4" numFmtId="3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10" fontId="6" numFmtId="0" xfId="0" applyAlignment="1" applyFont="1">
      <alignment readingOrder="0" vertical="bottom"/>
    </xf>
    <xf borderId="0" fillId="0" fontId="4" numFmtId="9" xfId="0" applyFont="1" applyNumberForma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horizontal="center" readingOrder="0"/>
    </xf>
    <xf borderId="0" fillId="0" fontId="4" numFmtId="165" xfId="0" applyFont="1" applyNumberFormat="1"/>
    <xf borderId="0" fillId="0" fontId="4" numFmtId="9" xfId="0" applyAlignment="1" applyFont="1" applyNumberFormat="1">
      <alignment readingOrder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19" width="17.0"/>
    <col customWidth="1" min="20" max="20" width="15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1</v>
      </c>
      <c r="B2" s="4" t="s">
        <v>2</v>
      </c>
      <c r="C2" s="4" t="s">
        <v>3</v>
      </c>
      <c r="H2" s="5" t="s">
        <v>4</v>
      </c>
      <c r="I2" s="5" t="s">
        <v>5</v>
      </c>
      <c r="N2" s="6" t="s">
        <v>6</v>
      </c>
      <c r="O2" s="7" t="s">
        <v>7</v>
      </c>
      <c r="P2" s="7" t="s">
        <v>8</v>
      </c>
      <c r="S2" s="8" t="s">
        <v>9</v>
      </c>
    </row>
    <row r="3"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I3" s="10" t="s">
        <v>11</v>
      </c>
      <c r="J3" s="10" t="s">
        <v>10</v>
      </c>
      <c r="K3" s="10" t="s">
        <v>12</v>
      </c>
      <c r="L3" s="10" t="s">
        <v>13</v>
      </c>
      <c r="M3" s="10" t="s">
        <v>14</v>
      </c>
      <c r="P3" s="3" t="s">
        <v>15</v>
      </c>
      <c r="Q3" s="3" t="s">
        <v>16</v>
      </c>
      <c r="R3" s="3" t="s">
        <v>17</v>
      </c>
    </row>
    <row r="4">
      <c r="A4" s="11" t="s">
        <v>18</v>
      </c>
      <c r="B4" s="12">
        <f t="shared" ref="B4:B5" si="1">SUM(C4:G4)</f>
        <v>190297</v>
      </c>
      <c r="C4" s="12">
        <v>79214.0</v>
      </c>
      <c r="D4" s="12">
        <v>62570.0</v>
      </c>
      <c r="E4" s="12">
        <v>24671.0</v>
      </c>
      <c r="F4" s="12">
        <v>15794.0</v>
      </c>
      <c r="G4" s="12">
        <v>8048.0</v>
      </c>
      <c r="H4" s="13">
        <f t="shared" ref="H4:H5" si="2">SUM(I4:M4)</f>
        <v>881401.72</v>
      </c>
      <c r="I4" s="13">
        <v>365025.0</v>
      </c>
      <c r="J4" s="13">
        <v>293801.0</v>
      </c>
      <c r="K4" s="13">
        <v>115739.0</v>
      </c>
      <c r="L4" s="13">
        <v>71224.48</v>
      </c>
      <c r="M4" s="13">
        <v>35612.24</v>
      </c>
      <c r="N4" s="14">
        <v>0.0389</v>
      </c>
      <c r="O4" s="14">
        <v>0.5627</v>
      </c>
      <c r="P4" s="14">
        <v>0.5316</v>
      </c>
      <c r="Q4" s="14">
        <v>0.7139</v>
      </c>
      <c r="R4" s="14">
        <v>0.6924</v>
      </c>
      <c r="S4" s="15">
        <v>57.89</v>
      </c>
    </row>
    <row r="5">
      <c r="A5" s="11" t="s">
        <v>19</v>
      </c>
      <c r="B5" s="12">
        <f t="shared" si="1"/>
        <v>192137</v>
      </c>
      <c r="C5" s="12">
        <v>83876.0</v>
      </c>
      <c r="D5" s="12">
        <v>59335.0</v>
      </c>
      <c r="E5" s="12">
        <v>22803.0</v>
      </c>
      <c r="F5" s="12">
        <v>18232.0</v>
      </c>
      <c r="G5" s="12">
        <v>7891.0</v>
      </c>
      <c r="H5" s="13">
        <f t="shared" si="2"/>
        <v>1055769</v>
      </c>
      <c r="I5" s="13">
        <v>479416.0</v>
      </c>
      <c r="J5" s="13">
        <v>339188.0</v>
      </c>
      <c r="K5" s="13">
        <v>108728.0</v>
      </c>
      <c r="L5" s="13">
        <v>95724.0</v>
      </c>
      <c r="M5" s="13">
        <v>32713.0</v>
      </c>
      <c r="N5" s="14">
        <v>0.041</v>
      </c>
      <c r="O5" s="14">
        <v>0.5391</v>
      </c>
      <c r="P5" s="14">
        <v>0.5072</v>
      </c>
      <c r="Q5" s="14">
        <v>0.6982</v>
      </c>
      <c r="R5" s="14">
        <v>0.6815</v>
      </c>
      <c r="S5" s="15">
        <v>62.04</v>
      </c>
    </row>
    <row r="6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</row>
    <row r="7">
      <c r="A7" s="11" t="s">
        <v>20</v>
      </c>
      <c r="B7" s="17" t="s">
        <v>21</v>
      </c>
      <c r="C7" s="17" t="s">
        <v>21</v>
      </c>
      <c r="D7" s="17" t="s">
        <v>21</v>
      </c>
      <c r="E7" s="17" t="s">
        <v>21</v>
      </c>
      <c r="F7" s="17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/>
      <c r="O7" s="17"/>
      <c r="P7" s="17"/>
      <c r="Q7" s="17"/>
      <c r="R7" s="17"/>
      <c r="S7" s="17"/>
    </row>
    <row r="8">
      <c r="A8" s="16"/>
      <c r="B8" s="19">
        <f t="shared" ref="B8:M8" si="3">SUM(B4,B5)</f>
        <v>382434</v>
      </c>
      <c r="C8" s="19">
        <f t="shared" si="3"/>
        <v>163090</v>
      </c>
      <c r="D8" s="19">
        <f t="shared" si="3"/>
        <v>121905</v>
      </c>
      <c r="E8" s="19">
        <f t="shared" si="3"/>
        <v>47474</v>
      </c>
      <c r="F8" s="19">
        <f t="shared" si="3"/>
        <v>34026</v>
      </c>
      <c r="G8" s="19">
        <f t="shared" si="3"/>
        <v>15939</v>
      </c>
      <c r="H8" s="20">
        <f t="shared" si="3"/>
        <v>1937170.72</v>
      </c>
      <c r="I8" s="20">
        <f t="shared" si="3"/>
        <v>844441</v>
      </c>
      <c r="J8" s="20">
        <f t="shared" si="3"/>
        <v>632989</v>
      </c>
      <c r="K8" s="20">
        <f t="shared" si="3"/>
        <v>224467</v>
      </c>
      <c r="L8" s="20">
        <f t="shared" si="3"/>
        <v>166948.48</v>
      </c>
      <c r="M8" s="20">
        <f t="shared" si="3"/>
        <v>68325.24</v>
      </c>
      <c r="N8" s="21"/>
      <c r="O8" s="21"/>
      <c r="P8" s="21"/>
      <c r="Q8" s="21"/>
      <c r="R8" s="21"/>
      <c r="S8" s="21"/>
    </row>
    <row r="9">
      <c r="A9" s="11"/>
      <c r="B9" s="12"/>
      <c r="S9" s="22"/>
    </row>
    <row r="10">
      <c r="A10" s="23" t="s">
        <v>22</v>
      </c>
      <c r="B10" s="17" t="s">
        <v>23</v>
      </c>
      <c r="C10" s="17" t="s">
        <v>23</v>
      </c>
      <c r="D10" s="17" t="s">
        <v>23</v>
      </c>
      <c r="E10" s="17" t="s">
        <v>23</v>
      </c>
      <c r="F10" s="17" t="s">
        <v>23</v>
      </c>
      <c r="G10" s="17" t="s">
        <v>23</v>
      </c>
      <c r="H10" s="17" t="s">
        <v>23</v>
      </c>
      <c r="I10" s="17" t="s">
        <v>23</v>
      </c>
      <c r="J10" s="17" t="s">
        <v>23</v>
      </c>
      <c r="K10" s="17" t="s">
        <v>23</v>
      </c>
      <c r="L10" s="17" t="s">
        <v>23</v>
      </c>
      <c r="M10" s="17" t="s">
        <v>23</v>
      </c>
      <c r="N10" s="17" t="s">
        <v>23</v>
      </c>
      <c r="O10" s="17" t="s">
        <v>23</v>
      </c>
      <c r="P10" s="17" t="s">
        <v>23</v>
      </c>
      <c r="Q10" s="17" t="s">
        <v>23</v>
      </c>
      <c r="R10" s="17" t="s">
        <v>23</v>
      </c>
      <c r="S10" s="17" t="s">
        <v>23</v>
      </c>
    </row>
    <row r="11">
      <c r="A11" s="11"/>
      <c r="B11" s="24">
        <f>IFERROR(__xludf.DUMMYFUNCTION("to_percent(divide(MINUS(B5,B4),B4))"),0.009669096202252269)</f>
        <v>0.009669096202</v>
      </c>
      <c r="C11" s="24">
        <f>IFERROR(__xludf.DUMMYFUNCTION("to_percent(divide(MINUS(C5,C4),C4))"),0.058853233014366145)</f>
        <v>0.05885323301</v>
      </c>
      <c r="D11" s="24">
        <f>IFERROR(__xludf.DUMMYFUNCTION("to_percent(divide(MINUS(D5,D4),D4))"),-0.05170209365510628)</f>
        <v>-0.05170209366</v>
      </c>
      <c r="E11" s="24">
        <f>IFERROR(__xludf.DUMMYFUNCTION("to_percent(divide(MINUS(E5,E4),E4))"),-0.07571642819504681)</f>
        <v>-0.0757164282</v>
      </c>
      <c r="F11" s="24">
        <f>IFERROR(__xludf.DUMMYFUNCTION("to_percent(divide(MINUS(F5,F4),F4))"),0.15436241610738255)</f>
        <v>0.1543624161</v>
      </c>
      <c r="G11" s="24">
        <f>IFERROR(__xludf.DUMMYFUNCTION("to_percent(divide(MINUS(G5,G4),G4))"),-0.019507952286282305)</f>
        <v>-0.01950795229</v>
      </c>
      <c r="H11" s="24">
        <f>IFERROR(__xludf.DUMMYFUNCTION("to_percent(divide(MINUS(H5,H4),H4))"),0.19782952091357392)</f>
        <v>0.1978295209</v>
      </c>
      <c r="I11" s="24">
        <f>IFERROR(__xludf.DUMMYFUNCTION("to_percent(divide(MINUS(I5,I4),I4))"),0.31337853571673174)</f>
        <v>0.3133785357</v>
      </c>
      <c r="J11" s="24">
        <f>IFERROR(__xludf.DUMMYFUNCTION("to_percent(divide(MINUS(J5,J4),J4))"),0.15448211544548862)</f>
        <v>0.1544821154</v>
      </c>
      <c r="K11" s="24">
        <f>IFERROR(__xludf.DUMMYFUNCTION("to_percent(divide(MINUS(K5,K4),K4))"),-0.06057595106230398)</f>
        <v>-0.06057595106</v>
      </c>
      <c r="L11" s="24">
        <f>IFERROR(__xludf.DUMMYFUNCTION("to_percent(divide(MINUS(L5,L4),L4))"),0.3439761160769444)</f>
        <v>0.3439761161</v>
      </c>
      <c r="M11" s="24">
        <f>IFERROR(__xludf.DUMMYFUNCTION("to_percent(divide(MINUS(M5,M4),M4))"),-0.08141133497920934)</f>
        <v>-0.08141133498</v>
      </c>
      <c r="N11" s="24">
        <f>IFERROR(__xludf.DUMMYFUNCTION("to_percent(divide(MINUS(N5,N4),N4))"),0.0539845758354757)</f>
        <v>0.05398457584</v>
      </c>
      <c r="O11" s="24">
        <f>IFERROR(__xludf.DUMMYFUNCTION("to_percent(divide(MINUS(O5,O4),O4))"),-0.04194064332681705)</f>
        <v>-0.04194064333</v>
      </c>
      <c r="P11" s="24">
        <f>IFERROR(__xludf.DUMMYFUNCTION("to_percent(divide(MINUS(P5,P4),P4))"),-0.04589917231000749)</f>
        <v>-0.04589917231</v>
      </c>
      <c r="Q11" s="24">
        <f>IFERROR(__xludf.DUMMYFUNCTION("to_percent(divide(MINUS(Q5,Q4),Q4))"),-0.02199187561283084)</f>
        <v>-0.02199187561</v>
      </c>
      <c r="R11" s="24">
        <f>IFERROR(__xludf.DUMMYFUNCTION("to_percent(divide(MINUS(R5,R4),R4))"),-0.015742345465049136)</f>
        <v>-0.01574234547</v>
      </c>
      <c r="S11" s="24">
        <f>IFERROR(__xludf.DUMMYFUNCTION("to_percent(divide(MINUS(S5,S4),S4))"),0.07168768353774398)</f>
        <v>0.07168768354</v>
      </c>
    </row>
    <row r="12">
      <c r="A12" s="25"/>
      <c r="B12" s="12"/>
      <c r="S12" s="22"/>
    </row>
    <row r="13">
      <c r="A13" s="25"/>
      <c r="B13" s="2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27"/>
      <c r="O13" s="14"/>
      <c r="P13" s="14"/>
      <c r="Q13" s="14"/>
      <c r="R13" s="14"/>
      <c r="S13" s="28"/>
    </row>
    <row r="14">
      <c r="A14" s="25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7"/>
      <c r="O14" s="14"/>
      <c r="P14" s="14"/>
      <c r="Q14" s="14"/>
      <c r="R14" s="14"/>
      <c r="S14" s="28"/>
    </row>
    <row r="15">
      <c r="A15" s="25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>
      <c r="A16" s="2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>
      <c r="B18" s="12"/>
    </row>
    <row r="19">
      <c r="A19" s="29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</sheetData>
  <mergeCells count="9">
    <mergeCell ref="P2:R2"/>
    <mergeCell ref="S2:S3"/>
    <mergeCell ref="A2:A3"/>
    <mergeCell ref="B2:B3"/>
    <mergeCell ref="C2:G2"/>
    <mergeCell ref="H2:H3"/>
    <mergeCell ref="I2:M2"/>
    <mergeCell ref="N2:N3"/>
    <mergeCell ref="O2:O3"/>
  </mergeCells>
  <drawing r:id="rId1"/>
</worksheet>
</file>