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4\"/>
    </mc:Choice>
  </mc:AlternateContent>
  <bookViews>
    <workbookView xWindow="0" yWindow="0" windowWidth="25200" windowHeight="11850" activeTab="2"/>
  </bookViews>
  <sheets>
    <sheet name="Делитель напряжения" sheetId="1" r:id="rId1"/>
    <sheet name="Фильтр нижних частот" sheetId="5" r:id="rId2"/>
    <sheet name="Фильтр верхних частот" sheetId="2" r:id="rId3"/>
    <sheet name="Фильтр верхних частот_черновая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7" i="5"/>
  <c r="B5" i="2"/>
  <c r="D5" i="2" s="1"/>
  <c r="B4" i="2"/>
  <c r="H12" i="5"/>
  <c r="G12" i="5"/>
  <c r="F12" i="5"/>
  <c r="E12" i="5"/>
  <c r="D12" i="5"/>
  <c r="C12" i="5"/>
  <c r="B12" i="5"/>
  <c r="H11" i="5"/>
  <c r="G11" i="5"/>
  <c r="F11" i="5"/>
  <c r="E11" i="5"/>
  <c r="D11" i="5"/>
  <c r="C11" i="5"/>
  <c r="B11" i="5"/>
  <c r="B5" i="5"/>
  <c r="D5" i="5" s="1"/>
  <c r="B4" i="5"/>
  <c r="D4" i="5" s="1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B5" i="4"/>
  <c r="D5" i="4" s="1"/>
  <c r="D4" i="4"/>
  <c r="B4" i="4"/>
  <c r="C12" i="2"/>
  <c r="D12" i="2"/>
  <c r="E12" i="2"/>
  <c r="F12" i="2"/>
  <c r="G12" i="2"/>
  <c r="H12" i="2"/>
  <c r="B12" i="2"/>
  <c r="H11" i="2"/>
  <c r="G11" i="2"/>
  <c r="F11" i="2"/>
  <c r="E11" i="2"/>
  <c r="D11" i="2"/>
  <c r="C11" i="2"/>
  <c r="B11" i="2"/>
  <c r="D4" i="2"/>
  <c r="F8" i="1"/>
  <c r="F9" i="1"/>
  <c r="F10" i="1"/>
  <c r="F7" i="1"/>
  <c r="D8" i="1"/>
  <c r="D9" i="1"/>
  <c r="D10" i="1"/>
  <c r="D7" i="1"/>
  <c r="C8" i="1"/>
  <c r="C9" i="1"/>
  <c r="C10" i="1"/>
  <c r="C7" i="1"/>
  <c r="E8" i="1"/>
  <c r="E9" i="1"/>
  <c r="E10" i="1"/>
  <c r="E7" i="1"/>
  <c r="B8" i="1"/>
  <c r="B9" i="1"/>
  <c r="B10" i="1"/>
  <c r="B7" i="1"/>
  <c r="B5" i="1"/>
  <c r="B8" i="5" l="1"/>
  <c r="B8" i="4"/>
  <c r="B8" i="2"/>
  <c r="D19" i="2" s="1"/>
  <c r="D20" i="2" s="1"/>
  <c r="D17" i="2" s="1"/>
  <c r="E19" i="2"/>
  <c r="E20" i="2" s="1"/>
  <c r="E17" i="2" s="1"/>
  <c r="G19" i="2" l="1"/>
  <c r="G20" i="2" s="1"/>
  <c r="G17" i="2" s="1"/>
  <c r="G19" i="5"/>
  <c r="C19" i="5"/>
  <c r="H19" i="5"/>
  <c r="F19" i="5"/>
  <c r="B19" i="5"/>
  <c r="D19" i="5"/>
  <c r="E19" i="5"/>
  <c r="E14" i="2"/>
  <c r="G16" i="2"/>
  <c r="D16" i="2"/>
  <c r="C19" i="2"/>
  <c r="C20" i="2" s="1"/>
  <c r="C17" i="2" s="1"/>
  <c r="E20" i="4"/>
  <c r="B20" i="4"/>
  <c r="H20" i="4"/>
  <c r="D20" i="4"/>
  <c r="F20" i="4"/>
  <c r="G20" i="4"/>
  <c r="C20" i="4"/>
  <c r="D14" i="2"/>
  <c r="F19" i="2"/>
  <c r="F20" i="2" s="1"/>
  <c r="F17" i="2" s="1"/>
  <c r="H19" i="2"/>
  <c r="H20" i="2" s="1"/>
  <c r="H17" i="2" s="1"/>
  <c r="G14" i="2"/>
  <c r="B19" i="2"/>
  <c r="B20" i="2" s="1"/>
  <c r="B17" i="2" s="1"/>
  <c r="C14" i="2" l="1"/>
  <c r="E14" i="5"/>
  <c r="E15" i="5" s="1"/>
  <c r="E20" i="5"/>
  <c r="H20" i="5"/>
  <c r="H14" i="5"/>
  <c r="H15" i="5" s="1"/>
  <c r="D20" i="5"/>
  <c r="D14" i="5"/>
  <c r="D15" i="5" s="1"/>
  <c r="C14" i="5"/>
  <c r="C15" i="5" s="1"/>
  <c r="C20" i="5"/>
  <c r="F14" i="5"/>
  <c r="F15" i="5" s="1"/>
  <c r="F20" i="5"/>
  <c r="B14" i="5"/>
  <c r="B15" i="5" s="1"/>
  <c r="B20" i="5"/>
  <c r="G14" i="5"/>
  <c r="G15" i="5" s="1"/>
  <c r="G20" i="5"/>
  <c r="B16" i="2"/>
  <c r="C16" i="2"/>
  <c r="F16" i="2"/>
  <c r="H14" i="2"/>
  <c r="E16" i="2"/>
  <c r="E13" i="2" s="1"/>
  <c r="H14" i="4"/>
  <c r="H21" i="4"/>
  <c r="H18" i="4" s="1"/>
  <c r="H22" i="4"/>
  <c r="D14" i="4"/>
  <c r="D22" i="4"/>
  <c r="D21" i="4"/>
  <c r="D18" i="4" s="1"/>
  <c r="G22" i="4"/>
  <c r="G21" i="4"/>
  <c r="G18" i="4" s="1"/>
  <c r="G14" i="4"/>
  <c r="B21" i="4"/>
  <c r="B18" i="4" s="1"/>
  <c r="B22" i="4"/>
  <c r="B14" i="4"/>
  <c r="C22" i="4"/>
  <c r="C14" i="4"/>
  <c r="C21" i="4"/>
  <c r="C18" i="4" s="1"/>
  <c r="F21" i="4"/>
  <c r="F18" i="4" s="1"/>
  <c r="F22" i="4"/>
  <c r="F14" i="4"/>
  <c r="E21" i="4"/>
  <c r="E18" i="4" s="1"/>
  <c r="E14" i="4"/>
  <c r="E22" i="4"/>
  <c r="C13" i="2"/>
  <c r="B14" i="2"/>
  <c r="B15" i="2" s="1"/>
  <c r="F14" i="2"/>
  <c r="G13" i="2"/>
  <c r="D13" i="2"/>
  <c r="C17" i="5" l="1"/>
  <c r="C16" i="5"/>
  <c r="C13" i="5" s="1"/>
  <c r="H16" i="5"/>
  <c r="H13" i="5" s="1"/>
  <c r="H17" i="5"/>
  <c r="B17" i="5"/>
  <c r="B16" i="5"/>
  <c r="B13" i="5" s="1"/>
  <c r="G16" i="5"/>
  <c r="G13" i="5" s="1"/>
  <c r="G17" i="5"/>
  <c r="F17" i="5"/>
  <c r="F16" i="5"/>
  <c r="F13" i="5" s="1"/>
  <c r="E16" i="5"/>
  <c r="E13" i="5" s="1"/>
  <c r="E17" i="5"/>
  <c r="D16" i="5"/>
  <c r="D13" i="5" s="1"/>
  <c r="D17" i="5"/>
  <c r="H16" i="2"/>
  <c r="B23" i="4"/>
  <c r="B24" i="4" s="1"/>
  <c r="B25" i="4" s="1"/>
  <c r="B26" i="4" s="1"/>
  <c r="B27" i="4" s="1"/>
  <c r="B16" i="4"/>
  <c r="B13" i="4" s="1"/>
  <c r="G23" i="4"/>
  <c r="G24" i="4" s="1"/>
  <c r="G25" i="4" s="1"/>
  <c r="G26" i="4" s="1"/>
  <c r="G27" i="4" s="1"/>
  <c r="G16" i="4"/>
  <c r="G13" i="4" s="1"/>
  <c r="H23" i="4"/>
  <c r="H24" i="4" s="1"/>
  <c r="H25" i="4" s="1"/>
  <c r="H26" i="4" s="1"/>
  <c r="H27" i="4" s="1"/>
  <c r="H16" i="4"/>
  <c r="H13" i="4" s="1"/>
  <c r="E23" i="4"/>
  <c r="E24" i="4" s="1"/>
  <c r="E25" i="4" s="1"/>
  <c r="E26" i="4" s="1"/>
  <c r="E27" i="4" s="1"/>
  <c r="E16" i="4"/>
  <c r="E13" i="4" s="1"/>
  <c r="F23" i="4"/>
  <c r="F24" i="4" s="1"/>
  <c r="F25" i="4" s="1"/>
  <c r="F26" i="4" s="1"/>
  <c r="F27" i="4" s="1"/>
  <c r="F16" i="4"/>
  <c r="F13" i="4" s="1"/>
  <c r="C23" i="4"/>
  <c r="C24" i="4" s="1"/>
  <c r="C25" i="4" s="1"/>
  <c r="C26" i="4" s="1"/>
  <c r="C27" i="4" s="1"/>
  <c r="C16" i="4"/>
  <c r="C13" i="4" s="1"/>
  <c r="D23" i="4"/>
  <c r="D24" i="4" s="1"/>
  <c r="D25" i="4" s="1"/>
  <c r="D26" i="4" s="1"/>
  <c r="D27" i="4" s="1"/>
  <c r="D16" i="4"/>
  <c r="D13" i="4" s="1"/>
  <c r="E15" i="2"/>
  <c r="D15" i="2"/>
  <c r="C15" i="2"/>
  <c r="G15" i="2"/>
  <c r="F13" i="2"/>
  <c r="B13" i="2"/>
  <c r="H13" i="2"/>
  <c r="C15" i="4" l="1"/>
  <c r="C17" i="4" s="1"/>
  <c r="E15" i="4"/>
  <c r="E17" i="4" s="1"/>
  <c r="G15" i="4"/>
  <c r="G17" i="4" s="1"/>
  <c r="F15" i="4"/>
  <c r="F17" i="4" s="1"/>
  <c r="H15" i="4"/>
  <c r="H17" i="4" s="1"/>
  <c r="D15" i="4"/>
  <c r="D17" i="4" s="1"/>
  <c r="B15" i="4"/>
  <c r="B17" i="4" s="1"/>
  <c r="H15" i="2"/>
  <c r="F15" i="2"/>
</calcChain>
</file>

<file path=xl/sharedStrings.xml><?xml version="1.0" encoding="utf-8"?>
<sst xmlns="http://schemas.openxmlformats.org/spreadsheetml/2006/main" count="72" uniqueCount="32">
  <si>
    <t>Uвх</t>
  </si>
  <si>
    <t>Uвых</t>
  </si>
  <si>
    <t>I</t>
  </si>
  <si>
    <t>R1</t>
  </si>
  <si>
    <t>R2</t>
  </si>
  <si>
    <t>P1</t>
  </si>
  <si>
    <t>P2</t>
  </si>
  <si>
    <t>Rо</t>
  </si>
  <si>
    <t>Ом</t>
  </si>
  <si>
    <t>А</t>
  </si>
  <si>
    <t>В</t>
  </si>
  <si>
    <t>С</t>
  </si>
  <si>
    <t>R</t>
  </si>
  <si>
    <t>нФ</t>
  </si>
  <si>
    <t>кОм</t>
  </si>
  <si>
    <t>a</t>
  </si>
  <si>
    <t>b</t>
  </si>
  <si>
    <t>K</t>
  </si>
  <si>
    <t>Фи</t>
  </si>
  <si>
    <t>Fц</t>
  </si>
  <si>
    <t>Xc</t>
  </si>
  <si>
    <t>F</t>
  </si>
  <si>
    <t>Xc КОМП</t>
  </si>
  <si>
    <t>Zо</t>
  </si>
  <si>
    <t>Сдвиг по фазе</t>
  </si>
  <si>
    <t>Опережение тока</t>
  </si>
  <si>
    <t>Номер варианта</t>
  </si>
  <si>
    <t>x(обобщенная частота)</t>
  </si>
  <si>
    <t>Фи(обобщ)</t>
  </si>
  <si>
    <t>http://www.diagram.com.ua/list/beginner/beginner216.shtml</t>
  </si>
  <si>
    <t>Для информации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</si>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</sst>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Fill="1" applyBorder="1"/>
    <xf numFmtId="0" fontId="1" fillId="0" borderId="0" xfId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'Фильтр нижних частот'!$A$16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нижних частот'!$B$19:$H$19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'Фильтр нижних частот'!$B$16:$H$16</c:f>
              <c:numCache>
                <c:formatCode>#\ ##0.000</c:formatCode>
                <c:ptCount val="7"/>
                <c:pt idx="0">
                  <c:v>0.99227787671366774</c:v>
                </c:pt>
                <c:pt idx="1">
                  <c:v>0.97014250014533188</c:v>
                </c:pt>
                <c:pt idx="2">
                  <c:v>0.89442719099991586</c:v>
                </c:pt>
                <c:pt idx="3">
                  <c:v>0.70710678118654746</c:v>
                </c:pt>
                <c:pt idx="4">
                  <c:v>0.44721359549995793</c:v>
                </c:pt>
                <c:pt idx="5">
                  <c:v>0.24253562503633297</c:v>
                </c:pt>
                <c:pt idx="6">
                  <c:v>0.12403473458920847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2-4BB9-A0B7-12135E19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нижних частот'!$B$19:$H$19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'Фильтр нижних частот'!$B$17:$H$17</c:f>
              <c:numCache>
                <c:formatCode>#\ ##0.000</c:formatCode>
                <c:ptCount val="7"/>
                <c:pt idx="0">
                  <c:v>-7.1250163489017977</c:v>
                </c:pt>
                <c:pt idx="1">
                  <c:v>-14.036243467926479</c:v>
                </c:pt>
                <c:pt idx="2">
                  <c:v>-26.56505117707799</c:v>
                </c:pt>
                <c:pt idx="3">
                  <c:v>-45</c:v>
                </c:pt>
                <c:pt idx="4">
                  <c:v>-63.43494882292201</c:v>
                </c:pt>
                <c:pt idx="5">
                  <c:v>-75.963756532073532</c:v>
                </c:pt>
                <c:pt idx="6">
                  <c:v>-82.874983651098205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0-4407-A292-21F71B19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верхних частот'!$B$19:$H$19</c:f>
              <c:numCache>
                <c:formatCode>#\ ##0.000</c:formatCode>
                <c:ptCount val="7"/>
                <c:pt idx="0">
                  <c:v>0.58888930765461878</c:v>
                </c:pt>
                <c:pt idx="1">
                  <c:v>1.1777786153092376</c:v>
                </c:pt>
                <c:pt idx="2">
                  <c:v>2.3555572306184751</c:v>
                </c:pt>
                <c:pt idx="3">
                  <c:v>4.7111144612369502</c:v>
                </c:pt>
                <c:pt idx="4">
                  <c:v>9.4222289224739004</c:v>
                </c:pt>
                <c:pt idx="5">
                  <c:v>18.844457844947801</c:v>
                </c:pt>
                <c:pt idx="6">
                  <c:v>37.688915689895602</c:v>
                </c:pt>
              </c:numCache>
            </c:numRef>
          </c:xVal>
          <c:yVal>
            <c:numRef>
              <c:f>'Фильтр верхних частот'!$B$16:$H$16</c:f>
              <c:numCache>
                <c:formatCode>General</c:formatCode>
                <c:ptCount val="7"/>
                <c:pt idx="0">
                  <c:v>0.12403473458920847</c:v>
                </c:pt>
                <c:pt idx="1">
                  <c:v>0.24253562503633297</c:v>
                </c:pt>
                <c:pt idx="2">
                  <c:v>0.44721359549995793</c:v>
                </c:pt>
                <c:pt idx="3">
                  <c:v>0.70710678118654746</c:v>
                </c:pt>
                <c:pt idx="4">
                  <c:v>0.89442719099991586</c:v>
                </c:pt>
                <c:pt idx="5">
                  <c:v>0.97014250014533188</c:v>
                </c:pt>
                <c:pt idx="6">
                  <c:v>0.99227787671366774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EF-4087-A703-1EB069D8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верхних частот'!$B$19:$H$19</c:f>
              <c:numCache>
                <c:formatCode>#\ ##0.000</c:formatCode>
                <c:ptCount val="7"/>
                <c:pt idx="0">
                  <c:v>0.58888930765461878</c:v>
                </c:pt>
                <c:pt idx="1">
                  <c:v>1.1777786153092376</c:v>
                </c:pt>
                <c:pt idx="2">
                  <c:v>2.3555572306184751</c:v>
                </c:pt>
                <c:pt idx="3">
                  <c:v>4.7111144612369502</c:v>
                </c:pt>
                <c:pt idx="4">
                  <c:v>9.4222289224739004</c:v>
                </c:pt>
                <c:pt idx="5">
                  <c:v>18.844457844947801</c:v>
                </c:pt>
                <c:pt idx="6">
                  <c:v>37.688915689895602</c:v>
                </c:pt>
              </c:numCache>
            </c:numRef>
          </c:xVal>
          <c:yVal>
            <c:numRef>
              <c:f>'Фильтр верхних частот'!$B$17:$H$17</c:f>
              <c:numCache>
                <c:formatCode>General</c:formatCode>
                <c:ptCount val="7"/>
                <c:pt idx="0">
                  <c:v>82.874983651098205</c:v>
                </c:pt>
                <c:pt idx="1">
                  <c:v>75.963756532073532</c:v>
                </c:pt>
                <c:pt idx="2">
                  <c:v>63.43494882292201</c:v>
                </c:pt>
                <c:pt idx="3">
                  <c:v>45</c:v>
                </c:pt>
                <c:pt idx="4">
                  <c:v>26.56505117707799</c:v>
                </c:pt>
                <c:pt idx="5">
                  <c:v>14.036243467926479</c:v>
                </c:pt>
                <c:pt idx="6">
                  <c:v>7.1250163489017977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3-4D67-8E4C-371060F5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1</xdr:row>
      <xdr:rowOff>76200</xdr:rowOff>
    </xdr:from>
    <xdr:to>
      <xdr:col>15</xdr:col>
      <xdr:colOff>585787</xdr:colOff>
      <xdr:row>15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252412</xdr:colOff>
      <xdr:row>16</xdr:row>
      <xdr:rowOff>76200</xdr:rowOff>
    </xdr:from>
    <xdr:to>
      <xdr:col>15</xdr:col>
      <xdr:colOff>557212</xdr:colOff>
      <xdr:row>30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152400</xdr:rowOff>
    </xdr:from>
    <xdr:to>
      <xdr:col>16</xdr:col>
      <xdr:colOff>180975</xdr:colOff>
      <xdr:row>15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15</xdr:row>
      <xdr:rowOff>152400</xdr:rowOff>
    </xdr:from>
    <xdr:to>
      <xdr:col>16</xdr:col>
      <xdr:colOff>152400</xdr:colOff>
      <xdr:row>30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agram.com.ua/list/beginner/beginner216.s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agram.com.ua/list/beginner/beginner216.s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A6" sqref="A6"/>
    </sheetView>
  </sheetViews>
  <sheetFormatPr defaultRowHeight="15" x14ac:dyDescent="0.25"/>
  <sheetData>
    <row r="3" spans="1:6" x14ac:dyDescent="0.25">
      <c r="A3" t="s">
        <v>0</v>
      </c>
      <c r="B3">
        <v>10</v>
      </c>
      <c r="C3" t="s">
        <v>10</v>
      </c>
    </row>
    <row r="4" spans="1:6" x14ac:dyDescent="0.25">
      <c r="A4" t="s">
        <v>2</v>
      </c>
      <c r="B4">
        <v>0.01</v>
      </c>
      <c r="C4" t="s">
        <v>9</v>
      </c>
    </row>
    <row r="5" spans="1:6" x14ac:dyDescent="0.25">
      <c r="A5" t="s">
        <v>7</v>
      </c>
      <c r="B5">
        <f>B3/B4</f>
        <v>1000</v>
      </c>
      <c r="C5" t="s">
        <v>8</v>
      </c>
    </row>
    <row r="6" spans="1:6" x14ac:dyDescent="0.25">
      <c r="A6" s="1"/>
      <c r="B6" s="1" t="s">
        <v>1</v>
      </c>
      <c r="C6" s="1" t="s">
        <v>3</v>
      </c>
      <c r="D6" s="1" t="s">
        <v>5</v>
      </c>
      <c r="E6" s="1" t="s">
        <v>4</v>
      </c>
      <c r="F6" s="1" t="s">
        <v>6</v>
      </c>
    </row>
    <row r="7" spans="1:6" x14ac:dyDescent="0.25">
      <c r="A7" s="1">
        <v>2</v>
      </c>
      <c r="B7" s="1">
        <f>$B$3/A7</f>
        <v>5</v>
      </c>
      <c r="C7" s="1">
        <f>$B$5-E7</f>
        <v>500</v>
      </c>
      <c r="D7" s="1">
        <f>($B$4^2)*C7</f>
        <v>0.05</v>
      </c>
      <c r="E7" s="1">
        <f>$B$5/A7</f>
        <v>500</v>
      </c>
      <c r="F7" s="1">
        <f>($B$4^2)*E7</f>
        <v>0.05</v>
      </c>
    </row>
    <row r="8" spans="1:6" x14ac:dyDescent="0.25">
      <c r="A8" s="1">
        <v>3</v>
      </c>
      <c r="B8" s="1">
        <f t="shared" ref="B8:B10" si="0">$B$3/A8</f>
        <v>3.3333333333333335</v>
      </c>
      <c r="C8" s="1">
        <f>$B$5-E8</f>
        <v>666.66666666666674</v>
      </c>
      <c r="D8" s="1">
        <f t="shared" ref="D8:D10" si="1">($B$4^2)*C8</f>
        <v>6.666666666666668E-2</v>
      </c>
      <c r="E8" s="1">
        <f>$B$5/A8</f>
        <v>333.33333333333331</v>
      </c>
      <c r="F8" s="1">
        <f t="shared" ref="F8:F10" si="2">($B$4^2)*E8</f>
        <v>3.3333333333333333E-2</v>
      </c>
    </row>
    <row r="9" spans="1:6" x14ac:dyDescent="0.25">
      <c r="A9" s="1">
        <v>5</v>
      </c>
      <c r="B9" s="1">
        <f t="shared" si="0"/>
        <v>2</v>
      </c>
      <c r="C9" s="1">
        <f>$B$5-E9</f>
        <v>800</v>
      </c>
      <c r="D9" s="1">
        <f t="shared" si="1"/>
        <v>0.08</v>
      </c>
      <c r="E9" s="1">
        <f>$B$5/A9</f>
        <v>200</v>
      </c>
      <c r="F9" s="1">
        <f t="shared" si="2"/>
        <v>0.02</v>
      </c>
    </row>
    <row r="10" spans="1:6" x14ac:dyDescent="0.25">
      <c r="A10" s="1">
        <v>10</v>
      </c>
      <c r="B10" s="1">
        <f t="shared" si="0"/>
        <v>1</v>
      </c>
      <c r="C10" s="1">
        <f>$B$5-E10</f>
        <v>900</v>
      </c>
      <c r="D10" s="1">
        <f t="shared" si="1"/>
        <v>9.0000000000000011E-2</v>
      </c>
      <c r="E10" s="1">
        <f>$B$5/A10</f>
        <v>100</v>
      </c>
      <c r="F10" s="1">
        <f t="shared" si="2"/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9" sqref="E29"/>
    </sheetView>
  </sheetViews>
  <sheetFormatPr defaultRowHeight="15" x14ac:dyDescent="0.25"/>
  <cols>
    <col min="2" max="2" width="16.42578125" customWidth="1"/>
    <col min="3" max="5" width="12.42578125" bestFit="1" customWidth="1"/>
    <col min="6" max="8" width="11" bestFit="1" customWidth="1"/>
  </cols>
  <sheetData>
    <row r="1" spans="1:9" x14ac:dyDescent="0.25">
      <c r="A1" t="s">
        <v>30</v>
      </c>
      <c r="B1" s="8" t="s">
        <v>29</v>
      </c>
    </row>
    <row r="2" spans="1:9" x14ac:dyDescent="0.25">
      <c r="A2" t="s">
        <v>26</v>
      </c>
      <c r="B2">
        <v>13</v>
      </c>
    </row>
    <row r="4" spans="1:9" x14ac:dyDescent="0.25">
      <c r="A4" t="s">
        <v>11</v>
      </c>
      <c r="B4">
        <f>B2*1</f>
        <v>13</v>
      </c>
      <c r="C4" t="s">
        <v>13</v>
      </c>
      <c r="D4">
        <f>B4*(10^-9)</f>
        <v>1.3000000000000001E-8</v>
      </c>
    </row>
    <row r="5" spans="1:9" x14ac:dyDescent="0.25">
      <c r="A5" t="s">
        <v>12</v>
      </c>
      <c r="B5">
        <f>B2*100</f>
        <v>1300</v>
      </c>
      <c r="C5" t="s">
        <v>14</v>
      </c>
      <c r="D5">
        <f>B5*1000</f>
        <v>1300000</v>
      </c>
    </row>
    <row r="6" spans="1:9" x14ac:dyDescent="0.25">
      <c r="A6" t="s">
        <v>0</v>
      </c>
      <c r="B6">
        <v>3</v>
      </c>
      <c r="C6" t="s">
        <v>10</v>
      </c>
    </row>
    <row r="7" spans="1:9" x14ac:dyDescent="0.25">
      <c r="A7" s="9" t="s">
        <v>31</v>
      </c>
      <c r="B7">
        <f>D4*D5</f>
        <v>1.6900000000000002E-2</v>
      </c>
    </row>
    <row r="8" spans="1:9" x14ac:dyDescent="0.25">
      <c r="A8" t="s">
        <v>19</v>
      </c>
      <c r="B8">
        <f>1/(2*3.14*D5*D4)</f>
        <v>9.4222289224739004</v>
      </c>
    </row>
    <row r="11" spans="1:9" x14ac:dyDescent="0.25">
      <c r="A11" s="1"/>
      <c r="B11" s="5">
        <f>1/8</f>
        <v>0.125</v>
      </c>
      <c r="C11" s="5">
        <f>1/4</f>
        <v>0.25</v>
      </c>
      <c r="D11" s="5">
        <f>1/2</f>
        <v>0.5</v>
      </c>
      <c r="E11" s="5">
        <f>1</f>
        <v>1</v>
      </c>
      <c r="F11" s="5">
        <f>2*1</f>
        <v>2</v>
      </c>
      <c r="G11" s="5">
        <f>4*1</f>
        <v>4</v>
      </c>
      <c r="H11" s="5">
        <f>1*8</f>
        <v>8</v>
      </c>
      <c r="I11" s="2"/>
    </row>
    <row r="12" spans="1:9" x14ac:dyDescent="0.25">
      <c r="A12" s="1" t="s">
        <v>0</v>
      </c>
      <c r="B12" s="6">
        <f>$B$6</f>
        <v>3</v>
      </c>
      <c r="C12" s="6">
        <f t="shared" ref="C12:H12" si="0">$B$6</f>
        <v>3</v>
      </c>
      <c r="D12" s="6">
        <f t="shared" si="0"/>
        <v>3</v>
      </c>
      <c r="E12" s="6">
        <f t="shared" si="0"/>
        <v>3</v>
      </c>
      <c r="F12" s="6">
        <f t="shared" si="0"/>
        <v>3</v>
      </c>
      <c r="G12" s="6">
        <f t="shared" si="0"/>
        <v>3</v>
      </c>
      <c r="H12" s="6">
        <f t="shared" si="0"/>
        <v>3</v>
      </c>
      <c r="I12" s="3"/>
    </row>
    <row r="13" spans="1:9" x14ac:dyDescent="0.25">
      <c r="A13" s="1" t="s">
        <v>1</v>
      </c>
      <c r="B13" s="6">
        <f>B12*B16</f>
        <v>2.9768336301410034</v>
      </c>
      <c r="C13" s="6">
        <f>C12*C16</f>
        <v>2.9104275004359956</v>
      </c>
      <c r="D13" s="6">
        <f>D12*D16</f>
        <v>2.6832815729997477</v>
      </c>
      <c r="E13" s="6">
        <f>E12*E16</f>
        <v>2.1213203435596424</v>
      </c>
      <c r="F13" s="6">
        <f>F12*F16</f>
        <v>1.3416407864998738</v>
      </c>
      <c r="G13" s="6">
        <f>G12*G16</f>
        <v>0.72760687510899891</v>
      </c>
      <c r="H13" s="6">
        <f>H12*H16</f>
        <v>0.37210420376762543</v>
      </c>
      <c r="I13" s="3"/>
    </row>
    <row r="14" spans="1:9" x14ac:dyDescent="0.25">
      <c r="A14" s="1" t="s">
        <v>15</v>
      </c>
      <c r="B14" s="6">
        <f>1/B19*2</f>
        <v>1.6981120000000001</v>
      </c>
      <c r="C14" s="6">
        <f>1/C19*2</f>
        <v>0.84905600000000003</v>
      </c>
      <c r="D14" s="6">
        <f>1/D19*2</f>
        <v>0.42452800000000002</v>
      </c>
      <c r="E14" s="6">
        <f>1/E19*2</f>
        <v>0.21226400000000001</v>
      </c>
      <c r="F14" s="6">
        <f>1/F19*2</f>
        <v>0.106132</v>
      </c>
      <c r="G14" s="6">
        <f>1/G19*2</f>
        <v>5.3066000000000002E-2</v>
      </c>
      <c r="H14" s="6">
        <f>1/H19*2</f>
        <v>2.6533000000000001E-2</v>
      </c>
      <c r="I14" s="3"/>
    </row>
    <row r="15" spans="1:9" x14ac:dyDescent="0.25">
      <c r="A15" s="1" t="s">
        <v>16</v>
      </c>
      <c r="B15" s="6">
        <f>(B14/180)*B25</f>
        <v>0</v>
      </c>
      <c r="C15" s="6">
        <f>(C14/180)*C25</f>
        <v>0</v>
      </c>
      <c r="D15" s="6">
        <f>(D14/180)*D25</f>
        <v>0</v>
      </c>
      <c r="E15" s="6">
        <f>(E14/180)*E25</f>
        <v>0</v>
      </c>
      <c r="F15" s="6">
        <f>(F14/180)*F25</f>
        <v>0</v>
      </c>
      <c r="G15" s="6">
        <f>(G14/180)*G25</f>
        <v>0</v>
      </c>
      <c r="H15" s="6">
        <f>(H14/180)*H25</f>
        <v>0</v>
      </c>
      <c r="I15" s="3"/>
    </row>
    <row r="16" spans="1:9" x14ac:dyDescent="0.25">
      <c r="A16" s="1" t="s">
        <v>17</v>
      </c>
      <c r="B16" s="6">
        <f>1/(SQRT(1+B20^2))</f>
        <v>0.99227787671366774</v>
      </c>
      <c r="C16" s="6">
        <f t="shared" ref="C16:H16" si="1">1/(SQRT(1+C20^2))</f>
        <v>0.97014250014533188</v>
      </c>
      <c r="D16" s="6">
        <f t="shared" si="1"/>
        <v>0.89442719099991586</v>
      </c>
      <c r="E16" s="6">
        <f t="shared" si="1"/>
        <v>0.70710678118654746</v>
      </c>
      <c r="F16" s="6">
        <f t="shared" si="1"/>
        <v>0.44721359549995793</v>
      </c>
      <c r="G16" s="6">
        <f t="shared" si="1"/>
        <v>0.24253562503633297</v>
      </c>
      <c r="H16" s="6">
        <f t="shared" si="1"/>
        <v>0.12403473458920847</v>
      </c>
      <c r="I16" s="3"/>
    </row>
    <row r="17" spans="1:9" x14ac:dyDescent="0.25">
      <c r="A17" s="7" t="s">
        <v>28</v>
      </c>
      <c r="B17" s="3">
        <f>-DEGREES(ATAN(B20))</f>
        <v>-7.1250163489017977</v>
      </c>
      <c r="C17" s="3">
        <f t="shared" ref="C17:H17" si="2">-DEGREES(ATAN(C20))</f>
        <v>-14.036243467926479</v>
      </c>
      <c r="D17" s="3">
        <f t="shared" si="2"/>
        <v>-26.56505117707799</v>
      </c>
      <c r="E17" s="3">
        <f t="shared" si="2"/>
        <v>-45</v>
      </c>
      <c r="F17" s="3">
        <f t="shared" si="2"/>
        <v>-63.43494882292201</v>
      </c>
      <c r="G17" s="3">
        <f t="shared" si="2"/>
        <v>-75.963756532073532</v>
      </c>
      <c r="H17" s="3">
        <f t="shared" si="2"/>
        <v>-82.874983651098205</v>
      </c>
      <c r="I17" s="3"/>
    </row>
    <row r="18" spans="1:9" x14ac:dyDescent="0.25"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21</v>
      </c>
      <c r="B19" s="3">
        <f>$B$8*B11</f>
        <v>1.1777786153092376</v>
      </c>
      <c r="C19" s="3">
        <f>$B$8*C11</f>
        <v>2.3555572306184751</v>
      </c>
      <c r="D19" s="3">
        <f>$B$8*D11</f>
        <v>4.7111144612369502</v>
      </c>
      <c r="E19" s="3">
        <f>$B$8*E11</f>
        <v>9.4222289224739004</v>
      </c>
      <c r="F19" s="3">
        <f>$B$8*F11</f>
        <v>18.844457844947801</v>
      </c>
      <c r="G19" s="3">
        <f>$B$8*G11</f>
        <v>37.688915689895602</v>
      </c>
      <c r="H19" s="3">
        <f>$B$8*H11</f>
        <v>75.377831379791203</v>
      </c>
      <c r="I19" s="3"/>
    </row>
    <row r="20" spans="1:9" x14ac:dyDescent="0.25">
      <c r="A20" t="s">
        <v>27</v>
      </c>
      <c r="B20" s="3">
        <f>2*3.14*B19*$D$4*$D$5</f>
        <v>0.125</v>
      </c>
      <c r="C20" s="3">
        <f t="shared" ref="C20:H20" si="3">2*3.14*C19*$D$4*$D$5</f>
        <v>0.25</v>
      </c>
      <c r="D20" s="3">
        <f t="shared" si="3"/>
        <v>0.5</v>
      </c>
      <c r="E20" s="3">
        <f t="shared" si="3"/>
        <v>1</v>
      </c>
      <c r="F20" s="3">
        <f t="shared" si="3"/>
        <v>2</v>
      </c>
      <c r="G20" s="3">
        <f t="shared" si="3"/>
        <v>4</v>
      </c>
      <c r="H20" s="3">
        <f t="shared" si="3"/>
        <v>8</v>
      </c>
      <c r="I20" s="3"/>
    </row>
    <row r="21" spans="1:9" x14ac:dyDescent="0.25">
      <c r="B21" s="4"/>
      <c r="C21" s="4"/>
      <c r="D21" s="4"/>
      <c r="E21" s="4"/>
      <c r="F21" s="4"/>
      <c r="G21" s="4"/>
      <c r="H21" s="4"/>
      <c r="I21" s="4"/>
    </row>
    <row r="22" spans="1:9" x14ac:dyDescent="0.25">
      <c r="B22" s="3"/>
      <c r="C22" s="3"/>
      <c r="D22" s="3"/>
      <c r="E22" s="3"/>
      <c r="F22" s="3"/>
      <c r="G22" s="3"/>
      <c r="H22" s="3"/>
      <c r="I22" s="3"/>
    </row>
    <row r="23" spans="1:9" x14ac:dyDescent="0.25">
      <c r="B23" s="3"/>
      <c r="C23" s="3"/>
      <c r="D23" s="3"/>
      <c r="E23" s="3"/>
      <c r="F23" s="3"/>
      <c r="G23" s="3"/>
      <c r="H23" s="3"/>
      <c r="I23" s="3"/>
    </row>
    <row r="24" spans="1:9" x14ac:dyDescent="0.25">
      <c r="B24" s="3"/>
      <c r="C24" s="3"/>
      <c r="D24" s="3"/>
      <c r="E24" s="3"/>
      <c r="F24" s="3"/>
      <c r="G24" s="3"/>
      <c r="H24" s="3"/>
      <c r="I24" s="3"/>
    </row>
    <row r="25" spans="1:9" x14ac:dyDescent="0.25">
      <c r="B25" s="3"/>
      <c r="C25" s="3"/>
      <c r="D25" s="3"/>
      <c r="E25" s="3"/>
      <c r="F25" s="3"/>
      <c r="G25" s="3"/>
      <c r="H25" s="3"/>
      <c r="I25" s="3"/>
    </row>
    <row r="26" spans="1:9" x14ac:dyDescent="0.25">
      <c r="B26" s="3"/>
      <c r="C26" s="3"/>
      <c r="D26" s="3"/>
      <c r="E26" s="3"/>
      <c r="F26" s="3"/>
      <c r="G26" s="3"/>
      <c r="H26" s="3"/>
      <c r="I26" s="3"/>
    </row>
  </sheetData>
  <hyperlinks>
    <hyperlink ref="B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29" sqref="D29"/>
    </sheetView>
  </sheetViews>
  <sheetFormatPr defaultRowHeight="15" x14ac:dyDescent="0.25"/>
  <cols>
    <col min="2" max="2" width="16.42578125" customWidth="1"/>
    <col min="3" max="5" width="12.42578125" bestFit="1" customWidth="1"/>
    <col min="6" max="8" width="11" bestFit="1" customWidth="1"/>
  </cols>
  <sheetData>
    <row r="1" spans="1:9" x14ac:dyDescent="0.25">
      <c r="A1" t="s">
        <v>30</v>
      </c>
      <c r="B1" s="8" t="s">
        <v>29</v>
      </c>
    </row>
    <row r="2" spans="1:9" x14ac:dyDescent="0.25">
      <c r="A2" t="s">
        <v>26</v>
      </c>
      <c r="B2">
        <v>13</v>
      </c>
    </row>
    <row r="4" spans="1:9" x14ac:dyDescent="0.25">
      <c r="A4" t="s">
        <v>11</v>
      </c>
      <c r="B4">
        <f>B2*4</f>
        <v>52</v>
      </c>
      <c r="C4" t="s">
        <v>13</v>
      </c>
      <c r="D4">
        <f>B4*(10^-9)</f>
        <v>5.2000000000000002E-8</v>
      </c>
    </row>
    <row r="5" spans="1:9" x14ac:dyDescent="0.25">
      <c r="A5" t="s">
        <v>12</v>
      </c>
      <c r="B5">
        <f>B2*50</f>
        <v>650</v>
      </c>
      <c r="C5" t="s">
        <v>14</v>
      </c>
      <c r="D5">
        <f>B5*1000</f>
        <v>650000</v>
      </c>
    </row>
    <row r="6" spans="1:9" x14ac:dyDescent="0.25">
      <c r="A6" t="s">
        <v>0</v>
      </c>
      <c r="B6">
        <v>3</v>
      </c>
      <c r="C6" t="s">
        <v>10</v>
      </c>
    </row>
    <row r="7" spans="1:9" x14ac:dyDescent="0.25">
      <c r="A7" s="9" t="s">
        <v>31</v>
      </c>
      <c r="B7">
        <f>D4*D5</f>
        <v>3.3800000000000004E-2</v>
      </c>
    </row>
    <row r="8" spans="1:9" x14ac:dyDescent="0.25">
      <c r="A8" t="s">
        <v>19</v>
      </c>
      <c r="B8">
        <f>1/(2*3.14*D5*D4)</f>
        <v>4.7111144612369502</v>
      </c>
    </row>
    <row r="11" spans="1:9" x14ac:dyDescent="0.25">
      <c r="A11" s="1"/>
      <c r="B11" s="5">
        <f>1/8</f>
        <v>0.125</v>
      </c>
      <c r="C11" s="5">
        <f>1/4</f>
        <v>0.25</v>
      </c>
      <c r="D11" s="5">
        <f>1/2</f>
        <v>0.5</v>
      </c>
      <c r="E11" s="5">
        <f>1</f>
        <v>1</v>
      </c>
      <c r="F11" s="5">
        <f>2*1</f>
        <v>2</v>
      </c>
      <c r="G11" s="5">
        <f>4*1</f>
        <v>4</v>
      </c>
      <c r="H11" s="5">
        <f>1*8</f>
        <v>8</v>
      </c>
      <c r="I11" s="2"/>
    </row>
    <row r="12" spans="1:9" x14ac:dyDescent="0.25">
      <c r="A12" s="1" t="s">
        <v>0</v>
      </c>
      <c r="B12" s="6">
        <f>$B$6</f>
        <v>3</v>
      </c>
      <c r="C12" s="6">
        <f t="shared" ref="C12:H12" si="0">$B$6</f>
        <v>3</v>
      </c>
      <c r="D12" s="6">
        <f t="shared" si="0"/>
        <v>3</v>
      </c>
      <c r="E12" s="6">
        <f t="shared" si="0"/>
        <v>3</v>
      </c>
      <c r="F12" s="6">
        <f t="shared" si="0"/>
        <v>3</v>
      </c>
      <c r="G12" s="6">
        <f t="shared" si="0"/>
        <v>3</v>
      </c>
      <c r="H12" s="6">
        <f t="shared" si="0"/>
        <v>3</v>
      </c>
      <c r="I12" s="3"/>
    </row>
    <row r="13" spans="1:9" x14ac:dyDescent="0.25">
      <c r="A13" s="1" t="s">
        <v>1</v>
      </c>
      <c r="B13" s="6">
        <f>B12*B16</f>
        <v>0.37210420376762543</v>
      </c>
      <c r="C13" s="6">
        <f>C12*C16</f>
        <v>0.72760687510899891</v>
      </c>
      <c r="D13" s="6">
        <f>D12*D16</f>
        <v>1.3416407864998738</v>
      </c>
      <c r="E13" s="6">
        <f>E12*E16</f>
        <v>2.1213203435596424</v>
      </c>
      <c r="F13" s="6">
        <f>F12*F16</f>
        <v>2.6832815729997477</v>
      </c>
      <c r="G13" s="6">
        <f>G12*G16</f>
        <v>2.9104275004359956</v>
      </c>
      <c r="H13" s="6">
        <f>H12*H16</f>
        <v>2.9768336301410034</v>
      </c>
      <c r="I13" s="3"/>
    </row>
    <row r="14" spans="1:9" x14ac:dyDescent="0.25">
      <c r="A14" s="1" t="s">
        <v>15</v>
      </c>
      <c r="B14" s="6">
        <f>1/B19*2</f>
        <v>3.3962240000000001</v>
      </c>
      <c r="C14" s="6">
        <f>1/C19*2</f>
        <v>1.6981120000000001</v>
      </c>
      <c r="D14" s="6">
        <f>1/D19*2</f>
        <v>0.84905600000000003</v>
      </c>
      <c r="E14" s="6">
        <f>1/E19*2</f>
        <v>0.42452800000000002</v>
      </c>
      <c r="F14" s="6">
        <f>1/F19*2</f>
        <v>0.21226400000000001</v>
      </c>
      <c r="G14" s="6">
        <f>1/G19*2</f>
        <v>0.106132</v>
      </c>
      <c r="H14" s="6">
        <f>1/H19*2</f>
        <v>5.3066000000000002E-2</v>
      </c>
      <c r="I14" s="3"/>
    </row>
    <row r="15" spans="1:9" x14ac:dyDescent="0.25">
      <c r="A15" s="1" t="s">
        <v>16</v>
      </c>
      <c r="B15" s="6">
        <f>(B14/180)*B25</f>
        <v>0</v>
      </c>
      <c r="C15" s="6">
        <f>(C14/180)*C25</f>
        <v>0</v>
      </c>
      <c r="D15" s="6">
        <f>(D14/180)*D25</f>
        <v>0</v>
      </c>
      <c r="E15" s="6">
        <f>(E14/180)*E25</f>
        <v>0</v>
      </c>
      <c r="F15" s="6">
        <f>(F14/180)*F25</f>
        <v>0</v>
      </c>
      <c r="G15" s="6">
        <f>(G14/180)*G25</f>
        <v>0</v>
      </c>
      <c r="H15" s="6">
        <f>(H14/180)*H25</f>
        <v>0</v>
      </c>
      <c r="I15" s="3"/>
    </row>
    <row r="16" spans="1:9" x14ac:dyDescent="0.25">
      <c r="A16" s="1" t="s">
        <v>17</v>
      </c>
      <c r="B16" s="6">
        <f>1/(SQRT(1+B20^2))</f>
        <v>0.12403473458920847</v>
      </c>
      <c r="C16" s="6">
        <f t="shared" ref="C16:H16" si="1">1/(SQRT(1+C20^2))</f>
        <v>0.24253562503633297</v>
      </c>
      <c r="D16" s="6">
        <f t="shared" si="1"/>
        <v>0.44721359549995793</v>
      </c>
      <c r="E16" s="6">
        <f t="shared" si="1"/>
        <v>0.70710678118654746</v>
      </c>
      <c r="F16" s="6">
        <f t="shared" si="1"/>
        <v>0.89442719099991586</v>
      </c>
      <c r="G16" s="6">
        <f t="shared" si="1"/>
        <v>0.97014250014533188</v>
      </c>
      <c r="H16" s="6">
        <f t="shared" si="1"/>
        <v>0.99227787671366774</v>
      </c>
      <c r="I16" s="3"/>
    </row>
    <row r="17" spans="1:9" x14ac:dyDescent="0.25">
      <c r="A17" s="7" t="s">
        <v>28</v>
      </c>
      <c r="B17" s="3">
        <f>DEGREES(ATAN(B20))</f>
        <v>82.874983651098205</v>
      </c>
      <c r="C17" s="3">
        <f t="shared" ref="C17:H17" si="2">DEGREES(ATAN(C20))</f>
        <v>75.963756532073532</v>
      </c>
      <c r="D17" s="3">
        <f t="shared" si="2"/>
        <v>63.43494882292201</v>
      </c>
      <c r="E17" s="3">
        <f t="shared" si="2"/>
        <v>45</v>
      </c>
      <c r="F17" s="3">
        <f t="shared" si="2"/>
        <v>26.56505117707799</v>
      </c>
      <c r="G17" s="3">
        <f t="shared" si="2"/>
        <v>14.036243467926479</v>
      </c>
      <c r="H17" s="3">
        <f t="shared" si="2"/>
        <v>7.1250163489017977</v>
      </c>
      <c r="I17" s="3"/>
    </row>
    <row r="18" spans="1:9" x14ac:dyDescent="0.25"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21</v>
      </c>
      <c r="B19" s="3">
        <f>$B$8*B11</f>
        <v>0.58888930765461878</v>
      </c>
      <c r="C19" s="3">
        <f>$B$8*C11</f>
        <v>1.1777786153092376</v>
      </c>
      <c r="D19" s="3">
        <f>$B$8*D11</f>
        <v>2.3555572306184751</v>
      </c>
      <c r="E19" s="3">
        <f>$B$8*E11</f>
        <v>4.7111144612369502</v>
      </c>
      <c r="F19" s="3">
        <f>$B$8*F11</f>
        <v>9.4222289224739004</v>
      </c>
      <c r="G19" s="3">
        <f>$B$8*G11</f>
        <v>18.844457844947801</v>
      </c>
      <c r="H19" s="3">
        <f>$B$8*H11</f>
        <v>37.688915689895602</v>
      </c>
      <c r="I19" s="3"/>
    </row>
    <row r="20" spans="1:9" x14ac:dyDescent="0.25">
      <c r="A20" t="s">
        <v>27</v>
      </c>
      <c r="B20" s="3">
        <f>1/(2*3.14*B19*$D$4*$D$5)</f>
        <v>8</v>
      </c>
      <c r="C20" s="3">
        <f t="shared" ref="C20:H20" si="3">1/(2*3.14*C19*$D$4*$D$5)</f>
        <v>4</v>
      </c>
      <c r="D20" s="3">
        <f t="shared" si="3"/>
        <v>2</v>
      </c>
      <c r="E20" s="3">
        <f t="shared" si="3"/>
        <v>1</v>
      </c>
      <c r="F20" s="3">
        <f t="shared" si="3"/>
        <v>0.5</v>
      </c>
      <c r="G20" s="3">
        <f t="shared" si="3"/>
        <v>0.25</v>
      </c>
      <c r="H20" s="3">
        <f t="shared" si="3"/>
        <v>0.125</v>
      </c>
      <c r="I20" s="3"/>
    </row>
    <row r="21" spans="1:9" x14ac:dyDescent="0.25">
      <c r="B21" s="4"/>
      <c r="C21" s="4"/>
      <c r="D21" s="4"/>
      <c r="E21" s="4"/>
      <c r="F21" s="4"/>
      <c r="G21" s="4"/>
      <c r="H21" s="4"/>
      <c r="I21" s="4"/>
    </row>
    <row r="22" spans="1:9" x14ac:dyDescent="0.25">
      <c r="B22" s="3"/>
      <c r="C22" s="3"/>
      <c r="D22" s="3"/>
      <c r="E22" s="3"/>
      <c r="F22" s="3"/>
      <c r="G22" s="3"/>
      <c r="H22" s="3"/>
      <c r="I22" s="3"/>
    </row>
    <row r="23" spans="1:9" x14ac:dyDescent="0.25">
      <c r="B23" s="3"/>
      <c r="C23" s="3"/>
      <c r="D23" s="3"/>
      <c r="E23" s="3"/>
      <c r="F23" s="3"/>
      <c r="G23" s="3"/>
      <c r="H23" s="3"/>
      <c r="I23" s="3"/>
    </row>
    <row r="24" spans="1:9" x14ac:dyDescent="0.25">
      <c r="B24" s="3"/>
      <c r="C24" s="3"/>
      <c r="D24" s="3"/>
      <c r="E24" s="3"/>
      <c r="F24" s="3"/>
      <c r="G24" s="3"/>
      <c r="H24" s="3"/>
      <c r="I24" s="3"/>
    </row>
    <row r="25" spans="1:9" x14ac:dyDescent="0.25">
      <c r="B25" s="3"/>
      <c r="C25" s="3"/>
      <c r="D25" s="3"/>
      <c r="E25" s="3"/>
      <c r="F25" s="3"/>
      <c r="G25" s="3"/>
      <c r="H25" s="3"/>
      <c r="I25" s="3"/>
    </row>
    <row r="26" spans="1:9" x14ac:dyDescent="0.25">
      <c r="B26" s="3"/>
      <c r="C26" s="3"/>
      <c r="D26" s="3"/>
      <c r="E26" s="3"/>
      <c r="F26" s="3"/>
      <c r="G26" s="3"/>
      <c r="H26" s="3"/>
      <c r="I26" s="3"/>
    </row>
  </sheetData>
  <hyperlinks>
    <hyperlink ref="B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A22" sqref="A22"/>
    </sheetView>
  </sheetViews>
  <sheetFormatPr defaultRowHeight="15" x14ac:dyDescent="0.25"/>
  <cols>
    <col min="2" max="2" width="16.42578125" customWidth="1"/>
    <col min="3" max="5" width="12.42578125" bestFit="1" customWidth="1"/>
    <col min="6" max="8" width="11" bestFit="1" customWidth="1"/>
  </cols>
  <sheetData>
    <row r="2" spans="1:9" x14ac:dyDescent="0.25">
      <c r="A2" t="s">
        <v>26</v>
      </c>
      <c r="B2">
        <v>13</v>
      </c>
    </row>
    <row r="4" spans="1:9" x14ac:dyDescent="0.25">
      <c r="A4" t="s">
        <v>11</v>
      </c>
      <c r="B4">
        <f>B2*1</f>
        <v>13</v>
      </c>
      <c r="C4" t="s">
        <v>13</v>
      </c>
      <c r="D4">
        <f>B4*(10^-9)</f>
        <v>1.3000000000000001E-8</v>
      </c>
    </row>
    <row r="5" spans="1:9" x14ac:dyDescent="0.25">
      <c r="A5" t="s">
        <v>12</v>
      </c>
      <c r="B5">
        <f>B2*100</f>
        <v>1300</v>
      </c>
      <c r="C5" t="s">
        <v>14</v>
      </c>
      <c r="D5">
        <f>B5*1000</f>
        <v>1300000</v>
      </c>
    </row>
    <row r="6" spans="1:9" x14ac:dyDescent="0.25">
      <c r="A6" t="s">
        <v>0</v>
      </c>
      <c r="B6">
        <v>3</v>
      </c>
      <c r="C6" t="s">
        <v>10</v>
      </c>
    </row>
    <row r="8" spans="1:9" x14ac:dyDescent="0.25">
      <c r="A8" t="s">
        <v>19</v>
      </c>
      <c r="B8">
        <f>1/(2*3.14*D5*D4)</f>
        <v>9.4222289224739004</v>
      </c>
    </row>
    <row r="11" spans="1:9" x14ac:dyDescent="0.25">
      <c r="A11" s="1"/>
      <c r="B11" s="5">
        <f>1/8</f>
        <v>0.125</v>
      </c>
      <c r="C11" s="5">
        <f>1/4</f>
        <v>0.25</v>
      </c>
      <c r="D11" s="5">
        <f>1/2</f>
        <v>0.5</v>
      </c>
      <c r="E11" s="5">
        <f>1</f>
        <v>1</v>
      </c>
      <c r="F11" s="5">
        <f>2*1</f>
        <v>2</v>
      </c>
      <c r="G11" s="5">
        <f>4*1</f>
        <v>4</v>
      </c>
      <c r="H11" s="5">
        <f>1*8</f>
        <v>8</v>
      </c>
      <c r="I11" s="2"/>
    </row>
    <row r="12" spans="1:9" x14ac:dyDescent="0.25">
      <c r="A12" s="1" t="s">
        <v>0</v>
      </c>
      <c r="B12" s="6">
        <f>$B$6</f>
        <v>3</v>
      </c>
      <c r="C12" s="6">
        <f t="shared" ref="C12:H12" si="0">$B$6</f>
        <v>3</v>
      </c>
      <c r="D12" s="6">
        <f t="shared" si="0"/>
        <v>3</v>
      </c>
      <c r="E12" s="6">
        <f t="shared" si="0"/>
        <v>3</v>
      </c>
      <c r="F12" s="6">
        <f t="shared" si="0"/>
        <v>3</v>
      </c>
      <c r="G12" s="6">
        <f t="shared" si="0"/>
        <v>3</v>
      </c>
      <c r="H12" s="6">
        <f t="shared" si="0"/>
        <v>3</v>
      </c>
      <c r="I12" s="3"/>
    </row>
    <row r="13" spans="1:9" x14ac:dyDescent="0.25">
      <c r="A13" s="1" t="s">
        <v>1</v>
      </c>
      <c r="B13" s="6">
        <f>B12*B16</f>
        <v>0.37210420376762543</v>
      </c>
      <c r="C13" s="6">
        <f>C12*C16</f>
        <v>0.72760687510899902</v>
      </c>
      <c r="D13" s="6">
        <f>D12*D16</f>
        <v>1.3416407864998741</v>
      </c>
      <c r="E13" s="6">
        <f>E12*E16</f>
        <v>2.1213203435596428</v>
      </c>
      <c r="F13" s="6">
        <f>F12*F16</f>
        <v>2.6832815729997481</v>
      </c>
      <c r="G13" s="6">
        <f>G12*G16</f>
        <v>2.9104275004359961</v>
      </c>
      <c r="H13" s="6">
        <f>H12*H16</f>
        <v>2.9768336301410034</v>
      </c>
      <c r="I13" s="3"/>
    </row>
    <row r="14" spans="1:9" x14ac:dyDescent="0.25">
      <c r="A14" s="1" t="s">
        <v>15</v>
      </c>
      <c r="B14" s="6">
        <f>1/B20*2</f>
        <v>1.6981120000000001</v>
      </c>
      <c r="C14" s="6">
        <f t="shared" ref="C14:G14" si="1">1/C20*2</f>
        <v>0.84905600000000003</v>
      </c>
      <c r="D14" s="6">
        <f t="shared" si="1"/>
        <v>0.42452800000000002</v>
      </c>
      <c r="E14" s="6">
        <f>1/E20*2</f>
        <v>0.21226400000000001</v>
      </c>
      <c r="F14" s="6">
        <f t="shared" si="1"/>
        <v>0.106132</v>
      </c>
      <c r="G14" s="6">
        <f t="shared" si="1"/>
        <v>5.3066000000000002E-2</v>
      </c>
      <c r="H14" s="6">
        <f>1/H20*2</f>
        <v>2.6533000000000001E-2</v>
      </c>
      <c r="I14" s="3"/>
    </row>
    <row r="15" spans="1:9" x14ac:dyDescent="0.25">
      <c r="A15" s="1" t="s">
        <v>16</v>
      </c>
      <c r="B15" s="6">
        <f t="shared" ref="B15:D15" si="2">(B14/180)*B26</f>
        <v>-0.78223547247979119</v>
      </c>
      <c r="C15" s="6">
        <f t="shared" si="2"/>
        <v>-0.35850109625583582</v>
      </c>
      <c r="D15" s="6">
        <f t="shared" si="2"/>
        <v>-0.14968650664576097</v>
      </c>
      <c r="E15" s="6">
        <f>(E14/180)*E26</f>
        <v>-5.3092915845667499E-2</v>
      </c>
      <c r="F15" s="6">
        <f>(F14/180)*F26</f>
        <v>-1.5671289184227215E-2</v>
      </c>
      <c r="G15" s="6">
        <f>(G14/180)*G26</f>
        <v>-4.1401394068440005E-3</v>
      </c>
      <c r="H15" s="6">
        <f>(H14/180)*H26</f>
        <v>-1.0507997039201312E-3</v>
      </c>
      <c r="I15" s="3"/>
    </row>
    <row r="16" spans="1:9" x14ac:dyDescent="0.25">
      <c r="A16" s="1" t="s">
        <v>17</v>
      </c>
      <c r="B16" s="6">
        <f>$D$5/(SQRT($D$5*$D$5+B22*B22))</f>
        <v>0.12403473458920847</v>
      </c>
      <c r="C16" s="6">
        <f t="shared" ref="C16:H16" si="3">$D$5/(SQRT($D$5*$D$5+C22*C22))</f>
        <v>0.242535625036333</v>
      </c>
      <c r="D16" s="6">
        <f t="shared" si="3"/>
        <v>0.44721359549995798</v>
      </c>
      <c r="E16" s="6">
        <f t="shared" si="3"/>
        <v>0.70710678118654757</v>
      </c>
      <c r="F16" s="6">
        <f t="shared" si="3"/>
        <v>0.89442719099991597</v>
      </c>
      <c r="G16" s="6">
        <f t="shared" si="3"/>
        <v>0.97014250014533199</v>
      </c>
      <c r="H16" s="6">
        <f t="shared" si="3"/>
        <v>0.99227787671366774</v>
      </c>
      <c r="I16" s="3"/>
    </row>
    <row r="17" spans="1:9" x14ac:dyDescent="0.25">
      <c r="A17" s="1" t="s">
        <v>18</v>
      </c>
      <c r="B17" s="6">
        <f>180*(B15/B14)</f>
        <v>-82.917019046071417</v>
      </c>
      <c r="C17" s="6">
        <f>180*(C15/C14)</f>
        <v>-76.002286452307558</v>
      </c>
      <c r="D17" s="6">
        <f>180*(D15/D14)</f>
        <v>-63.46712394997968</v>
      </c>
      <c r="E17" s="6">
        <f>180*(E15/E14)</f>
        <v>-45.022824653356906</v>
      </c>
      <c r="F17" s="6">
        <f>180*(F15/F14)</f>
        <v>-26.578525356734055</v>
      </c>
      <c r="G17" s="6">
        <f>180*(G15/G14)</f>
        <v>-14.043362854406212</v>
      </c>
      <c r="H17" s="6">
        <f>180*(H15/H14)</f>
        <v>-7.1286302606423551</v>
      </c>
      <c r="I17" s="3"/>
    </row>
    <row r="18" spans="1:9" x14ac:dyDescent="0.25">
      <c r="A18" s="7" t="s">
        <v>28</v>
      </c>
      <c r="B18" s="3">
        <f>-DEGREES(ATAN(B21))</f>
        <v>-7.1250163489017977</v>
      </c>
      <c r="C18" s="3">
        <f t="shared" ref="C18:H18" si="4">-DEGREES(ATAN(C21))</f>
        <v>-14.036243467926479</v>
      </c>
      <c r="D18" s="3">
        <f t="shared" si="4"/>
        <v>-26.56505117707799</v>
      </c>
      <c r="E18" s="3">
        <f t="shared" si="4"/>
        <v>-45</v>
      </c>
      <c r="F18" s="3">
        <f t="shared" si="4"/>
        <v>-63.43494882292201</v>
      </c>
      <c r="G18" s="3">
        <f t="shared" si="4"/>
        <v>-75.963756532073532</v>
      </c>
      <c r="H18" s="3">
        <f t="shared" si="4"/>
        <v>-82.874983651098205</v>
      </c>
      <c r="I18" s="3"/>
    </row>
    <row r="19" spans="1:9" x14ac:dyDescent="0.25"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t="s">
        <v>21</v>
      </c>
      <c r="B20" s="3">
        <f>$B$8*B11</f>
        <v>1.1777786153092376</v>
      </c>
      <c r="C20" s="3">
        <f>$B$8*C11</f>
        <v>2.3555572306184751</v>
      </c>
      <c r="D20" s="3">
        <f>$B$8*D11</f>
        <v>4.7111144612369502</v>
      </c>
      <c r="E20" s="3">
        <f>$B$8*E11</f>
        <v>9.4222289224739004</v>
      </c>
      <c r="F20" s="3">
        <f>$B$8*F11</f>
        <v>18.844457844947801</v>
      </c>
      <c r="G20" s="3">
        <f>$B$8*G11</f>
        <v>37.688915689895602</v>
      </c>
      <c r="H20" s="3">
        <f>$B$8*H11</f>
        <v>75.377831379791203</v>
      </c>
      <c r="I20" s="3"/>
    </row>
    <row r="21" spans="1:9" x14ac:dyDescent="0.25">
      <c r="A21" t="s">
        <v>27</v>
      </c>
      <c r="B21" s="3">
        <f>2*3.14*B20*$D$4*$D$5</f>
        <v>0.125</v>
      </c>
      <c r="C21" s="3">
        <f t="shared" ref="C21:H21" si="5">2*3.14*C20*$D$4*$D$5</f>
        <v>0.25</v>
      </c>
      <c r="D21" s="3">
        <f t="shared" si="5"/>
        <v>0.5</v>
      </c>
      <c r="E21" s="3">
        <f t="shared" si="5"/>
        <v>1</v>
      </c>
      <c r="F21" s="3">
        <f t="shared" si="5"/>
        <v>2</v>
      </c>
      <c r="G21" s="3">
        <f t="shared" si="5"/>
        <v>4</v>
      </c>
      <c r="H21" s="3">
        <f t="shared" si="5"/>
        <v>8</v>
      </c>
      <c r="I21" s="3"/>
    </row>
    <row r="22" spans="1:9" x14ac:dyDescent="0.25">
      <c r="A22" t="s">
        <v>20</v>
      </c>
      <c r="B22" s="4">
        <f>1/(2*3.14*B20*$D$4)</f>
        <v>10400000</v>
      </c>
      <c r="C22" s="4">
        <f>1/(2*3.14*C20*$D$4)</f>
        <v>5200000</v>
      </c>
      <c r="D22" s="4">
        <f>1/(2*3.14*D20*$D$4)</f>
        <v>2600000</v>
      </c>
      <c r="E22" s="4">
        <f>1/(2*3.14*E20*$D$4)</f>
        <v>1300000</v>
      </c>
      <c r="F22" s="4">
        <f>1/(2*3.14*F20*$D$4)</f>
        <v>650000</v>
      </c>
      <c r="G22" s="4">
        <f>1/(2*3.14*G20*$D$4)</f>
        <v>325000</v>
      </c>
      <c r="H22" s="4">
        <f>1/(2*3.14*H20*$D$4)</f>
        <v>162500</v>
      </c>
      <c r="I22" s="4"/>
    </row>
    <row r="23" spans="1:9" x14ac:dyDescent="0.25">
      <c r="A23" t="s">
        <v>22</v>
      </c>
      <c r="B23" s="3" t="str">
        <f>COMPLEX(0,B22)</f>
        <v>10400000i</v>
      </c>
      <c r="C23" s="3" t="str">
        <f t="shared" ref="C23:H23" si="6">COMPLEX(0,C22)</f>
        <v>5200000i</v>
      </c>
      <c r="D23" s="3" t="str">
        <f t="shared" si="6"/>
        <v>2600000i</v>
      </c>
      <c r="E23" s="3" t="str">
        <f t="shared" si="6"/>
        <v>1300000i</v>
      </c>
      <c r="F23" s="3" t="str">
        <f t="shared" si="6"/>
        <v>650000i</v>
      </c>
      <c r="G23" s="3" t="str">
        <f t="shared" si="6"/>
        <v>325000i</v>
      </c>
      <c r="H23" s="3" t="str">
        <f t="shared" si="6"/>
        <v>162500i</v>
      </c>
      <c r="I23" s="3"/>
    </row>
    <row r="24" spans="1:9" x14ac:dyDescent="0.25">
      <c r="A24" t="s">
        <v>23</v>
      </c>
      <c r="B24" s="3" t="str">
        <f>IMSUM(B23,$D$5)</f>
        <v>1300000+10400000i</v>
      </c>
      <c r="C24" s="3" t="str">
        <f t="shared" ref="C24:H24" si="7">IMSUM(C23,$D$5)</f>
        <v>1300000+5200000i</v>
      </c>
      <c r="D24" s="3" t="str">
        <f t="shared" si="7"/>
        <v>1300000+2600000i</v>
      </c>
      <c r="E24" s="3" t="str">
        <f t="shared" si="7"/>
        <v>1300000+1300000i</v>
      </c>
      <c r="F24" s="3" t="str">
        <f t="shared" si="7"/>
        <v>1300000+650000i</v>
      </c>
      <c r="G24" s="3" t="str">
        <f t="shared" si="7"/>
        <v>1300000+325000i</v>
      </c>
      <c r="H24" s="3" t="str">
        <f t="shared" si="7"/>
        <v>1300000+162500i</v>
      </c>
      <c r="I24" s="3"/>
    </row>
    <row r="25" spans="1:9" x14ac:dyDescent="0.25">
      <c r="A25" t="s">
        <v>2</v>
      </c>
      <c r="B25" s="3" t="str">
        <f>IMDIV(B12,B24)</f>
        <v>3,55029585798817E-08-2,84023668639053E-07i</v>
      </c>
      <c r="C25" s="3" t="str">
        <f>IMDIV(C12,C24)</f>
        <v>1,35746606334842E-07-5,42986425339367E-07i</v>
      </c>
      <c r="D25" s="3" t="str">
        <f>IMDIV(D12,D24)</f>
        <v>4,61538461538462E-07-9,23076923076923E-07i</v>
      </c>
      <c r="E25" s="3" t="str">
        <f>IMDIV(E12,E24)</f>
        <v>1,15384615384615E-06-1,15384615384615E-06i</v>
      </c>
      <c r="F25" s="3" t="str">
        <f>IMDIV(F12,F24)</f>
        <v>1,84615384615385E-06-9,23076923076923E-07i</v>
      </c>
      <c r="G25" s="3" t="str">
        <f>IMDIV(G12,G24)</f>
        <v>2,17194570135747E-06-5,42986425339367E-07i</v>
      </c>
      <c r="H25" s="3" t="str">
        <f>IMDIV(H12,H24)</f>
        <v>2,27218934911243E-06-2,84023668639053E-07i</v>
      </c>
      <c r="I25" s="3"/>
    </row>
    <row r="26" spans="1:9" x14ac:dyDescent="0.25">
      <c r="A26" t="s">
        <v>24</v>
      </c>
      <c r="B26" s="3">
        <f>(ATAN(IMAGINARY(B25)/IMREAL(B25))*180)/3.14</f>
        <v>-82.917019046071417</v>
      </c>
      <c r="C26" s="3">
        <f t="shared" ref="C26:H26" si="8">ATAN(IMAGINARY(C25)/IMREAL(C25))*180/3.14</f>
        <v>-76.002286452307558</v>
      </c>
      <c r="D26" s="3">
        <f t="shared" si="8"/>
        <v>-63.467123949979687</v>
      </c>
      <c r="E26" s="3">
        <f t="shared" si="8"/>
        <v>-45.022824653356906</v>
      </c>
      <c r="F26" s="3">
        <f t="shared" si="8"/>
        <v>-26.578525356734055</v>
      </c>
      <c r="G26" s="3">
        <f t="shared" si="8"/>
        <v>-14.043362854406212</v>
      </c>
      <c r="H26" s="3">
        <f t="shared" si="8"/>
        <v>-7.1286302606423559</v>
      </c>
      <c r="I26" s="3"/>
    </row>
    <row r="27" spans="1:9" x14ac:dyDescent="0.25">
      <c r="A27" t="s">
        <v>25</v>
      </c>
      <c r="B27" s="3">
        <f>B26/(360*B20)</f>
        <v>-0.19555886811994783</v>
      </c>
      <c r="C27" s="3">
        <f>C26/(360*C20)</f>
        <v>-8.9625274063958954E-2</v>
      </c>
      <c r="D27" s="3">
        <f>D26/(360*D20)</f>
        <v>-3.7421626661440242E-2</v>
      </c>
      <c r="E27" s="3">
        <f>E26/(360*E20)</f>
        <v>-1.3273228961416875E-2</v>
      </c>
      <c r="F27" s="3">
        <f>F26/(360*F20)</f>
        <v>-3.9178222960568037E-3</v>
      </c>
      <c r="G27" s="3">
        <f>G26/(360*G20)</f>
        <v>-1.0350348517110001E-3</v>
      </c>
      <c r="H27" s="3">
        <f>H26/(360*H20)</f>
        <v>-2.626999259800328E-4</v>
      </c>
      <c r="I2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Делитель напряжения</vt:lpstr>
      <vt:lpstr>Фильтр нижних частот</vt:lpstr>
      <vt:lpstr>Фильтр верхних частот</vt:lpstr>
      <vt:lpstr>Фильтр верхних частот_черновая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2020-03-04T17:27:57Z</dcterms:created>
  <dcterms:modified xsi:type="dcterms:W3CDTF">2020-03-04T19:34:55Z</dcterms:modified>
</cp:coreProperties>
</file>