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Летняя сессия\Электрические цепи\E-c_2_2\lr4\"/>
    </mc:Choice>
  </mc:AlternateContent>
  <bookViews>
    <workbookView xWindow="0" yWindow="0" windowWidth="25200" windowHeight="11850" firstSheet="1" activeTab="1"/>
  </bookViews>
  <sheets>
    <sheet name="Делитель напряжения" sheetId="1" r:id="rId1"/>
    <sheet name="Фильтр верхних частот" sheetId="2" r:id="rId2"/>
    <sheet name="Фильтр нижних частот" sheetId="5" r:id="rId3"/>
    <sheet name="Полосовой фильтр " sheetId="8" r:id="rId4"/>
    <sheet name="Режекторный фильтр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8" l="1"/>
  <c r="C19" i="8"/>
  <c r="D19" i="8"/>
  <c r="E19" i="8"/>
  <c r="F19" i="8"/>
  <c r="G19" i="8"/>
  <c r="H19" i="8"/>
  <c r="C18" i="8"/>
  <c r="D18" i="8"/>
  <c r="E18" i="8"/>
  <c r="F18" i="8"/>
  <c r="G18" i="8"/>
  <c r="H18" i="8"/>
  <c r="B18" i="8"/>
  <c r="B5" i="8"/>
  <c r="D5" i="8" s="1"/>
  <c r="B4" i="8"/>
  <c r="D4" i="8" s="1"/>
  <c r="H14" i="8"/>
  <c r="G14" i="8"/>
  <c r="F14" i="8"/>
  <c r="E14" i="8"/>
  <c r="D14" i="8"/>
  <c r="C14" i="8"/>
  <c r="B14" i="8"/>
  <c r="B2" i="6"/>
  <c r="B5" i="6" s="1"/>
  <c r="D5" i="6" s="1"/>
  <c r="B2" i="5"/>
  <c r="H12" i="2"/>
  <c r="G12" i="2"/>
  <c r="F12" i="2"/>
  <c r="E12" i="2"/>
  <c r="E16" i="2" s="1"/>
  <c r="D12" i="2"/>
  <c r="C12" i="2"/>
  <c r="B12" i="2"/>
  <c r="B8" i="1"/>
  <c r="B9" i="1"/>
  <c r="B10" i="1"/>
  <c r="B7" i="1"/>
  <c r="C7" i="1"/>
  <c r="H14" i="6"/>
  <c r="G14" i="6"/>
  <c r="F14" i="6"/>
  <c r="E14" i="6"/>
  <c r="D14" i="6"/>
  <c r="C14" i="6"/>
  <c r="B14" i="6"/>
  <c r="B8" i="8" l="1"/>
  <c r="H12" i="8" s="1"/>
  <c r="F12" i="8"/>
  <c r="E12" i="8"/>
  <c r="C12" i="8"/>
  <c r="B12" i="8"/>
  <c r="B7" i="8"/>
  <c r="B4" i="6"/>
  <c r="D4" i="6" s="1"/>
  <c r="B7" i="6" s="1"/>
  <c r="B7" i="2"/>
  <c r="B5" i="2"/>
  <c r="D5" i="2" s="1"/>
  <c r="B4" i="2"/>
  <c r="H14" i="5"/>
  <c r="G14" i="5"/>
  <c r="F14" i="5"/>
  <c r="E14" i="5"/>
  <c r="D14" i="5"/>
  <c r="C14" i="5"/>
  <c r="B14" i="5"/>
  <c r="B5" i="5"/>
  <c r="D5" i="5" s="1"/>
  <c r="B4" i="5"/>
  <c r="D4" i="5" s="1"/>
  <c r="B7" i="5" s="1"/>
  <c r="C14" i="2"/>
  <c r="D14" i="2"/>
  <c r="E14" i="2"/>
  <c r="F14" i="2"/>
  <c r="G14" i="2"/>
  <c r="H14" i="2"/>
  <c r="B14" i="2"/>
  <c r="D4" i="2"/>
  <c r="C8" i="1"/>
  <c r="C9" i="1"/>
  <c r="C10" i="1"/>
  <c r="B5" i="1"/>
  <c r="D12" i="8" l="1"/>
  <c r="D16" i="8" s="1"/>
  <c r="G12" i="8"/>
  <c r="B13" i="8"/>
  <c r="B16" i="8"/>
  <c r="C13" i="8"/>
  <c r="C16" i="8"/>
  <c r="G16" i="8"/>
  <c r="G13" i="8"/>
  <c r="H16" i="8"/>
  <c r="H13" i="8"/>
  <c r="F16" i="8"/>
  <c r="F13" i="8"/>
  <c r="E16" i="8"/>
  <c r="E13" i="8"/>
  <c r="B8" i="6"/>
  <c r="F10" i="1"/>
  <c r="G10" i="1" s="1"/>
  <c r="F9" i="1"/>
  <c r="G9" i="1" s="1"/>
  <c r="F7" i="1"/>
  <c r="G7" i="1" s="1"/>
  <c r="D10" i="1"/>
  <c r="E10" i="1" s="1"/>
  <c r="F8" i="1"/>
  <c r="G8" i="1" s="1"/>
  <c r="B8" i="5"/>
  <c r="B8" i="2"/>
  <c r="D13" i="2" s="1"/>
  <c r="D19" i="2" s="1"/>
  <c r="E13" i="2"/>
  <c r="E19" i="2" s="1"/>
  <c r="E17" i="2" s="1"/>
  <c r="D13" i="8" l="1"/>
  <c r="G15" i="8"/>
  <c r="B15" i="8"/>
  <c r="B17" i="8"/>
  <c r="F15" i="8"/>
  <c r="F17" i="8"/>
  <c r="E15" i="8"/>
  <c r="E17" i="8"/>
  <c r="H15" i="8"/>
  <c r="D17" i="8"/>
  <c r="D15" i="8"/>
  <c r="G17" i="8"/>
  <c r="H17" i="8"/>
  <c r="C15" i="8"/>
  <c r="C17" i="8"/>
  <c r="E12" i="6"/>
  <c r="E16" i="6" s="1"/>
  <c r="C12" i="6"/>
  <c r="F12" i="6"/>
  <c r="B12" i="6"/>
  <c r="B13" i="6" s="1"/>
  <c r="H12" i="6"/>
  <c r="H16" i="6" s="1"/>
  <c r="D12" i="6"/>
  <c r="G12" i="6"/>
  <c r="H12" i="5"/>
  <c r="D12" i="5"/>
  <c r="G12" i="5"/>
  <c r="C12" i="5"/>
  <c r="E12" i="5"/>
  <c r="F12" i="5"/>
  <c r="B12" i="5"/>
  <c r="D7" i="1"/>
  <c r="E7" i="1" s="1"/>
  <c r="D9" i="1"/>
  <c r="E9" i="1" s="1"/>
  <c r="D8" i="1"/>
  <c r="E8" i="1" s="1"/>
  <c r="F13" i="6"/>
  <c r="F16" i="6"/>
  <c r="H13" i="6"/>
  <c r="C16" i="6"/>
  <c r="C13" i="6"/>
  <c r="E13" i="6"/>
  <c r="G16" i="6"/>
  <c r="G13" i="6"/>
  <c r="B16" i="6"/>
  <c r="D16" i="6"/>
  <c r="D13" i="6"/>
  <c r="G13" i="2"/>
  <c r="G19" i="2" s="1"/>
  <c r="G18" i="2"/>
  <c r="D18" i="2"/>
  <c r="C13" i="2"/>
  <c r="C19" i="2" s="1"/>
  <c r="D16" i="2"/>
  <c r="D17" i="2" s="1"/>
  <c r="F13" i="2"/>
  <c r="F19" i="2" s="1"/>
  <c r="H13" i="2"/>
  <c r="H19" i="2" s="1"/>
  <c r="G16" i="2"/>
  <c r="B13" i="2"/>
  <c r="B19" i="2" s="1"/>
  <c r="B17" i="6" l="1"/>
  <c r="B19" i="6"/>
  <c r="B18" i="6"/>
  <c r="B15" i="6" s="1"/>
  <c r="D18" i="6"/>
  <c r="D15" i="6" s="1"/>
  <c r="D19" i="6"/>
  <c r="D17" i="6" s="1"/>
  <c r="F18" i="6"/>
  <c r="F15" i="6" s="1"/>
  <c r="F19" i="6"/>
  <c r="F17" i="6" s="1"/>
  <c r="E19" i="6"/>
  <c r="E17" i="6" s="1"/>
  <c r="E18" i="6"/>
  <c r="E15" i="6" s="1"/>
  <c r="H18" i="6"/>
  <c r="H15" i="6" s="1"/>
  <c r="H19" i="6"/>
  <c r="H17" i="6" s="1"/>
  <c r="G18" i="6"/>
  <c r="G15" i="6" s="1"/>
  <c r="G19" i="6"/>
  <c r="G17" i="6" s="1"/>
  <c r="C18" i="6"/>
  <c r="C15" i="6" s="1"/>
  <c r="C19" i="6"/>
  <c r="C17" i="6" s="1"/>
  <c r="G17" i="2"/>
  <c r="C16" i="2"/>
  <c r="C17" i="2" s="1"/>
  <c r="E16" i="5"/>
  <c r="E13" i="5"/>
  <c r="H13" i="5"/>
  <c r="H16" i="5"/>
  <c r="D13" i="5"/>
  <c r="D16" i="5"/>
  <c r="C16" i="5"/>
  <c r="C13" i="5"/>
  <c r="F16" i="5"/>
  <c r="F13" i="5"/>
  <c r="B16" i="5"/>
  <c r="B13" i="5"/>
  <c r="G16" i="5"/>
  <c r="G13" i="5"/>
  <c r="B18" i="2"/>
  <c r="C18" i="2"/>
  <c r="F18" i="2"/>
  <c r="H16" i="2"/>
  <c r="H17" i="2" s="1"/>
  <c r="E18" i="2"/>
  <c r="E15" i="2" s="1"/>
  <c r="C15" i="2"/>
  <c r="B16" i="2"/>
  <c r="B17" i="2" s="1"/>
  <c r="F16" i="2"/>
  <c r="F17" i="2" s="1"/>
  <c r="G15" i="2"/>
  <c r="D15" i="2"/>
  <c r="C19" i="5" l="1"/>
  <c r="C17" i="5" s="1"/>
  <c r="C18" i="5"/>
  <c r="C15" i="5" s="1"/>
  <c r="H18" i="5"/>
  <c r="H15" i="5" s="1"/>
  <c r="H19" i="5"/>
  <c r="H17" i="5" s="1"/>
  <c r="B19" i="5"/>
  <c r="B17" i="5" s="1"/>
  <c r="B18" i="5"/>
  <c r="B15" i="5" s="1"/>
  <c r="G18" i="5"/>
  <c r="G15" i="5" s="1"/>
  <c r="G19" i="5"/>
  <c r="G17" i="5" s="1"/>
  <c r="F19" i="5"/>
  <c r="F17" i="5" s="1"/>
  <c r="F18" i="5"/>
  <c r="F15" i="5" s="1"/>
  <c r="E18" i="5"/>
  <c r="E15" i="5" s="1"/>
  <c r="E19" i="5"/>
  <c r="E17" i="5" s="1"/>
  <c r="D18" i="5"/>
  <c r="D15" i="5" s="1"/>
  <c r="D19" i="5"/>
  <c r="D17" i="5" s="1"/>
  <c r="H18" i="2"/>
  <c r="H15" i="2" s="1"/>
  <c r="F15" i="2"/>
  <c r="B15" i="2"/>
</calcChain>
</file>

<file path=xl/sharedStrings.xml><?xml version="1.0" encoding="utf-8"?>
<sst xmlns="http://schemas.openxmlformats.org/spreadsheetml/2006/main" count="103" uniqueCount="34">
  <si>
    <t>Uвх</t>
  </si>
  <si>
    <t>Uвых</t>
  </si>
  <si>
    <t>I</t>
  </si>
  <si>
    <t>R1</t>
  </si>
  <si>
    <t>R2</t>
  </si>
  <si>
    <t>P1</t>
  </si>
  <si>
    <t>P2</t>
  </si>
  <si>
    <t>Rо</t>
  </si>
  <si>
    <t>Ом</t>
  </si>
  <si>
    <t>А</t>
  </si>
  <si>
    <t>В</t>
  </si>
  <si>
    <t>K</t>
  </si>
  <si>
    <t>Fц</t>
  </si>
  <si>
    <t>Номер варианта</t>
  </si>
  <si>
    <t>http://www.diagram.com.ua/list/beginner/beginner216.shtml</t>
  </si>
  <si>
    <t>Для информации</t>
  </si>
  <si>
    <t>https://pue8.ru/silovaya-elektronika/887-rs-generatory-s-mostom-vina.html</t>
  </si>
  <si>
    <t>Fц/8</t>
  </si>
  <si>
    <t>Fц/4</t>
  </si>
  <si>
    <t>Fц/2</t>
  </si>
  <si>
    <t>Fц*2</t>
  </si>
  <si>
    <t>Fц*4</t>
  </si>
  <si>
    <t>Fц*8</t>
  </si>
  <si>
    <t>x</t>
  </si>
  <si>
    <t>С [нФ]</t>
  </si>
  <si>
    <t>R [кОм]</t>
  </si>
  <si>
    <t>Uвх [В]</t>
  </si>
  <si>
    <t>τ [c]</t>
  </si>
  <si>
    <t>Fц [Гц]</t>
  </si>
  <si>
    <t>F [Гц]</t>
  </si>
  <si>
    <t>Uвых [В]</t>
  </si>
  <si>
    <t>a [с]</t>
  </si>
  <si>
    <t>b [с]</t>
  </si>
  <si>
    <t>φ [гр]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</si>
</sst>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u/>
      <sz val="11"/>
      <color theme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" fillId="0" borderId="0" xfId="1"/>
    <xf numFmtId="165" fontId="2" fillId="0" borderId="0" xfId="0" applyNumberFormat="1" applyFont="1"/>
    <xf numFmtId="0" fontId="2" fillId="0" borderId="0" xfId="0" applyFont="1"/>
    <xf numFmtId="0" fontId="3" fillId="0" borderId="0" xfId="1" applyFont="1"/>
    <xf numFmtId="164" fontId="2" fillId="0" borderId="0" xfId="0" applyNumberFormat="1" applyFont="1"/>
    <xf numFmtId="3" fontId="2" fillId="0" borderId="0" xfId="0" applyNumberFormat="1" applyFont="1"/>
    <xf numFmtId="0" fontId="4" fillId="0" borderId="1" xfId="0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Fill="1" applyBorder="1"/>
    <xf numFmtId="0" fontId="5" fillId="0" borderId="1" xfId="0" applyFont="1" applyBorder="1"/>
    <xf numFmtId="165" fontId="5" fillId="0" borderId="1" xfId="0" applyNumberFormat="1" applyFont="1" applyBorder="1"/>
    <xf numFmtId="0" fontId="0" fillId="0" borderId="0" xfId="0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верхних частот'!$B$12:$H$12</c:f>
              <c:numCache>
                <c:formatCode>#\ ##0.000</c:formatCode>
                <c:ptCount val="7"/>
                <c:pt idx="0">
                  <c:v>0.58888930765461878</c:v>
                </c:pt>
                <c:pt idx="1">
                  <c:v>1.1777786153092376</c:v>
                </c:pt>
                <c:pt idx="2">
                  <c:v>2.3555572306184751</c:v>
                </c:pt>
                <c:pt idx="3">
                  <c:v>4.7111144612369502</c:v>
                </c:pt>
                <c:pt idx="4">
                  <c:v>9.4222289224739004</c:v>
                </c:pt>
                <c:pt idx="5">
                  <c:v>18.844457844947801</c:v>
                </c:pt>
                <c:pt idx="6">
                  <c:v>37.688915689895602</c:v>
                </c:pt>
              </c:numCache>
            </c:numRef>
          </c:xVal>
          <c:yVal>
            <c:numRef>
              <c:f>'Фильтр верхних частот'!$B$18:$H$18</c:f>
              <c:numCache>
                <c:formatCode>#\ ##0.000</c:formatCode>
                <c:ptCount val="7"/>
                <c:pt idx="0">
                  <c:v>0.12403473458920847</c:v>
                </c:pt>
                <c:pt idx="1">
                  <c:v>0.24253562503633297</c:v>
                </c:pt>
                <c:pt idx="2">
                  <c:v>0.44721359549995793</c:v>
                </c:pt>
                <c:pt idx="3">
                  <c:v>0.70710678118654746</c:v>
                </c:pt>
                <c:pt idx="4">
                  <c:v>0.89442719099991586</c:v>
                </c:pt>
                <c:pt idx="5">
                  <c:v>0.97014250014533188</c:v>
                </c:pt>
                <c:pt idx="6">
                  <c:v>0.99227787671366774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F-4087-A703-1EB069D8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верхних частот'!$B$12:$H$12</c:f>
              <c:numCache>
                <c:formatCode>#\ ##0.000</c:formatCode>
                <c:ptCount val="7"/>
                <c:pt idx="0">
                  <c:v>0.58888930765461878</c:v>
                </c:pt>
                <c:pt idx="1">
                  <c:v>1.1777786153092376</c:v>
                </c:pt>
                <c:pt idx="2">
                  <c:v>2.3555572306184751</c:v>
                </c:pt>
                <c:pt idx="3">
                  <c:v>4.7111144612369502</c:v>
                </c:pt>
                <c:pt idx="4">
                  <c:v>9.4222289224739004</c:v>
                </c:pt>
                <c:pt idx="5">
                  <c:v>18.844457844947801</c:v>
                </c:pt>
                <c:pt idx="6">
                  <c:v>37.688915689895602</c:v>
                </c:pt>
              </c:numCache>
            </c:numRef>
          </c:xVal>
          <c:yVal>
            <c:numRef>
              <c:f>'Фильтр верхних частот'!$B$19:$H$19</c:f>
              <c:numCache>
                <c:formatCode>#\ ##0.000</c:formatCode>
                <c:ptCount val="7"/>
                <c:pt idx="0">
                  <c:v>82.874983651098205</c:v>
                </c:pt>
                <c:pt idx="1">
                  <c:v>75.963756532073532</c:v>
                </c:pt>
                <c:pt idx="2">
                  <c:v>63.43494882292201</c:v>
                </c:pt>
                <c:pt idx="3">
                  <c:v>45</c:v>
                </c:pt>
                <c:pt idx="4">
                  <c:v>26.56505117707799</c:v>
                </c:pt>
                <c:pt idx="5">
                  <c:v>14.036243467926479</c:v>
                </c:pt>
                <c:pt idx="6">
                  <c:v>7.1250163489017977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23-4D67-8E4C-371060F58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'Фильтр нижних частот'!$A$18</c:f>
              <c:strCache>
                <c:ptCount val="1"/>
                <c:pt idx="0">
                  <c:v>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нижних частот'!$B$12:$H$12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'Фильтр нижних частот'!$B$18:$H$18</c:f>
              <c:numCache>
                <c:formatCode>#\ ##0.000</c:formatCode>
                <c:ptCount val="7"/>
                <c:pt idx="0">
                  <c:v>0.99227787671366774</c:v>
                </c:pt>
                <c:pt idx="1">
                  <c:v>0.97014250014533188</c:v>
                </c:pt>
                <c:pt idx="2">
                  <c:v>0.89442719099991586</c:v>
                </c:pt>
                <c:pt idx="3">
                  <c:v>0.70710678118654746</c:v>
                </c:pt>
                <c:pt idx="4">
                  <c:v>0.44721359549995793</c:v>
                </c:pt>
                <c:pt idx="5">
                  <c:v>0.24253562503633297</c:v>
                </c:pt>
                <c:pt idx="6">
                  <c:v>0.12403473458920847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92-4BB9-A0B7-12135E196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'Фильтр нижних частот'!$B$12:$H$12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'Фильтр нижних частот'!$B$19:$H$19</c:f>
              <c:numCache>
                <c:formatCode>#\ ##0.000</c:formatCode>
                <c:ptCount val="7"/>
                <c:pt idx="0">
                  <c:v>-7.1250163489017977</c:v>
                </c:pt>
                <c:pt idx="1">
                  <c:v>-14.036243467926479</c:v>
                </c:pt>
                <c:pt idx="2">
                  <c:v>-26.56505117707799</c:v>
                </c:pt>
                <c:pt idx="3">
                  <c:v>-45</c:v>
                </c:pt>
                <c:pt idx="4">
                  <c:v>-63.43494882292201</c:v>
                </c:pt>
                <c:pt idx="5">
                  <c:v>-75.963756532073532</c:v>
                </c:pt>
                <c:pt idx="6">
                  <c:v>-82.874983651098205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F0-4407-A292-21F71B197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'Полосовой фильтр 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'Полосовой фильтр '!$B$18:$H$18</c:f>
              <c:numCache>
                <c:formatCode>#\ ##0.000</c:formatCode>
                <c:ptCount val="7"/>
                <c:pt idx="0">
                  <c:v>0.11866510919732927</c:v>
                </c:pt>
                <c:pt idx="1">
                  <c:v>0.20823168251814142</c:v>
                </c:pt>
                <c:pt idx="2">
                  <c:v>0.29814239699997197</c:v>
                </c:pt>
                <c:pt idx="3">
                  <c:v>0.33333333333333331</c:v>
                </c:pt>
                <c:pt idx="4">
                  <c:v>0.29814239699997197</c:v>
                </c:pt>
                <c:pt idx="5">
                  <c:v>0.20823168251814142</c:v>
                </c:pt>
                <c:pt idx="6">
                  <c:v>0.11866510919732927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37-4F00-8D4E-8DC1766C6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'Полосовой фильтр '!$B$12:$H$12</c:f>
              <c:numCache>
                <c:formatCode>#\ ##0.000</c:formatCode>
                <c:ptCount val="7"/>
                <c:pt idx="0">
                  <c:v>1.1777786153092376</c:v>
                </c:pt>
                <c:pt idx="1">
                  <c:v>2.3555572306184751</c:v>
                </c:pt>
                <c:pt idx="2">
                  <c:v>4.7111144612369502</c:v>
                </c:pt>
                <c:pt idx="3">
                  <c:v>9.4222289224739004</c:v>
                </c:pt>
                <c:pt idx="4">
                  <c:v>18.844457844947801</c:v>
                </c:pt>
                <c:pt idx="5">
                  <c:v>37.688915689895602</c:v>
                </c:pt>
                <c:pt idx="6">
                  <c:v>75.377831379791203</c:v>
                </c:pt>
              </c:numCache>
            </c:numRef>
          </c:xVal>
          <c:yVal>
            <c:numRef>
              <c:f>'Полосовой фильтр '!$B$19:$H$19</c:f>
              <c:numCache>
                <c:formatCode>#\ ##0.000</c:formatCode>
                <c:ptCount val="7"/>
                <c:pt idx="0">
                  <c:v>-69.145541960421653</c:v>
                </c:pt>
                <c:pt idx="1">
                  <c:v>-51.340191745909912</c:v>
                </c:pt>
                <c:pt idx="2">
                  <c:v>-26.56505117707799</c:v>
                </c:pt>
                <c:pt idx="3">
                  <c:v>0</c:v>
                </c:pt>
                <c:pt idx="4">
                  <c:v>26.56505117707799</c:v>
                </c:pt>
                <c:pt idx="5">
                  <c:v>51.340191745909912</c:v>
                </c:pt>
                <c:pt idx="6">
                  <c:v>69.145541960421653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1-46DE-9596-DCF94BF3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'Режекторный фильтр'!$B$12:$H$12</c:f>
              <c:numCache>
                <c:formatCode>#\ ##0.000</c:formatCode>
                <c:ptCount val="7"/>
                <c:pt idx="0">
                  <c:v>0.98148217942436455</c:v>
                </c:pt>
                <c:pt idx="1">
                  <c:v>1.9629643588487291</c:v>
                </c:pt>
                <c:pt idx="2">
                  <c:v>3.9259287176974582</c:v>
                </c:pt>
                <c:pt idx="3">
                  <c:v>7.8518574353949164</c:v>
                </c:pt>
                <c:pt idx="4">
                  <c:v>15.703714870789833</c:v>
                </c:pt>
                <c:pt idx="5">
                  <c:v>31.407429741579666</c:v>
                </c:pt>
                <c:pt idx="6">
                  <c:v>62.814859483159331</c:v>
                </c:pt>
              </c:numCache>
            </c:numRef>
          </c:xVal>
          <c:yVal>
            <c:numRef>
              <c:f>'Режекторный фильтр'!$B$18:$H$18</c:f>
              <c:numCache>
                <c:formatCode>#\ ##0.000</c:formatCode>
                <c:ptCount val="7"/>
                <c:pt idx="0">
                  <c:v>0.31149591164298934</c:v>
                </c:pt>
                <c:pt idx="1">
                  <c:v>0.26028960314767674</c:v>
                </c:pt>
                <c:pt idx="2">
                  <c:v>0.14907119849998593</c:v>
                </c:pt>
                <c:pt idx="3">
                  <c:v>4.9343245538895856E-17</c:v>
                </c:pt>
                <c:pt idx="4">
                  <c:v>0.14907119849998601</c:v>
                </c:pt>
                <c:pt idx="5">
                  <c:v>0.2602896031476768</c:v>
                </c:pt>
                <c:pt idx="6">
                  <c:v>0.31149591164298934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AE-4C0B-8D8E-3DEBB6FBB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9600"/>
        <c:axId val="2110588368"/>
      </c:scatterChart>
      <c:valAx>
        <c:axId val="211059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88368"/>
        <c:crosses val="autoZero"/>
        <c:crossBetween val="midCat"/>
      </c:valAx>
      <c:valAx>
        <c:axId val="2110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9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ФЧХ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'Режекторный фильтр'!$B$12:$H$12</c:f>
              <c:numCache>
                <c:formatCode>#\ ##0.000</c:formatCode>
                <c:ptCount val="7"/>
                <c:pt idx="0">
                  <c:v>0.98148217942436455</c:v>
                </c:pt>
                <c:pt idx="1">
                  <c:v>1.9629643588487291</c:v>
                </c:pt>
                <c:pt idx="2">
                  <c:v>3.9259287176974582</c:v>
                </c:pt>
                <c:pt idx="3">
                  <c:v>7.8518574353949164</c:v>
                </c:pt>
                <c:pt idx="4">
                  <c:v>15.703714870789833</c:v>
                </c:pt>
                <c:pt idx="5">
                  <c:v>31.407429741579666</c:v>
                </c:pt>
                <c:pt idx="6">
                  <c:v>62.814859483159331</c:v>
                </c:pt>
              </c:numCache>
            </c:numRef>
          </c:xVal>
          <c:yVal>
            <c:numRef>
              <c:f>'Режекторный фильтр'!$B$19:$H$19</c:f>
              <c:numCache>
                <c:formatCode>#\ ##0.000</c:formatCode>
                <c:ptCount val="7"/>
                <c:pt idx="0">
                  <c:v>20.854458039578351</c:v>
                </c:pt>
                <c:pt idx="1">
                  <c:v>38.659808254090095</c:v>
                </c:pt>
                <c:pt idx="2">
                  <c:v>63.434948822922017</c:v>
                </c:pt>
                <c:pt idx="3">
                  <c:v>-90</c:v>
                </c:pt>
                <c:pt idx="4">
                  <c:v>-63.43494882292201</c:v>
                </c:pt>
                <c:pt idx="5">
                  <c:v>-38.65980825409008</c:v>
                </c:pt>
                <c:pt idx="6">
                  <c:v>-20.85445803957834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A8-4474-9763-1E392754B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278528"/>
        <c:axId val="1955279776"/>
      </c:scatterChart>
      <c:valAx>
        <c:axId val="19552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9776"/>
        <c:crosses val="autoZero"/>
        <c:crossBetween val="midCat"/>
      </c:valAx>
      <c:valAx>
        <c:axId val="19552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52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17</xdr:row>
      <xdr:rowOff>152400</xdr:rowOff>
    </xdr:from>
    <xdr:to>
      <xdr:col>16</xdr:col>
      <xdr:colOff>152400</xdr:colOff>
      <xdr:row>32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280987</xdr:colOff>
      <xdr:row>1</xdr:row>
      <xdr:rowOff>76200</xdr:rowOff>
    </xdr:from>
    <xdr:to>
      <xdr:col>15</xdr:col>
      <xdr:colOff>585787</xdr:colOff>
      <xdr:row>17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252412</xdr:colOff>
      <xdr:row>18</xdr:row>
      <xdr:rowOff>76200</xdr:rowOff>
    </xdr:from>
    <xdr:to>
      <xdr:col>15</xdr:col>
      <xdr:colOff>557212</xdr:colOff>
      <xdr:row>32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17</xdr:row>
      <xdr:rowOff>152400</xdr:rowOff>
    </xdr:from>
    <xdr:to>
      <xdr:col>16</xdr:col>
      <xdr:colOff>152400</xdr:colOff>
      <xdr:row>32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485775</xdr:colOff>
      <xdr:row>0</xdr:row>
      <xdr:rowOff>152400</xdr:rowOff>
    </xdr:from>
    <xdr:to>
      <xdr:col>16</xdr:col>
      <xdr:colOff>180975</xdr:colOff>
      <xdr:row>17</xdr:row>
      <xdr:rowOff>38100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17</xdr:row>
      <xdr:rowOff>152400</xdr:rowOff>
    </xdr:from>
    <xdr:to>
      <xdr:col>16</xdr:col>
      <xdr:colOff>152400</xdr:colOff>
      <xdr:row>32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agram.com.ua/list/beginner/beginner216.s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agram.com.ua/list/beginner/beginner216.s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ue8.ru/silovaya-elektronika/887-rs-generatory-s-mostom-vin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>
      <selection activeCell="B6" sqref="B6:G10"/>
    </sheetView>
  </sheetViews>
  <sheetFormatPr defaultRowHeight="15" x14ac:dyDescent="0.25"/>
  <sheetData>
    <row r="3" spans="1:7" x14ac:dyDescent="0.25">
      <c r="A3" t="s">
        <v>0</v>
      </c>
      <c r="B3">
        <v>10</v>
      </c>
      <c r="C3" t="s">
        <v>10</v>
      </c>
    </row>
    <row r="4" spans="1:7" x14ac:dyDescent="0.25">
      <c r="A4" t="s">
        <v>2</v>
      </c>
      <c r="B4">
        <v>0.01</v>
      </c>
      <c r="C4" t="s">
        <v>9</v>
      </c>
    </row>
    <row r="5" spans="1:7" x14ac:dyDescent="0.25">
      <c r="A5" t="s">
        <v>7</v>
      </c>
      <c r="B5">
        <f>B3/B4</f>
        <v>1000</v>
      </c>
      <c r="C5" t="s">
        <v>8</v>
      </c>
    </row>
    <row r="6" spans="1:7" x14ac:dyDescent="0.25">
      <c r="A6" s="1"/>
      <c r="B6" s="1" t="s">
        <v>0</v>
      </c>
      <c r="C6" s="1" t="s">
        <v>1</v>
      </c>
      <c r="D6" s="1" t="s">
        <v>3</v>
      </c>
      <c r="E6" s="1" t="s">
        <v>5</v>
      </c>
      <c r="F6" s="1" t="s">
        <v>4</v>
      </c>
      <c r="G6" s="1" t="s">
        <v>6</v>
      </c>
    </row>
    <row r="7" spans="1:7" x14ac:dyDescent="0.25">
      <c r="A7" s="1">
        <v>2</v>
      </c>
      <c r="B7" s="1">
        <f>$B$3</f>
        <v>10</v>
      </c>
      <c r="C7" s="1">
        <f>$B$3/A7</f>
        <v>5</v>
      </c>
      <c r="D7" s="1">
        <f>$B$5-F7</f>
        <v>500</v>
      </c>
      <c r="E7" s="1">
        <f>($B$4^2)*D7</f>
        <v>0.05</v>
      </c>
      <c r="F7" s="1">
        <f>$B$5/A7</f>
        <v>500</v>
      </c>
      <c r="G7" s="1">
        <f>($B$4^2)*F7</f>
        <v>0.05</v>
      </c>
    </row>
    <row r="8" spans="1:7" x14ac:dyDescent="0.25">
      <c r="A8" s="1">
        <v>3</v>
      </c>
      <c r="B8" s="1">
        <f t="shared" ref="B8:B10" si="0">$B$3</f>
        <v>10</v>
      </c>
      <c r="C8" s="1">
        <f>$B$3/A8</f>
        <v>3.3333333333333335</v>
      </c>
      <c r="D8" s="1">
        <f>$B$5-F8</f>
        <v>666.66666666666674</v>
      </c>
      <c r="E8" s="1">
        <f t="shared" ref="E8:E10" si="1">($B$4^2)*D8</f>
        <v>6.666666666666668E-2</v>
      </c>
      <c r="F8" s="1">
        <f>$B$5/A8</f>
        <v>333.33333333333331</v>
      </c>
      <c r="G8" s="1">
        <f t="shared" ref="G8:G10" si="2">($B$4^2)*F8</f>
        <v>3.3333333333333333E-2</v>
      </c>
    </row>
    <row r="9" spans="1:7" x14ac:dyDescent="0.25">
      <c r="A9" s="1">
        <v>5</v>
      </c>
      <c r="B9" s="1">
        <f t="shared" si="0"/>
        <v>10</v>
      </c>
      <c r="C9" s="1">
        <f>$B$3/A9</f>
        <v>2</v>
      </c>
      <c r="D9" s="1">
        <f>$B$5-F9</f>
        <v>800</v>
      </c>
      <c r="E9" s="1">
        <f t="shared" si="1"/>
        <v>0.08</v>
      </c>
      <c r="F9" s="1">
        <f>$B$5/A9</f>
        <v>200</v>
      </c>
      <c r="G9" s="1">
        <f t="shared" si="2"/>
        <v>0.02</v>
      </c>
    </row>
    <row r="10" spans="1:7" x14ac:dyDescent="0.25">
      <c r="A10" s="1">
        <v>10</v>
      </c>
      <c r="B10" s="1">
        <f t="shared" si="0"/>
        <v>10</v>
      </c>
      <c r="C10" s="1">
        <f>$B$3/A10</f>
        <v>1</v>
      </c>
      <c r="D10" s="1">
        <f>$B$5-F10</f>
        <v>900</v>
      </c>
      <c r="E10" s="1">
        <f t="shared" si="1"/>
        <v>9.0000000000000011E-2</v>
      </c>
      <c r="F10" s="1">
        <f>$B$5/A10</f>
        <v>100</v>
      </c>
      <c r="G10" s="1">
        <f t="shared" si="2"/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D25" sqref="D25"/>
    </sheetView>
  </sheetViews>
  <sheetFormatPr defaultRowHeight="15" x14ac:dyDescent="0.25"/>
  <cols>
    <col min="1" max="1" width="13.7109375" style="7" customWidth="1"/>
    <col min="2" max="2" width="16.42578125" style="7" customWidth="1"/>
    <col min="3" max="5" width="12.42578125" style="7" bestFit="1" customWidth="1"/>
    <col min="6" max="8" width="11" style="7" bestFit="1" customWidth="1"/>
    <col min="9" max="16384" width="9.140625" style="7"/>
  </cols>
  <sheetData>
    <row r="1" spans="1:9" x14ac:dyDescent="0.25">
      <c r="A1" s="7" t="s">
        <v>15</v>
      </c>
      <c r="B1" s="8" t="s">
        <v>14</v>
      </c>
    </row>
    <row r="2" spans="1:9" x14ac:dyDescent="0.25">
      <c r="A2" s="7" t="s">
        <v>13</v>
      </c>
      <c r="B2" s="7">
        <v>13</v>
      </c>
    </row>
    <row r="4" spans="1:9" ht="20.25" x14ac:dyDescent="0.3">
      <c r="A4" s="11" t="s">
        <v>24</v>
      </c>
      <c r="B4" s="11">
        <f>B2*4</f>
        <v>52</v>
      </c>
      <c r="C4" s="17"/>
      <c r="D4" s="7">
        <f>B4*(10^-9)</f>
        <v>5.2000000000000002E-8</v>
      </c>
    </row>
    <row r="5" spans="1:9" ht="20.25" x14ac:dyDescent="0.3">
      <c r="A5" s="11" t="s">
        <v>25</v>
      </c>
      <c r="B5" s="11">
        <f>B2*50</f>
        <v>650</v>
      </c>
      <c r="C5" s="17"/>
      <c r="D5" s="7">
        <f>B5*1000</f>
        <v>650000</v>
      </c>
    </row>
    <row r="6" spans="1:9" ht="20.25" x14ac:dyDescent="0.3">
      <c r="A6" s="11" t="s">
        <v>26</v>
      </c>
      <c r="B6" s="11">
        <v>3</v>
      </c>
      <c r="C6" s="17"/>
    </row>
    <row r="7" spans="1:9" ht="20.25" x14ac:dyDescent="0.3">
      <c r="A7" s="11" t="s">
        <v>27</v>
      </c>
      <c r="B7" s="11">
        <f>D4*D5</f>
        <v>3.3800000000000004E-2</v>
      </c>
      <c r="C7" s="17"/>
    </row>
    <row r="8" spans="1:9" ht="20.25" x14ac:dyDescent="0.3">
      <c r="A8" s="11" t="s">
        <v>28</v>
      </c>
      <c r="B8" s="11">
        <f>1/(2*3.14*D5*D4)</f>
        <v>4.7111144612369502</v>
      </c>
      <c r="C8" s="17"/>
    </row>
    <row r="11" spans="1:9" ht="21" customHeight="1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9"/>
    </row>
    <row r="12" spans="1:9" ht="20.25" x14ac:dyDescent="0.3">
      <c r="A12" s="11" t="s">
        <v>29</v>
      </c>
      <c r="B12" s="13">
        <f>$B$8/8</f>
        <v>0.58888930765461878</v>
      </c>
      <c r="C12" s="13">
        <f>$B$8/4</f>
        <v>1.1777786153092376</v>
      </c>
      <c r="D12" s="13">
        <f>$B$8/2</f>
        <v>2.3555572306184751</v>
      </c>
      <c r="E12" s="13">
        <f>$B$8*1</f>
        <v>4.7111144612369502</v>
      </c>
      <c r="F12" s="13">
        <f>$B$8*2</f>
        <v>9.4222289224739004</v>
      </c>
      <c r="G12" s="13">
        <f>$B$8*4</f>
        <v>18.844457844947801</v>
      </c>
      <c r="H12" s="13">
        <f>$B$8*8</f>
        <v>37.688915689895602</v>
      </c>
      <c r="I12" s="9"/>
    </row>
    <row r="13" spans="1:9" ht="20.25" x14ac:dyDescent="0.3">
      <c r="A13" s="11" t="s">
        <v>23</v>
      </c>
      <c r="B13" s="13">
        <f>1/(2*3.14*B12*$D$4*$D$5)</f>
        <v>8</v>
      </c>
      <c r="C13" s="13">
        <f>1/(2*3.14*C12*$D$4*$D$5)</f>
        <v>4</v>
      </c>
      <c r="D13" s="13">
        <f>1/(2*3.14*D12*$D$4*$D$5)</f>
        <v>2</v>
      </c>
      <c r="E13" s="13">
        <f>1/(2*3.14*E12*$D$4*$D$5)</f>
        <v>1</v>
      </c>
      <c r="F13" s="13">
        <f>1/(2*3.14*F12*$D$4*$D$5)</f>
        <v>0.5</v>
      </c>
      <c r="G13" s="13">
        <f>1/(2*3.14*G12*$D$4*$D$5)</f>
        <v>0.25</v>
      </c>
      <c r="H13" s="13">
        <f>1/(2*3.14*H12*$D$4*$D$5)</f>
        <v>0.125</v>
      </c>
      <c r="I13" s="9"/>
    </row>
    <row r="14" spans="1:9" ht="20.25" x14ac:dyDescent="0.3">
      <c r="A14" s="11" t="s">
        <v>26</v>
      </c>
      <c r="B14" s="13">
        <f>$B$6</f>
        <v>3</v>
      </c>
      <c r="C14" s="13">
        <f t="shared" ref="C14:H14" si="0">$B$6</f>
        <v>3</v>
      </c>
      <c r="D14" s="13">
        <f t="shared" si="0"/>
        <v>3</v>
      </c>
      <c r="E14" s="13">
        <f t="shared" si="0"/>
        <v>3</v>
      </c>
      <c r="F14" s="13">
        <f t="shared" si="0"/>
        <v>3</v>
      </c>
      <c r="G14" s="13">
        <f t="shared" si="0"/>
        <v>3</v>
      </c>
      <c r="H14" s="13">
        <f t="shared" si="0"/>
        <v>3</v>
      </c>
      <c r="I14" s="6"/>
    </row>
    <row r="15" spans="1:9" ht="20.25" x14ac:dyDescent="0.3">
      <c r="A15" s="11" t="s">
        <v>30</v>
      </c>
      <c r="B15" s="13">
        <f t="shared" ref="B15:H15" si="1">B14*B18</f>
        <v>0.37210420376762543</v>
      </c>
      <c r="C15" s="13">
        <f t="shared" si="1"/>
        <v>0.72760687510899891</v>
      </c>
      <c r="D15" s="13">
        <f t="shared" si="1"/>
        <v>1.3416407864998738</v>
      </c>
      <c r="E15" s="13">
        <f t="shared" si="1"/>
        <v>2.1213203435596424</v>
      </c>
      <c r="F15" s="13">
        <f t="shared" si="1"/>
        <v>2.6832815729997477</v>
      </c>
      <c r="G15" s="13">
        <f t="shared" si="1"/>
        <v>2.9104275004359956</v>
      </c>
      <c r="H15" s="13">
        <f t="shared" si="1"/>
        <v>2.9768336301410034</v>
      </c>
      <c r="I15" s="6"/>
    </row>
    <row r="16" spans="1:9" ht="20.25" x14ac:dyDescent="0.3">
      <c r="A16" s="11" t="s">
        <v>31</v>
      </c>
      <c r="B16" s="13">
        <f>1/B12*2</f>
        <v>3.3962240000000001</v>
      </c>
      <c r="C16" s="13">
        <f>1/C12*2</f>
        <v>1.6981120000000001</v>
      </c>
      <c r="D16" s="13">
        <f>1/D12*2</f>
        <v>0.84905600000000003</v>
      </c>
      <c r="E16" s="13">
        <f>1/E12*2</f>
        <v>0.42452800000000002</v>
      </c>
      <c r="F16" s="13">
        <f>1/F12*2</f>
        <v>0.21226400000000001</v>
      </c>
      <c r="G16" s="13">
        <f>1/G12*2</f>
        <v>0.106132</v>
      </c>
      <c r="H16" s="13">
        <f>1/H12*2</f>
        <v>5.3066000000000002E-2</v>
      </c>
      <c r="I16" s="6"/>
    </row>
    <row r="17" spans="1:9" ht="20.25" x14ac:dyDescent="0.3">
      <c r="A17" s="11" t="s">
        <v>32</v>
      </c>
      <c r="B17" s="13">
        <f>(B16/180)*B19</f>
        <v>1.5636778248637075</v>
      </c>
      <c r="C17" s="13">
        <f t="shared" ref="C17:H17" si="2">(C16/180)*C19</f>
        <v>0.71663870295662468</v>
      </c>
      <c r="D17" s="13">
        <f t="shared" si="2"/>
        <v>0.29922124393219374</v>
      </c>
      <c r="E17" s="13">
        <f t="shared" si="2"/>
        <v>0.106132</v>
      </c>
      <c r="F17" s="13">
        <f t="shared" si="2"/>
        <v>3.132668901695157E-2</v>
      </c>
      <c r="G17" s="13">
        <f t="shared" si="2"/>
        <v>8.276081065210961E-3</v>
      </c>
      <c r="H17" s="13">
        <f t="shared" si="2"/>
        <v>2.1005339865045711E-3</v>
      </c>
      <c r="I17" s="6"/>
    </row>
    <row r="18" spans="1:9" ht="20.25" x14ac:dyDescent="0.3">
      <c r="A18" s="11" t="s">
        <v>11</v>
      </c>
      <c r="B18" s="13">
        <f>1/(SQRT(1+B13^2))</f>
        <v>0.12403473458920847</v>
      </c>
      <c r="C18" s="13">
        <f>1/(SQRT(1+C13^2))</f>
        <v>0.24253562503633297</v>
      </c>
      <c r="D18" s="13">
        <f>1/(SQRT(1+D13^2))</f>
        <v>0.44721359549995793</v>
      </c>
      <c r="E18" s="13">
        <f>1/(SQRT(1+E13^2))</f>
        <v>0.70710678118654746</v>
      </c>
      <c r="F18" s="13">
        <f>1/(SQRT(1+F13^2))</f>
        <v>0.89442719099991586</v>
      </c>
      <c r="G18" s="13">
        <f>1/(SQRT(1+G13^2))</f>
        <v>0.97014250014533188</v>
      </c>
      <c r="H18" s="13">
        <f>1/(SQRT(1+H13^2))</f>
        <v>0.99227787671366774</v>
      </c>
      <c r="I18" s="6"/>
    </row>
    <row r="19" spans="1:9" ht="20.25" x14ac:dyDescent="0.3">
      <c r="A19" s="14" t="s">
        <v>33</v>
      </c>
      <c r="B19" s="13">
        <f>DEGREES(ATAN(B13))</f>
        <v>82.874983651098205</v>
      </c>
      <c r="C19" s="13">
        <f>DEGREES(ATAN(C13))</f>
        <v>75.963756532073532</v>
      </c>
      <c r="D19" s="13">
        <f>DEGREES(ATAN(D13))</f>
        <v>63.43494882292201</v>
      </c>
      <c r="E19" s="13">
        <f>DEGREES(ATAN(E13))</f>
        <v>45</v>
      </c>
      <c r="F19" s="13">
        <f>DEGREES(ATAN(F13))</f>
        <v>26.56505117707799</v>
      </c>
      <c r="G19" s="13">
        <f>DEGREES(ATAN(G13))</f>
        <v>14.036243467926479</v>
      </c>
      <c r="H19" s="13">
        <f>DEGREES(ATAN(H13))</f>
        <v>7.1250163489017977</v>
      </c>
      <c r="I19" s="6"/>
    </row>
    <row r="20" spans="1:9" x14ac:dyDescent="0.25">
      <c r="B20" s="6"/>
      <c r="C20" s="6"/>
      <c r="D20" s="6"/>
      <c r="E20" s="6"/>
      <c r="F20" s="6"/>
      <c r="G20" s="6"/>
      <c r="H20" s="6"/>
      <c r="I20" s="6"/>
    </row>
    <row r="21" spans="1:9" x14ac:dyDescent="0.25">
      <c r="I21" s="6"/>
    </row>
    <row r="22" spans="1:9" x14ac:dyDescent="0.25">
      <c r="I22" s="6"/>
    </row>
    <row r="23" spans="1:9" x14ac:dyDescent="0.25"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B24" s="6"/>
      <c r="C24" s="6"/>
      <c r="D24" s="6"/>
      <c r="E24" s="6"/>
      <c r="F24" s="6"/>
      <c r="G24" s="6"/>
      <c r="H24" s="6"/>
      <c r="I24" s="6"/>
    </row>
    <row r="25" spans="1:9" x14ac:dyDescent="0.25">
      <c r="B25" s="6"/>
      <c r="C25" s="6"/>
      <c r="D25" s="6"/>
      <c r="E25" s="6"/>
      <c r="F25" s="6"/>
      <c r="G25" s="6"/>
      <c r="H25" s="6"/>
      <c r="I25" s="6"/>
    </row>
    <row r="26" spans="1:9" x14ac:dyDescent="0.25">
      <c r="B26" s="6"/>
      <c r="C26" s="6"/>
      <c r="D26" s="6"/>
      <c r="E26" s="6"/>
      <c r="F26" s="6"/>
      <c r="G26" s="6"/>
      <c r="H26" s="6"/>
      <c r="I26" s="6"/>
    </row>
    <row r="27" spans="1:9" x14ac:dyDescent="0.25">
      <c r="B27" s="6"/>
      <c r="C27" s="6"/>
      <c r="D27" s="6"/>
      <c r="E27" s="6"/>
      <c r="F27" s="6"/>
      <c r="G27" s="6"/>
      <c r="H27" s="6"/>
      <c r="I27" s="6"/>
    </row>
    <row r="28" spans="1:9" x14ac:dyDescent="0.25">
      <c r="B28" s="6"/>
      <c r="C28" s="6"/>
      <c r="D28" s="6"/>
      <c r="E28" s="6"/>
      <c r="F28" s="6"/>
      <c r="G28" s="6"/>
      <c r="H28" s="6"/>
      <c r="I28" s="6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13" workbookViewId="0">
      <selection activeCell="E12" sqref="E12"/>
    </sheetView>
  </sheetViews>
  <sheetFormatPr defaultRowHeight="15" x14ac:dyDescent="0.25"/>
  <cols>
    <col min="1" max="1" width="13.42578125" customWidth="1"/>
    <col min="2" max="2" width="16.42578125" customWidth="1"/>
    <col min="3" max="5" width="12.5703125" bestFit="1" customWidth="1"/>
    <col min="6" max="8" width="11.7109375" bestFit="1" customWidth="1"/>
  </cols>
  <sheetData>
    <row r="1" spans="1:9" x14ac:dyDescent="0.25">
      <c r="A1" t="s">
        <v>15</v>
      </c>
      <c r="B1" s="5" t="s">
        <v>14</v>
      </c>
    </row>
    <row r="2" spans="1:9" x14ac:dyDescent="0.25">
      <c r="A2" t="s">
        <v>13</v>
      </c>
      <c r="B2">
        <f>'Фильтр верхних частот'!B2</f>
        <v>13</v>
      </c>
    </row>
    <row r="4" spans="1:9" ht="21" x14ac:dyDescent="0.35">
      <c r="A4" s="11" t="s">
        <v>24</v>
      </c>
      <c r="B4" s="15">
        <f>B2*1</f>
        <v>13</v>
      </c>
      <c r="D4">
        <f>B4*(10^-9)</f>
        <v>1.3000000000000001E-8</v>
      </c>
    </row>
    <row r="5" spans="1:9" ht="21" x14ac:dyDescent="0.35">
      <c r="A5" s="11" t="s">
        <v>25</v>
      </c>
      <c r="B5" s="15">
        <f>B2*100</f>
        <v>1300</v>
      </c>
      <c r="D5">
        <f>B5*1000</f>
        <v>1300000</v>
      </c>
    </row>
    <row r="6" spans="1:9" ht="21" x14ac:dyDescent="0.35">
      <c r="A6" s="11" t="s">
        <v>26</v>
      </c>
      <c r="B6" s="15">
        <v>3</v>
      </c>
    </row>
    <row r="7" spans="1:9" ht="21" x14ac:dyDescent="0.35">
      <c r="A7" s="11" t="s">
        <v>27</v>
      </c>
      <c r="B7" s="15">
        <f>D4*D5</f>
        <v>1.6900000000000002E-2</v>
      </c>
    </row>
    <row r="8" spans="1:9" ht="21" x14ac:dyDescent="0.35">
      <c r="A8" s="11" t="s">
        <v>28</v>
      </c>
      <c r="B8" s="15">
        <f>1/(2*3.14*D5*D4)</f>
        <v>9.4222289224739004</v>
      </c>
    </row>
    <row r="9" spans="1:9" x14ac:dyDescent="0.25">
      <c r="A9" s="7"/>
    </row>
    <row r="10" spans="1:9" x14ac:dyDescent="0.25">
      <c r="A10" s="7"/>
    </row>
    <row r="11" spans="1:9" ht="20.25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2"/>
    </row>
    <row r="12" spans="1:9" ht="21" x14ac:dyDescent="0.35">
      <c r="A12" s="11" t="s">
        <v>29</v>
      </c>
      <c r="B12" s="16">
        <f>$B$8/8</f>
        <v>1.1777786153092376</v>
      </c>
      <c r="C12" s="16">
        <f>$B$8/4</f>
        <v>2.3555572306184751</v>
      </c>
      <c r="D12" s="16">
        <f>$B$8/2</f>
        <v>4.7111144612369502</v>
      </c>
      <c r="E12" s="16">
        <f>$B$8</f>
        <v>9.4222289224739004</v>
      </c>
      <c r="F12" s="16">
        <f>$B$8*2</f>
        <v>18.844457844947801</v>
      </c>
      <c r="G12" s="16">
        <f>$B$8*4</f>
        <v>37.688915689895602</v>
      </c>
      <c r="H12" s="16">
        <f>$B$8*8</f>
        <v>75.377831379791203</v>
      </c>
      <c r="I12" s="2"/>
    </row>
    <row r="13" spans="1:9" ht="21" x14ac:dyDescent="0.35">
      <c r="A13" s="11" t="s">
        <v>23</v>
      </c>
      <c r="B13" s="16">
        <f>2*3.14*B12*$D$4*$D$5</f>
        <v>0.125</v>
      </c>
      <c r="C13" s="16">
        <f t="shared" ref="C13:H13" si="0">2*3.14*C12*$D$4*$D$5</f>
        <v>0.25</v>
      </c>
      <c r="D13" s="16">
        <f t="shared" si="0"/>
        <v>0.5</v>
      </c>
      <c r="E13" s="16">
        <f t="shared" si="0"/>
        <v>1</v>
      </c>
      <c r="F13" s="16">
        <f t="shared" si="0"/>
        <v>2</v>
      </c>
      <c r="G13" s="16">
        <f t="shared" si="0"/>
        <v>4</v>
      </c>
      <c r="H13" s="16">
        <f t="shared" si="0"/>
        <v>8</v>
      </c>
      <c r="I13" s="2"/>
    </row>
    <row r="14" spans="1:9" ht="21" x14ac:dyDescent="0.35">
      <c r="A14" s="11" t="s">
        <v>26</v>
      </c>
      <c r="B14" s="16">
        <f>$B$6</f>
        <v>3</v>
      </c>
      <c r="C14" s="16">
        <f t="shared" ref="C14:H14" si="1">$B$6</f>
        <v>3</v>
      </c>
      <c r="D14" s="16">
        <f t="shared" si="1"/>
        <v>3</v>
      </c>
      <c r="E14" s="16">
        <f t="shared" si="1"/>
        <v>3</v>
      </c>
      <c r="F14" s="16">
        <f t="shared" si="1"/>
        <v>3</v>
      </c>
      <c r="G14" s="16">
        <f t="shared" si="1"/>
        <v>3</v>
      </c>
      <c r="H14" s="16">
        <f t="shared" si="1"/>
        <v>3</v>
      </c>
      <c r="I14" s="3"/>
    </row>
    <row r="15" spans="1:9" ht="21" x14ac:dyDescent="0.35">
      <c r="A15" s="11" t="s">
        <v>30</v>
      </c>
      <c r="B15" s="16">
        <f t="shared" ref="B15:H15" si="2">B14*B18</f>
        <v>2.9768336301410034</v>
      </c>
      <c r="C15" s="16">
        <f t="shared" si="2"/>
        <v>2.9104275004359956</v>
      </c>
      <c r="D15" s="16">
        <f t="shared" si="2"/>
        <v>2.6832815729997477</v>
      </c>
      <c r="E15" s="16">
        <f t="shared" si="2"/>
        <v>2.1213203435596424</v>
      </c>
      <c r="F15" s="16">
        <f t="shared" si="2"/>
        <v>1.3416407864998738</v>
      </c>
      <c r="G15" s="16">
        <f t="shared" si="2"/>
        <v>0.72760687510899891</v>
      </c>
      <c r="H15" s="16">
        <f t="shared" si="2"/>
        <v>0.37210420376762543</v>
      </c>
      <c r="I15" s="3"/>
    </row>
    <row r="16" spans="1:9" ht="21" x14ac:dyDescent="0.35">
      <c r="A16" s="11" t="s">
        <v>31</v>
      </c>
      <c r="B16" s="16">
        <f>1/B12*2</f>
        <v>1.6981120000000001</v>
      </c>
      <c r="C16" s="16">
        <f>1/C12*2</f>
        <v>0.84905600000000003</v>
      </c>
      <c r="D16" s="16">
        <f>1/D12*2</f>
        <v>0.42452800000000002</v>
      </c>
      <c r="E16" s="16">
        <f>1/E12*2</f>
        <v>0.21226400000000001</v>
      </c>
      <c r="F16" s="16">
        <f>1/F12*2</f>
        <v>0.106132</v>
      </c>
      <c r="G16" s="16">
        <f>1/G12*2</f>
        <v>5.3066000000000002E-2</v>
      </c>
      <c r="H16" s="16">
        <f>1/H12*2</f>
        <v>2.6533000000000001E-2</v>
      </c>
      <c r="I16" s="3"/>
    </row>
    <row r="17" spans="1:9" ht="21" x14ac:dyDescent="0.35">
      <c r="A17" s="11" t="s">
        <v>32</v>
      </c>
      <c r="B17" s="16">
        <f>(B16/180)*B19</f>
        <v>-6.7217087568146275E-2</v>
      </c>
      <c r="C17" s="16">
        <f t="shared" ref="C17:H17" si="3">(C16/180)*C19</f>
        <v>-6.6208648521687688E-2</v>
      </c>
      <c r="D17" s="16">
        <f t="shared" si="3"/>
        <v>-6.265337803390314E-2</v>
      </c>
      <c r="E17" s="16">
        <f t="shared" si="3"/>
        <v>-5.3066000000000002E-2</v>
      </c>
      <c r="F17" s="16">
        <f t="shared" si="3"/>
        <v>-3.7402655491524217E-2</v>
      </c>
      <c r="G17" s="16">
        <f t="shared" si="3"/>
        <v>-2.2394959467394521E-2</v>
      </c>
      <c r="H17" s="16">
        <f t="shared" si="3"/>
        <v>-1.2216233006747715E-2</v>
      </c>
      <c r="I17" s="3"/>
    </row>
    <row r="18" spans="1:9" ht="21" x14ac:dyDescent="0.35">
      <c r="A18" s="11" t="s">
        <v>11</v>
      </c>
      <c r="B18" s="16">
        <f>1/(SQRT(1+B13^2))</f>
        <v>0.99227787671366774</v>
      </c>
      <c r="C18" s="16">
        <f>1/(SQRT(1+C13^2))</f>
        <v>0.97014250014533188</v>
      </c>
      <c r="D18" s="16">
        <f>1/(SQRT(1+D13^2))</f>
        <v>0.89442719099991586</v>
      </c>
      <c r="E18" s="16">
        <f>1/(SQRT(1+E13^2))</f>
        <v>0.70710678118654746</v>
      </c>
      <c r="F18" s="16">
        <f>1/(SQRT(1+F13^2))</f>
        <v>0.44721359549995793</v>
      </c>
      <c r="G18" s="16">
        <f>1/(SQRT(1+G13^2))</f>
        <v>0.24253562503633297</v>
      </c>
      <c r="H18" s="16">
        <f>1/(SQRT(1+H13^2))</f>
        <v>0.12403473458920847</v>
      </c>
      <c r="I18" s="3"/>
    </row>
    <row r="19" spans="1:9" ht="21" x14ac:dyDescent="0.35">
      <c r="A19" s="14" t="s">
        <v>33</v>
      </c>
      <c r="B19" s="16">
        <f>-DEGREES(ATAN(B13))</f>
        <v>-7.1250163489017977</v>
      </c>
      <c r="C19" s="16">
        <f>-DEGREES(ATAN(C13))</f>
        <v>-14.036243467926479</v>
      </c>
      <c r="D19" s="16">
        <f>-DEGREES(ATAN(D13))</f>
        <v>-26.56505117707799</v>
      </c>
      <c r="E19" s="16">
        <f>-DEGREES(ATAN(E13))</f>
        <v>-45</v>
      </c>
      <c r="F19" s="16">
        <f>-DEGREES(ATAN(F13))</f>
        <v>-63.43494882292201</v>
      </c>
      <c r="G19" s="16">
        <f>-DEGREES(ATAN(G13))</f>
        <v>-75.963756532073532</v>
      </c>
      <c r="H19" s="16">
        <f>-DEGREES(ATAN(H13))</f>
        <v>-82.874983651098205</v>
      </c>
      <c r="I19" s="3"/>
    </row>
    <row r="20" spans="1:9" x14ac:dyDescent="0.25">
      <c r="B20" s="3"/>
      <c r="C20" s="3"/>
      <c r="D20" s="3"/>
      <c r="E20" s="3"/>
      <c r="F20" s="3"/>
      <c r="G20" s="3"/>
      <c r="H20" s="3"/>
      <c r="I20" s="3"/>
    </row>
    <row r="21" spans="1:9" x14ac:dyDescent="0.25">
      <c r="I21" s="3"/>
    </row>
    <row r="22" spans="1:9" x14ac:dyDescent="0.25">
      <c r="I22" s="3"/>
    </row>
    <row r="23" spans="1:9" x14ac:dyDescent="0.25">
      <c r="B23" s="4"/>
      <c r="C23" s="4"/>
      <c r="D23" s="4"/>
      <c r="E23" s="4"/>
      <c r="F23" s="4"/>
      <c r="G23" s="4"/>
      <c r="H23" s="4"/>
      <c r="I23" s="4"/>
    </row>
    <row r="24" spans="1:9" x14ac:dyDescent="0.25">
      <c r="B24" s="3"/>
      <c r="C24" s="3"/>
      <c r="D24" s="3"/>
      <c r="E24" s="3"/>
      <c r="F24" s="3"/>
      <c r="G24" s="3"/>
      <c r="H24" s="3"/>
      <c r="I24" s="3"/>
    </row>
    <row r="25" spans="1:9" x14ac:dyDescent="0.25">
      <c r="B25" s="3"/>
      <c r="C25" s="3"/>
      <c r="D25" s="3"/>
      <c r="E25" s="3"/>
      <c r="F25" s="3"/>
      <c r="G25" s="3"/>
      <c r="H25" s="3"/>
      <c r="I25" s="3"/>
    </row>
    <row r="26" spans="1:9" x14ac:dyDescent="0.25">
      <c r="B26" s="3"/>
      <c r="C26" s="3"/>
      <c r="D26" s="3"/>
      <c r="E26" s="3"/>
      <c r="F26" s="3"/>
      <c r="G26" s="3"/>
      <c r="H26" s="3"/>
      <c r="I26" s="3"/>
    </row>
    <row r="27" spans="1:9" x14ac:dyDescent="0.25">
      <c r="B27" s="3"/>
      <c r="C27" s="3"/>
      <c r="D27" s="3"/>
      <c r="E27" s="3"/>
      <c r="F27" s="3"/>
      <c r="G27" s="3"/>
      <c r="H27" s="3"/>
      <c r="I27" s="3"/>
    </row>
    <row r="28" spans="1:9" x14ac:dyDescent="0.25">
      <c r="B28" s="3"/>
      <c r="C28" s="3"/>
      <c r="D28" s="3"/>
      <c r="E28" s="3"/>
      <c r="F28" s="3"/>
      <c r="G28" s="3"/>
      <c r="H28" s="3"/>
      <c r="I28" s="3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8" sqref="B8"/>
    </sheetView>
  </sheetViews>
  <sheetFormatPr defaultRowHeight="15" x14ac:dyDescent="0.25"/>
  <cols>
    <col min="1" max="1" width="13.7109375" style="7" customWidth="1"/>
    <col min="2" max="2" width="16.42578125" style="7" customWidth="1"/>
    <col min="3" max="5" width="12.42578125" style="7" bestFit="1" customWidth="1"/>
    <col min="6" max="8" width="11" style="7" bestFit="1" customWidth="1"/>
    <col min="9" max="16384" width="9.140625" style="7"/>
  </cols>
  <sheetData>
    <row r="1" spans="1:9" x14ac:dyDescent="0.25">
      <c r="A1" s="7" t="s">
        <v>15</v>
      </c>
      <c r="B1" s="8"/>
    </row>
    <row r="2" spans="1:9" x14ac:dyDescent="0.25">
      <c r="A2" s="7" t="s">
        <v>13</v>
      </c>
      <c r="B2" s="7">
        <v>13</v>
      </c>
    </row>
    <row r="4" spans="1:9" ht="20.25" x14ac:dyDescent="0.3">
      <c r="A4" s="11" t="s">
        <v>24</v>
      </c>
      <c r="B4" s="11">
        <f>B2*1</f>
        <v>13</v>
      </c>
      <c r="C4" s="17"/>
      <c r="D4" s="7">
        <f>B4*(10^-9)</f>
        <v>1.3000000000000001E-8</v>
      </c>
    </row>
    <row r="5" spans="1:9" ht="20.25" x14ac:dyDescent="0.3">
      <c r="A5" s="11" t="s">
        <v>25</v>
      </c>
      <c r="B5" s="11">
        <f>B2*100</f>
        <v>1300</v>
      </c>
      <c r="C5" s="17"/>
      <c r="D5" s="7">
        <f>B5*1000</f>
        <v>1300000</v>
      </c>
    </row>
    <row r="6" spans="1:9" ht="20.25" x14ac:dyDescent="0.3">
      <c r="A6" s="11" t="s">
        <v>26</v>
      </c>
      <c r="B6" s="11">
        <v>3</v>
      </c>
      <c r="C6" s="17"/>
    </row>
    <row r="7" spans="1:9" ht="20.25" x14ac:dyDescent="0.3">
      <c r="A7" s="11" t="s">
        <v>27</v>
      </c>
      <c r="B7" s="11">
        <f>D4*D5</f>
        <v>1.6900000000000002E-2</v>
      </c>
      <c r="C7" s="17"/>
    </row>
    <row r="8" spans="1:9" ht="20.25" x14ac:dyDescent="0.3">
      <c r="A8" s="11" t="s">
        <v>28</v>
      </c>
      <c r="B8" s="11">
        <f>1/(2*3.14*D5*D4)</f>
        <v>9.4222289224739004</v>
      </c>
      <c r="C8" s="17"/>
    </row>
    <row r="11" spans="1:9" ht="21" customHeight="1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9"/>
    </row>
    <row r="12" spans="1:9" ht="20.25" x14ac:dyDescent="0.3">
      <c r="A12" s="11" t="s">
        <v>29</v>
      </c>
      <c r="B12" s="13">
        <f>$B$8/8</f>
        <v>1.1777786153092376</v>
      </c>
      <c r="C12" s="13">
        <f>$B$8/4</f>
        <v>2.3555572306184751</v>
      </c>
      <c r="D12" s="13">
        <f>$B$8/2</f>
        <v>4.7111144612369502</v>
      </c>
      <c r="E12" s="13">
        <f>$B$8*1</f>
        <v>9.4222289224739004</v>
      </c>
      <c r="F12" s="13">
        <f>$B$8*2</f>
        <v>18.844457844947801</v>
      </c>
      <c r="G12" s="13">
        <f>$B$8*4</f>
        <v>37.688915689895602</v>
      </c>
      <c r="H12" s="13">
        <f>$B$8*8</f>
        <v>75.377831379791203</v>
      </c>
      <c r="I12" s="9"/>
    </row>
    <row r="13" spans="1:9" ht="20.25" x14ac:dyDescent="0.3">
      <c r="A13" s="11" t="s">
        <v>23</v>
      </c>
      <c r="B13" s="13">
        <f>1/(2*3.14*B12*$D$4*$D$5)</f>
        <v>8</v>
      </c>
      <c r="C13" s="13">
        <f>1/(2*3.14*C12*$D$4*$D$5)</f>
        <v>4</v>
      </c>
      <c r="D13" s="13">
        <f>1/(2*3.14*D12*$D$4*$D$5)</f>
        <v>2</v>
      </c>
      <c r="E13" s="13">
        <f>1/(2*3.14*E12*$D$4*$D$5)</f>
        <v>1</v>
      </c>
      <c r="F13" s="13">
        <f>1/(2*3.14*F12*$D$4*$D$5)</f>
        <v>0.5</v>
      </c>
      <c r="G13" s="13">
        <f>1/(2*3.14*G12*$D$4*$D$5)</f>
        <v>0.25</v>
      </c>
      <c r="H13" s="13">
        <f>1/(2*3.14*H12*$D$4*$D$5)</f>
        <v>0.125</v>
      </c>
      <c r="I13" s="9"/>
    </row>
    <row r="14" spans="1:9" ht="20.25" x14ac:dyDescent="0.3">
      <c r="A14" s="11" t="s">
        <v>26</v>
      </c>
      <c r="B14" s="13">
        <f>$B$6</f>
        <v>3</v>
      </c>
      <c r="C14" s="13">
        <f t="shared" ref="C14:H14" si="0">$B$6</f>
        <v>3</v>
      </c>
      <c r="D14" s="13">
        <f t="shared" si="0"/>
        <v>3</v>
      </c>
      <c r="E14" s="13">
        <f t="shared" si="0"/>
        <v>3</v>
      </c>
      <c r="F14" s="13">
        <f t="shared" si="0"/>
        <v>3</v>
      </c>
      <c r="G14" s="13">
        <f t="shared" si="0"/>
        <v>3</v>
      </c>
      <c r="H14" s="13">
        <f t="shared" si="0"/>
        <v>3</v>
      </c>
      <c r="I14" s="6"/>
    </row>
    <row r="15" spans="1:9" ht="20.25" x14ac:dyDescent="0.3">
      <c r="A15" s="11" t="s">
        <v>30</v>
      </c>
      <c r="B15" s="13">
        <f t="shared" ref="B15:H15" si="1">B14*B18</f>
        <v>0.35599532759198782</v>
      </c>
      <c r="C15" s="13">
        <f t="shared" si="1"/>
        <v>0.62469504755442429</v>
      </c>
      <c r="D15" s="13">
        <f t="shared" si="1"/>
        <v>0.89442719099991597</v>
      </c>
      <c r="E15" s="13">
        <f t="shared" si="1"/>
        <v>1</v>
      </c>
      <c r="F15" s="13">
        <f t="shared" si="1"/>
        <v>0.89442719099991597</v>
      </c>
      <c r="G15" s="13">
        <f t="shared" si="1"/>
        <v>0.62469504755442429</v>
      </c>
      <c r="H15" s="13">
        <f t="shared" si="1"/>
        <v>0.35599532759198782</v>
      </c>
      <c r="I15" s="6"/>
    </row>
    <row r="16" spans="1:9" ht="20.25" x14ac:dyDescent="0.3">
      <c r="A16" s="11" t="s">
        <v>31</v>
      </c>
      <c r="B16" s="13">
        <f>1/B12*2</f>
        <v>1.6981120000000001</v>
      </c>
      <c r="C16" s="13">
        <f>1/C12*2</f>
        <v>0.84905600000000003</v>
      </c>
      <c r="D16" s="13">
        <f>1/D12*2</f>
        <v>0.42452800000000002</v>
      </c>
      <c r="E16" s="13">
        <f>1/E12*2</f>
        <v>0.21226400000000001</v>
      </c>
      <c r="F16" s="13">
        <f>1/F12*2</f>
        <v>0.106132</v>
      </c>
      <c r="G16" s="13">
        <f>1/G12*2</f>
        <v>5.3066000000000002E-2</v>
      </c>
      <c r="H16" s="13">
        <f>1/H12*2</f>
        <v>2.6533000000000001E-2</v>
      </c>
      <c r="I16" s="6"/>
    </row>
    <row r="17" spans="1:9" ht="20.25" x14ac:dyDescent="0.3">
      <c r="A17" s="11" t="s">
        <v>32</v>
      </c>
      <c r="B17" s="13">
        <f>(B16/180)*B19</f>
        <v>-0.65231596971941963</v>
      </c>
      <c r="C17" s="13">
        <f t="shared" ref="C17:H17" si="2">(C16/180)*C19</f>
        <v>-0.24217054357230713</v>
      </c>
      <c r="D17" s="13">
        <f t="shared" si="2"/>
        <v>-6.265337803390314E-2</v>
      </c>
      <c r="E17" s="13">
        <f t="shared" si="2"/>
        <v>0</v>
      </c>
      <c r="F17" s="13">
        <f t="shared" si="2"/>
        <v>1.5663344508475785E-2</v>
      </c>
      <c r="G17" s="13">
        <f t="shared" si="2"/>
        <v>1.5135658973269196E-2</v>
      </c>
      <c r="H17" s="13">
        <f t="shared" si="2"/>
        <v>1.0192437026865932E-2</v>
      </c>
      <c r="I17" s="6"/>
    </row>
    <row r="18" spans="1:9" ht="20.25" x14ac:dyDescent="0.3">
      <c r="A18" s="11" t="s">
        <v>11</v>
      </c>
      <c r="B18" s="13">
        <f>1/(SQRT((1/B13-B13)^2+9))</f>
        <v>0.11866510919732927</v>
      </c>
      <c r="C18" s="13">
        <f t="shared" ref="C18:H18" si="3">1/(SQRT((1/C13-C13)^2+9))</f>
        <v>0.20823168251814142</v>
      </c>
      <c r="D18" s="13">
        <f t="shared" si="3"/>
        <v>0.29814239699997197</v>
      </c>
      <c r="E18" s="13">
        <f t="shared" si="3"/>
        <v>0.33333333333333331</v>
      </c>
      <c r="F18" s="13">
        <f t="shared" si="3"/>
        <v>0.29814239699997197</v>
      </c>
      <c r="G18" s="13">
        <f t="shared" si="3"/>
        <v>0.20823168251814142</v>
      </c>
      <c r="H18" s="13">
        <f t="shared" si="3"/>
        <v>0.11866510919732927</v>
      </c>
      <c r="I18" s="6"/>
    </row>
    <row r="19" spans="1:9" ht="20.25" x14ac:dyDescent="0.3">
      <c r="A19" s="14" t="s">
        <v>33</v>
      </c>
      <c r="B19" s="13">
        <f>DEGREES(ATAN((1-B13^2)/(3*B13)))</f>
        <v>-69.145541960421653</v>
      </c>
      <c r="C19" s="13">
        <f t="shared" ref="C19:H19" si="4">DEGREES(ATAN((1-C13^2)/(3*C13)))</f>
        <v>-51.340191745909912</v>
      </c>
      <c r="D19" s="13">
        <f t="shared" si="4"/>
        <v>-26.56505117707799</v>
      </c>
      <c r="E19" s="13">
        <f t="shared" si="4"/>
        <v>0</v>
      </c>
      <c r="F19" s="13">
        <f t="shared" si="4"/>
        <v>26.56505117707799</v>
      </c>
      <c r="G19" s="13">
        <f t="shared" si="4"/>
        <v>51.340191745909912</v>
      </c>
      <c r="H19" s="13">
        <f t="shared" si="4"/>
        <v>69.145541960421653</v>
      </c>
      <c r="I19" s="6"/>
    </row>
    <row r="20" spans="1:9" x14ac:dyDescent="0.25">
      <c r="B20" s="6"/>
      <c r="C20" s="6"/>
      <c r="D20" s="6"/>
      <c r="E20" s="6"/>
      <c r="F20" s="6"/>
      <c r="G20" s="6"/>
      <c r="H20" s="6"/>
      <c r="I20" s="6"/>
    </row>
    <row r="21" spans="1:9" x14ac:dyDescent="0.25">
      <c r="I21" s="6"/>
    </row>
    <row r="22" spans="1:9" x14ac:dyDescent="0.25">
      <c r="I22" s="6"/>
    </row>
    <row r="23" spans="1:9" x14ac:dyDescent="0.25">
      <c r="B23" s="10"/>
      <c r="C23" s="10"/>
      <c r="D23" s="10"/>
      <c r="E23" s="10"/>
      <c r="F23" s="10"/>
      <c r="G23" s="10"/>
      <c r="H23" s="10"/>
      <c r="I23" s="10"/>
    </row>
    <row r="24" spans="1:9" x14ac:dyDescent="0.25">
      <c r="B24" s="6"/>
      <c r="C24" s="6"/>
      <c r="D24" s="6"/>
      <c r="E24" s="6"/>
      <c r="F24" s="6"/>
      <c r="G24" s="6"/>
      <c r="H24" s="6"/>
      <c r="I24" s="6"/>
    </row>
    <row r="25" spans="1:9" x14ac:dyDescent="0.25">
      <c r="B25" s="6"/>
      <c r="C25" s="6"/>
      <c r="D25" s="6"/>
      <c r="E25" s="6"/>
      <c r="F25" s="6"/>
      <c r="G25" s="6"/>
      <c r="H25" s="6"/>
      <c r="I25" s="6"/>
    </row>
    <row r="26" spans="1:9" x14ac:dyDescent="0.25">
      <c r="B26" s="6"/>
      <c r="C26" s="6"/>
      <c r="D26" s="6"/>
      <c r="E26" s="6"/>
      <c r="F26" s="6"/>
      <c r="G26" s="6"/>
      <c r="H26" s="6"/>
      <c r="I26" s="6"/>
    </row>
    <row r="27" spans="1:9" x14ac:dyDescent="0.25">
      <c r="B27" s="6"/>
      <c r="C27" s="6"/>
      <c r="D27" s="6"/>
      <c r="E27" s="6"/>
      <c r="F27" s="6"/>
      <c r="G27" s="6"/>
      <c r="H27" s="6"/>
      <c r="I27" s="6"/>
    </row>
    <row r="28" spans="1:9" x14ac:dyDescent="0.25">
      <c r="B28" s="6"/>
      <c r="C28" s="6"/>
      <c r="D28" s="6"/>
      <c r="E28" s="6"/>
      <c r="F28" s="6"/>
      <c r="G28" s="6"/>
      <c r="H28" s="6"/>
      <c r="I28" s="6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2" sqref="E12"/>
    </sheetView>
  </sheetViews>
  <sheetFormatPr defaultRowHeight="15" x14ac:dyDescent="0.25"/>
  <cols>
    <col min="1" max="1" width="14.28515625" customWidth="1"/>
    <col min="2" max="2" width="16.42578125" customWidth="1"/>
    <col min="3" max="5" width="12.5703125" bestFit="1" customWidth="1"/>
    <col min="6" max="8" width="11.7109375" bestFit="1" customWidth="1"/>
  </cols>
  <sheetData>
    <row r="1" spans="1:9" x14ac:dyDescent="0.25">
      <c r="A1" t="s">
        <v>15</v>
      </c>
      <c r="B1" s="5" t="s">
        <v>16</v>
      </c>
    </row>
    <row r="2" spans="1:9" x14ac:dyDescent="0.25">
      <c r="A2" t="s">
        <v>13</v>
      </c>
      <c r="B2">
        <f>'Фильтр верхних частот'!B2</f>
        <v>13</v>
      </c>
    </row>
    <row r="4" spans="1:9" ht="21" x14ac:dyDescent="0.35">
      <c r="A4" s="11" t="s">
        <v>24</v>
      </c>
      <c r="B4" s="15">
        <f>B2*2</f>
        <v>26</v>
      </c>
      <c r="D4">
        <f>B4*(10^-9)</f>
        <v>2.6000000000000001E-8</v>
      </c>
    </row>
    <row r="5" spans="1:9" ht="21" x14ac:dyDescent="0.35">
      <c r="A5" s="11" t="s">
        <v>25</v>
      </c>
      <c r="B5" s="15">
        <f>B2*60</f>
        <v>780</v>
      </c>
      <c r="D5">
        <f>B5*1000</f>
        <v>780000</v>
      </c>
    </row>
    <row r="6" spans="1:9" ht="21" x14ac:dyDescent="0.35">
      <c r="A6" s="11" t="s">
        <v>26</v>
      </c>
      <c r="B6" s="15">
        <v>3</v>
      </c>
    </row>
    <row r="7" spans="1:9" ht="21" x14ac:dyDescent="0.35">
      <c r="A7" s="11" t="s">
        <v>27</v>
      </c>
      <c r="B7" s="15">
        <f>D4*D5</f>
        <v>2.0279999999999999E-2</v>
      </c>
    </row>
    <row r="8" spans="1:9" ht="21" x14ac:dyDescent="0.35">
      <c r="A8" s="11" t="s">
        <v>28</v>
      </c>
      <c r="B8" s="15">
        <f>1/(2*3.14*D5*D4)</f>
        <v>7.8518574353949164</v>
      </c>
    </row>
    <row r="9" spans="1:9" x14ac:dyDescent="0.25">
      <c r="A9" s="7"/>
    </row>
    <row r="10" spans="1:9" x14ac:dyDescent="0.25">
      <c r="A10" s="7"/>
    </row>
    <row r="11" spans="1:9" ht="20.25" x14ac:dyDescent="0.3">
      <c r="A11" s="11"/>
      <c r="B11" s="12" t="s">
        <v>17</v>
      </c>
      <c r="C11" s="12" t="s">
        <v>18</v>
      </c>
      <c r="D11" s="12" t="s">
        <v>19</v>
      </c>
      <c r="E11" s="12" t="s">
        <v>12</v>
      </c>
      <c r="F11" s="12" t="s">
        <v>20</v>
      </c>
      <c r="G11" s="12" t="s">
        <v>21</v>
      </c>
      <c r="H11" s="12" t="s">
        <v>22</v>
      </c>
      <c r="I11" s="2"/>
    </row>
    <row r="12" spans="1:9" ht="21" x14ac:dyDescent="0.35">
      <c r="A12" s="11" t="s">
        <v>29</v>
      </c>
      <c r="B12" s="16">
        <f>$B$8/8</f>
        <v>0.98148217942436455</v>
      </c>
      <c r="C12" s="16">
        <f>$B$8/4</f>
        <v>1.9629643588487291</v>
      </c>
      <c r="D12" s="16">
        <f>$B$8/2</f>
        <v>3.9259287176974582</v>
      </c>
      <c r="E12" s="16">
        <f>$B$8</f>
        <v>7.8518574353949164</v>
      </c>
      <c r="F12" s="16">
        <f>$B$8*2</f>
        <v>15.703714870789833</v>
      </c>
      <c r="G12" s="16">
        <f>$B$8*4</f>
        <v>31.407429741579666</v>
      </c>
      <c r="H12" s="16">
        <f>$B$8*8</f>
        <v>62.814859483159331</v>
      </c>
      <c r="I12" s="2"/>
    </row>
    <row r="13" spans="1:9" ht="21" x14ac:dyDescent="0.35">
      <c r="A13" s="11" t="s">
        <v>23</v>
      </c>
      <c r="B13" s="16">
        <f>1/(2*3.14*B12*$D$4*$D$5)</f>
        <v>7.9999999999999982</v>
      </c>
      <c r="C13" s="16">
        <f t="shared" ref="C13:H13" si="0">1/(2*3.14*C12*$D$4*$D$5)</f>
        <v>3.9999999999999991</v>
      </c>
      <c r="D13" s="16">
        <f t="shared" si="0"/>
        <v>1.9999999999999996</v>
      </c>
      <c r="E13" s="16">
        <f t="shared" si="0"/>
        <v>0.99999999999999978</v>
      </c>
      <c r="F13" s="16">
        <f t="shared" si="0"/>
        <v>0.49999999999999989</v>
      </c>
      <c r="G13" s="16">
        <f t="shared" si="0"/>
        <v>0.24999999999999994</v>
      </c>
      <c r="H13" s="16">
        <f t="shared" si="0"/>
        <v>0.12499999999999997</v>
      </c>
      <c r="I13" s="2"/>
    </row>
    <row r="14" spans="1:9" ht="21" x14ac:dyDescent="0.35">
      <c r="A14" s="11" t="s">
        <v>26</v>
      </c>
      <c r="B14" s="16">
        <f>$B$6</f>
        <v>3</v>
      </c>
      <c r="C14" s="16">
        <f t="shared" ref="C14:H14" si="1">$B$6</f>
        <v>3</v>
      </c>
      <c r="D14" s="16">
        <f t="shared" si="1"/>
        <v>3</v>
      </c>
      <c r="E14" s="16">
        <f t="shared" si="1"/>
        <v>3</v>
      </c>
      <c r="F14" s="16">
        <f t="shared" si="1"/>
        <v>3</v>
      </c>
      <c r="G14" s="16">
        <f t="shared" si="1"/>
        <v>3</v>
      </c>
      <c r="H14" s="16">
        <f t="shared" si="1"/>
        <v>3</v>
      </c>
      <c r="I14" s="3"/>
    </row>
    <row r="15" spans="1:9" ht="21" x14ac:dyDescent="0.35">
      <c r="A15" s="11" t="s">
        <v>30</v>
      </c>
      <c r="B15" s="16">
        <f>B14*B18</f>
        <v>0.93448773492896797</v>
      </c>
      <c r="C15" s="16">
        <f t="shared" ref="C15:H15" si="2">C14*C18</f>
        <v>0.78086880944303028</v>
      </c>
      <c r="D15" s="16">
        <f t="shared" si="2"/>
        <v>0.44721359549995776</v>
      </c>
      <c r="E15" s="16">
        <f t="shared" si="2"/>
        <v>1.4802973661668756E-16</v>
      </c>
      <c r="F15" s="16">
        <f t="shared" si="2"/>
        <v>0.44721359549995804</v>
      </c>
      <c r="G15" s="16">
        <f t="shared" si="2"/>
        <v>0.78086880944303039</v>
      </c>
      <c r="H15" s="16">
        <f t="shared" si="2"/>
        <v>0.93448773492896797</v>
      </c>
      <c r="I15" s="3"/>
    </row>
    <row r="16" spans="1:9" ht="21" x14ac:dyDescent="0.35">
      <c r="A16" s="11" t="s">
        <v>31</v>
      </c>
      <c r="B16" s="16">
        <f>1/B12*2</f>
        <v>2.0377344000000002</v>
      </c>
      <c r="C16" s="16">
        <f>1/C12*2</f>
        <v>1.0188672000000001</v>
      </c>
      <c r="D16" s="16">
        <f>1/D12*2</f>
        <v>0.50943360000000004</v>
      </c>
      <c r="E16" s="16">
        <f>1/E12*2</f>
        <v>0.25471680000000002</v>
      </c>
      <c r="F16" s="16">
        <f>1/F12*2</f>
        <v>0.12735840000000001</v>
      </c>
      <c r="G16" s="16">
        <f>1/G12*2</f>
        <v>6.3679200000000005E-2</v>
      </c>
      <c r="H16" s="16">
        <f>1/H12*2</f>
        <v>3.1839600000000003E-2</v>
      </c>
      <c r="I16" s="3"/>
    </row>
    <row r="17" spans="1:9" ht="21" x14ac:dyDescent="0.35">
      <c r="A17" s="11" t="s">
        <v>32</v>
      </c>
      <c r="B17" s="16">
        <f>(B16/180)*B19</f>
        <v>0.23608803633669651</v>
      </c>
      <c r="C17" s="16">
        <f t="shared" ref="C17:H17" si="3">(C16/180)*C19</f>
        <v>0.21882894771323147</v>
      </c>
      <c r="D17" s="16">
        <f t="shared" si="3"/>
        <v>0.17953274635931626</v>
      </c>
      <c r="E17" s="16">
        <f t="shared" si="3"/>
        <v>-0.12735840000000001</v>
      </c>
      <c r="F17" s="16">
        <f t="shared" si="3"/>
        <v>-4.4883186589829059E-2</v>
      </c>
      <c r="G17" s="16">
        <f t="shared" si="3"/>
        <v>-1.3676809232076963E-2</v>
      </c>
      <c r="H17" s="16">
        <f t="shared" si="3"/>
        <v>-3.6888755677608807E-3</v>
      </c>
      <c r="I17" s="3"/>
    </row>
    <row r="18" spans="1:9" ht="21" x14ac:dyDescent="0.35">
      <c r="A18" s="11" t="s">
        <v>11</v>
      </c>
      <c r="B18" s="16">
        <f>ABS((1-B13^2)/(3*SQRT((1-B13^2)^2+9*(B13^2))))</f>
        <v>0.31149591164298934</v>
      </c>
      <c r="C18" s="16">
        <f>ABS((1-C13^2)/(3*SQRT((1-C13^2)^2+9*(C13^2))))</f>
        <v>0.26028960314767674</v>
      </c>
      <c r="D18" s="16">
        <f>ABS((1-D13^2)/(3*SQRT((1-D13^2)^2+9*(D13^2))))</f>
        <v>0.14907119849998593</v>
      </c>
      <c r="E18" s="16">
        <f>ABS((1-E13^2)/(3*SQRT((1-E13^2)^2+9*(E13^2))))</f>
        <v>4.9343245538895856E-17</v>
      </c>
      <c r="F18" s="16">
        <f>ABS((1-F13^2)/(3*SQRT((1-F13^2)^2+9*(F13^2))))</f>
        <v>0.14907119849998601</v>
      </c>
      <c r="G18" s="16">
        <f>ABS((1-G13^2)/(3*SQRT((1-G13^2)^2+9*(G13^2))))</f>
        <v>0.2602896031476768</v>
      </c>
      <c r="H18" s="16">
        <f>ABS((1-H13^2)/(3*SQRT((1-H13^2)^2+9*(H13^2))))</f>
        <v>0.31149591164298934</v>
      </c>
      <c r="I18" s="3"/>
    </row>
    <row r="19" spans="1:9" ht="21" x14ac:dyDescent="0.35">
      <c r="A19" s="14" t="s">
        <v>33</v>
      </c>
      <c r="B19" s="16">
        <f>DEGREES(ATAN((3*B13)/(B13^2-1)))</f>
        <v>20.854458039578351</v>
      </c>
      <c r="C19" s="16">
        <f>DEGREES(ATAN((3*C13)/(C13^2-1)))</f>
        <v>38.659808254090095</v>
      </c>
      <c r="D19" s="16">
        <f>DEGREES(ATAN((3*D13)/(D13^2-1)))</f>
        <v>63.434948822922017</v>
      </c>
      <c r="E19" s="16">
        <f>DEGREES(ATAN((3*E13)/(E13^2-1)))</f>
        <v>-90</v>
      </c>
      <c r="F19" s="16">
        <f>DEGREES(ATAN((3*F13)/(F13^2-1)))</f>
        <v>-63.43494882292201</v>
      </c>
      <c r="G19" s="16">
        <f>DEGREES(ATAN((3*G13)/(G13^2-1)))</f>
        <v>-38.65980825409008</v>
      </c>
      <c r="H19" s="16">
        <f>DEGREES(ATAN((3*H13)/(H13^2-1)))</f>
        <v>-20.85445803957834</v>
      </c>
      <c r="I19" s="3"/>
    </row>
    <row r="20" spans="1:9" x14ac:dyDescent="0.25">
      <c r="B20" s="3"/>
      <c r="C20" s="3"/>
      <c r="D20" s="3"/>
      <c r="E20" s="3"/>
      <c r="F20" s="3"/>
      <c r="G20" s="3"/>
      <c r="H20" s="3"/>
      <c r="I20" s="3"/>
    </row>
    <row r="21" spans="1:9" x14ac:dyDescent="0.25">
      <c r="I21" s="3"/>
    </row>
    <row r="22" spans="1:9" x14ac:dyDescent="0.25">
      <c r="I22" s="3"/>
    </row>
    <row r="23" spans="1:9" x14ac:dyDescent="0.25">
      <c r="B23" s="4"/>
      <c r="C23" s="4"/>
      <c r="D23" s="4"/>
      <c r="E23" s="4"/>
      <c r="F23" s="4"/>
      <c r="G23" s="4"/>
      <c r="H23" s="4"/>
      <c r="I23" s="4"/>
    </row>
    <row r="24" spans="1:9" x14ac:dyDescent="0.25">
      <c r="I24" s="3"/>
    </row>
    <row r="25" spans="1:9" x14ac:dyDescent="0.25">
      <c r="B25" s="3"/>
      <c r="C25" s="3"/>
      <c r="D25" s="3"/>
      <c r="E25" s="3"/>
      <c r="F25" s="3"/>
      <c r="G25" s="3"/>
      <c r="H25" s="3"/>
      <c r="I25" s="3"/>
    </row>
    <row r="26" spans="1:9" x14ac:dyDescent="0.25">
      <c r="B26" s="3"/>
      <c r="C26" s="3"/>
      <c r="D26" s="3"/>
      <c r="E26" s="3"/>
      <c r="F26" s="3"/>
      <c r="G26" s="3"/>
      <c r="H26" s="3"/>
      <c r="I26" s="3"/>
    </row>
    <row r="27" spans="1:9" x14ac:dyDescent="0.25">
      <c r="B27" s="3"/>
      <c r="C27" s="3"/>
      <c r="D27" s="3"/>
      <c r="E27" s="3"/>
      <c r="F27" s="3"/>
      <c r="G27" s="3"/>
      <c r="H27" s="3"/>
      <c r="I27" s="3"/>
    </row>
    <row r="28" spans="1:9" x14ac:dyDescent="0.25">
      <c r="B28" s="3"/>
      <c r="C28" s="3"/>
      <c r="D28" s="3"/>
      <c r="E28" s="3"/>
      <c r="F28" s="3"/>
      <c r="G28" s="3"/>
      <c r="H28" s="3"/>
      <c r="I28" s="3"/>
    </row>
  </sheetData>
  <hyperlinks>
    <hyperlink ref="B1" r:id="rId1"/>
  </hyperlinks>
  <pageMargins left="0.7" right="0.7" top="0.75" bottom="0.75" header="0.3" footer="0.3"/>
  <pageSetup paperSize="9"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Делитель напряжения</vt:lpstr>
      <vt:lpstr>Фильтр верхних частот</vt:lpstr>
      <vt:lpstr>Фильтр нижних частот</vt:lpstr>
      <vt:lpstr>Полосовой фильтр </vt:lpstr>
      <vt:lpstr>Режекторный фильтр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2020-03-04T17:27:57Z</dcterms:created>
  <dcterms:modified xsi:type="dcterms:W3CDTF">2020-03-05T18:54:50Z</dcterms:modified>
</cp:coreProperties>
</file>