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Main" sheetId="6" r:id="rId1"/>
    <sheet name="Sheet1" sheetId="1" r:id="rId2"/>
    <sheet name="Sheet3" sheetId="3" r:id="rId3"/>
  </sheets>
  <calcPr calcId="124519"/>
</workbook>
</file>

<file path=xl/calcChain.xml><?xml version="1.0" encoding="utf-8"?>
<calcChain xmlns="http://schemas.openxmlformats.org/spreadsheetml/2006/main">
  <c r="G12" i="1"/>
  <c r="H12"/>
  <c r="I12"/>
  <c r="J12"/>
  <c r="K12"/>
  <c r="L12"/>
  <c r="M12"/>
  <c r="N12"/>
  <c r="P12"/>
  <c r="S12"/>
  <c r="U12"/>
  <c r="AC12"/>
  <c r="AD12"/>
  <c r="F12"/>
  <c r="Y23" a="1"/>
  <c r="Y23" s="1"/>
  <c r="Y24" a="1"/>
  <c r="Y24" s="1"/>
  <c r="Y25" a="1"/>
  <c r="Y25" s="1"/>
  <c r="Y26" a="1"/>
  <c r="Y26" s="1"/>
  <c r="Y27" a="1"/>
  <c r="Y27" s="1"/>
  <c r="Y28" a="1"/>
  <c r="Y28" s="1"/>
  <c r="Y29" a="1"/>
  <c r="Y29" s="1"/>
  <c r="Y30" a="1"/>
  <c r="Y30" s="1"/>
  <c r="Y31" a="1"/>
  <c r="Y31" s="1"/>
  <c r="Y32" a="1"/>
  <c r="Y32" s="1"/>
  <c r="Y33" a="1"/>
  <c r="Y33" s="1"/>
  <c r="N18" a="1"/>
  <c r="N18" s="1"/>
  <c r="AZ19" s="1"/>
  <c r="N19" a="1"/>
  <c r="N19" s="1"/>
  <c r="AZ20" s="1"/>
  <c r="N20" a="1"/>
  <c r="N20" s="1"/>
  <c r="AZ21" s="1"/>
  <c r="N21" a="1"/>
  <c r="N21" s="1"/>
  <c r="AZ22" s="1"/>
  <c r="N22" a="1"/>
  <c r="N22" s="1"/>
  <c r="AZ23" s="1"/>
  <c r="N23" a="1"/>
  <c r="N23" s="1"/>
  <c r="AZ24" s="1"/>
  <c r="N24" a="1"/>
  <c r="N24" s="1"/>
  <c r="AZ25" s="1"/>
  <c r="N25" a="1"/>
  <c r="N25" s="1"/>
  <c r="AZ26" s="1"/>
  <c r="N26" a="1"/>
  <c r="N26" s="1"/>
  <c r="AZ27" s="1"/>
  <c r="N27" a="1"/>
  <c r="N27" s="1"/>
  <c r="AZ28" s="1"/>
  <c r="N28" a="1"/>
  <c r="N28"/>
  <c r="AZ29" s="1"/>
  <c r="N29" a="1"/>
  <c r="N29" s="1"/>
  <c r="AZ30" s="1"/>
  <c r="N30" a="1"/>
  <c r="N30"/>
  <c r="AZ31" s="1"/>
  <c r="N31" a="1"/>
  <c r="N31" s="1"/>
  <c r="AZ32" s="1"/>
  <c r="N32" a="1"/>
  <c r="N32" s="1"/>
  <c r="AZ33" s="1"/>
  <c r="N33" a="1"/>
  <c r="N33" s="1"/>
  <c r="AZ34" s="1"/>
  <c r="N17" a="1"/>
  <c r="N17" s="1"/>
  <c r="J18" a="1"/>
  <c r="J18" s="1"/>
  <c r="AW19" s="1"/>
  <c r="J19" a="1"/>
  <c r="J19" s="1"/>
  <c r="AW20" s="1"/>
  <c r="J20" a="1"/>
  <c r="J20" s="1"/>
  <c r="AW21" s="1"/>
  <c r="J21" a="1"/>
  <c r="J21" s="1"/>
  <c r="J22" a="1"/>
  <c r="J22" s="1"/>
  <c r="J23" a="1"/>
  <c r="J23" s="1"/>
  <c r="J24" a="1"/>
  <c r="J24" s="1"/>
  <c r="J25" a="1"/>
  <c r="J25" s="1"/>
  <c r="J26" a="1"/>
  <c r="J26"/>
  <c r="J27" a="1"/>
  <c r="J27" s="1"/>
  <c r="J28" a="1"/>
  <c r="J28"/>
  <c r="J29" a="1"/>
  <c r="J29" s="1"/>
  <c r="J30" a="1"/>
  <c r="J30" s="1"/>
  <c r="J31" a="1"/>
  <c r="J31" s="1"/>
  <c r="AW32" s="1"/>
  <c r="J32" a="1"/>
  <c r="J32" s="1"/>
  <c r="AW33" s="1"/>
  <c r="J33" a="1"/>
  <c r="J33" s="1"/>
  <c r="AW34" s="1"/>
  <c r="J17" a="1"/>
  <c r="J17" s="1"/>
  <c r="I18" a="1"/>
  <c r="I18" s="1"/>
  <c r="I19" a="1"/>
  <c r="I19" s="1"/>
  <c r="I20" a="1"/>
  <c r="I20" s="1"/>
  <c r="I21" a="1"/>
  <c r="I21" s="1"/>
  <c r="Q21" s="1"/>
  <c r="V21" s="1"/>
  <c r="I22" a="1"/>
  <c r="I22" s="1"/>
  <c r="I23" a="1"/>
  <c r="I23" s="1"/>
  <c r="I24" a="1"/>
  <c r="I24" s="1"/>
  <c r="I25" a="1"/>
  <c r="I25" s="1"/>
  <c r="I26" a="1"/>
  <c r="I26" s="1"/>
  <c r="I27" a="1"/>
  <c r="I27" s="1"/>
  <c r="I28" a="1"/>
  <c r="I28" s="1"/>
  <c r="I29" a="1"/>
  <c r="I29" s="1"/>
  <c r="I30" a="1"/>
  <c r="I30" s="1"/>
  <c r="I31" a="1"/>
  <c r="I31" s="1"/>
  <c r="AV32" s="1"/>
  <c r="I32" a="1"/>
  <c r="I32" s="1"/>
  <c r="I33" a="1"/>
  <c r="I33" s="1"/>
  <c r="I17" a="1"/>
  <c r="I17" s="1"/>
  <c r="H18" a="1"/>
  <c r="H18" s="1"/>
  <c r="AU19" s="1"/>
  <c r="H19" a="1"/>
  <c r="H19" s="1"/>
  <c r="AU20" s="1"/>
  <c r="H20" a="1"/>
  <c r="H20" s="1"/>
  <c r="R20" s="1"/>
  <c r="H21" a="1"/>
  <c r="H21" s="1"/>
  <c r="H22" a="1"/>
  <c r="H22" s="1"/>
  <c r="H23" a="1"/>
  <c r="H23" s="1"/>
  <c r="H24" a="1"/>
  <c r="H24" s="1"/>
  <c r="H25" a="1"/>
  <c r="H25" s="1"/>
  <c r="H26" a="1"/>
  <c r="H26" s="1"/>
  <c r="H27" a="1"/>
  <c r="H27" s="1"/>
  <c r="H28" a="1"/>
  <c r="H28" s="1"/>
  <c r="H29" a="1"/>
  <c r="H29" s="1"/>
  <c r="H30" a="1"/>
  <c r="H30" s="1"/>
  <c r="H31" a="1"/>
  <c r="H31" s="1"/>
  <c r="AU32" s="1"/>
  <c r="H32" a="1"/>
  <c r="H32" s="1"/>
  <c r="AU33" s="1"/>
  <c r="H33" a="1"/>
  <c r="H33" s="1"/>
  <c r="AU34" s="1"/>
  <c r="H17" a="1"/>
  <c r="H17"/>
  <c r="F18" a="1"/>
  <c r="F18" s="1"/>
  <c r="AS19" s="1"/>
  <c r="F19" a="1"/>
  <c r="F19" s="1"/>
  <c r="AS20" s="1"/>
  <c r="F20" a="1"/>
  <c r="F20" s="1"/>
  <c r="AS21" s="1"/>
  <c r="F21" a="1"/>
  <c r="F21" s="1"/>
  <c r="F22" a="1"/>
  <c r="F22" s="1"/>
  <c r="F23" a="1"/>
  <c r="F23" s="1"/>
  <c r="F24" a="1"/>
  <c r="F24" s="1"/>
  <c r="F25" a="1"/>
  <c r="F25" s="1"/>
  <c r="F26" a="1"/>
  <c r="F26" s="1"/>
  <c r="F27" a="1"/>
  <c r="F27" s="1"/>
  <c r="F28" a="1"/>
  <c r="F28" s="1"/>
  <c r="F29" a="1"/>
  <c r="F29" s="1"/>
  <c r="F30" a="1"/>
  <c r="F30" s="1"/>
  <c r="F31" a="1"/>
  <c r="F31" s="1"/>
  <c r="AS32" s="1"/>
  <c r="F32" a="1"/>
  <c r="F32"/>
  <c r="F33" a="1"/>
  <c r="F33" s="1"/>
  <c r="AS34" s="1"/>
  <c r="F17" a="1"/>
  <c r="F17" s="1"/>
  <c r="G18" a="1"/>
  <c r="G18"/>
  <c r="G19" a="1"/>
  <c r="G19" s="1"/>
  <c r="AT20" s="1"/>
  <c r="G20" a="1"/>
  <c r="G20" s="1"/>
  <c r="T20" s="1"/>
  <c r="BC21" s="1"/>
  <c r="BB21" s="1"/>
  <c r="G21" a="1"/>
  <c r="G21" s="1"/>
  <c r="G22" a="1"/>
  <c r="G22" s="1"/>
  <c r="G23" a="1"/>
  <c r="G23" s="1"/>
  <c r="G24" a="1"/>
  <c r="G24"/>
  <c r="G25" a="1"/>
  <c r="G25" s="1"/>
  <c r="G26" a="1"/>
  <c r="G26" s="1"/>
  <c r="G27" a="1"/>
  <c r="G27" s="1"/>
  <c r="G28" a="1"/>
  <c r="G28" s="1"/>
  <c r="G29" a="1"/>
  <c r="G29" s="1"/>
  <c r="G30" a="1"/>
  <c r="G30"/>
  <c r="G31" a="1"/>
  <c r="G31" s="1"/>
  <c r="AT32" s="1"/>
  <c r="G32" a="1"/>
  <c r="G32"/>
  <c r="AT33" s="1"/>
  <c r="G33" a="1"/>
  <c r="G33" s="1"/>
  <c r="AT34" s="1"/>
  <c r="G17" a="1"/>
  <c r="G17" s="1"/>
  <c r="AS33"/>
  <c r="AB23"/>
  <c r="AB24"/>
  <c r="AB25"/>
  <c r="AB26"/>
  <c r="AB27"/>
  <c r="AB28"/>
  <c r="AB29"/>
  <c r="AB30"/>
  <c r="AB31"/>
  <c r="AB32"/>
  <c r="AB33"/>
  <c r="AA23"/>
  <c r="AA24"/>
  <c r="AA25"/>
  <c r="AA26"/>
  <c r="AA27"/>
  <c r="AA28"/>
  <c r="AA29"/>
  <c r="AA30"/>
  <c r="AA31"/>
  <c r="AA32"/>
  <c r="AA33"/>
  <c r="Z23"/>
  <c r="Z24"/>
  <c r="Z25"/>
  <c r="Z26"/>
  <c r="Z27"/>
  <c r="Z28"/>
  <c r="Z29"/>
  <c r="Z30"/>
  <c r="Z31"/>
  <c r="Z32"/>
  <c r="Z33"/>
  <c r="T21"/>
  <c r="BC22" s="1"/>
  <c r="BB22" s="1"/>
  <c r="T22"/>
  <c r="BC23" s="1"/>
  <c r="BB23" s="1"/>
  <c r="T23"/>
  <c r="BC24" s="1"/>
  <c r="BB24" s="1"/>
  <c r="T24"/>
  <c r="BC25" s="1"/>
  <c r="BB25" s="1"/>
  <c r="T25"/>
  <c r="BC26" s="1"/>
  <c r="BB26" s="1"/>
  <c r="T26"/>
  <c r="BC27" s="1"/>
  <c r="BB27" s="1"/>
  <c r="T27"/>
  <c r="BC28" s="1"/>
  <c r="BB28" s="1"/>
  <c r="T28"/>
  <c r="BC29" s="1"/>
  <c r="BB29" s="1"/>
  <c r="T29"/>
  <c r="BC30" s="1"/>
  <c r="BB30" s="1"/>
  <c r="T30"/>
  <c r="BC31" s="1"/>
  <c r="BB31" s="1"/>
  <c r="T31"/>
  <c r="BC32" s="1"/>
  <c r="BB32" s="1"/>
  <c r="T32"/>
  <c r="BC33" s="1"/>
  <c r="BB33" s="1"/>
  <c r="T33"/>
  <c r="BC34" s="1"/>
  <c r="BB34" s="1"/>
  <c r="R21"/>
  <c r="R22"/>
  <c r="R23"/>
  <c r="R24"/>
  <c r="R25"/>
  <c r="R26"/>
  <c r="R27"/>
  <c r="R28"/>
  <c r="R29"/>
  <c r="R30"/>
  <c r="R31"/>
  <c r="R32"/>
  <c r="R33"/>
  <c r="Q22"/>
  <c r="V22" s="1"/>
  <c r="Q23"/>
  <c r="V23" s="1"/>
  <c r="W23" s="1"/>
  <c r="Q24"/>
  <c r="V24" s="1"/>
  <c r="W24" s="1"/>
  <c r="Q25"/>
  <c r="V25" s="1"/>
  <c r="W25" s="1"/>
  <c r="Q26"/>
  <c r="V26" s="1"/>
  <c r="Q27"/>
  <c r="V27" s="1"/>
  <c r="W27" s="1"/>
  <c r="Q28"/>
  <c r="V28" s="1"/>
  <c r="W28" s="1"/>
  <c r="Q29"/>
  <c r="V29" s="1"/>
  <c r="W29" s="1"/>
  <c r="Q30"/>
  <c r="V30" s="1"/>
  <c r="Q31"/>
  <c r="V31" s="1"/>
  <c r="W31" s="1"/>
  <c r="Q32"/>
  <c r="V32" s="1"/>
  <c r="W32" s="1"/>
  <c r="Q33"/>
  <c r="V33" s="1"/>
  <c r="W33" s="1"/>
  <c r="P18"/>
  <c r="P19"/>
  <c r="P20"/>
  <c r="R11" s="1"/>
  <c r="P21"/>
  <c r="P22"/>
  <c r="P23"/>
  <c r="P24"/>
  <c r="P25"/>
  <c r="P26"/>
  <c r="P27"/>
  <c r="P28"/>
  <c r="P29"/>
  <c r="P30"/>
  <c r="P31"/>
  <c r="P32"/>
  <c r="P33"/>
  <c r="M18"/>
  <c r="AY19" s="1"/>
  <c r="M19"/>
  <c r="M20"/>
  <c r="O11" s="1"/>
  <c r="M21"/>
  <c r="M22"/>
  <c r="AY23" s="1"/>
  <c r="M23"/>
  <c r="AY24" s="1"/>
  <c r="M24"/>
  <c r="M25"/>
  <c r="M26"/>
  <c r="M27"/>
  <c r="AY28" s="1"/>
  <c r="M28"/>
  <c r="M29"/>
  <c r="M30"/>
  <c r="AY31" s="1"/>
  <c r="M31"/>
  <c r="AY32" s="1"/>
  <c r="M32"/>
  <c r="M33"/>
  <c r="H8"/>
  <c r="H9"/>
  <c r="H10"/>
  <c r="H11"/>
  <c r="AB6"/>
  <c r="AA6"/>
  <c r="AA8"/>
  <c r="AA9"/>
  <c r="Z6"/>
  <c r="Y6"/>
  <c r="X6"/>
  <c r="W6"/>
  <c r="V6"/>
  <c r="T6"/>
  <c r="AG6" s="1"/>
  <c r="AI6" s="1"/>
  <c r="R6"/>
  <c r="R8"/>
  <c r="R9"/>
  <c r="Q6"/>
  <c r="O6"/>
  <c r="O8"/>
  <c r="O9"/>
  <c r="N6"/>
  <c r="N7"/>
  <c r="N8"/>
  <c r="N9"/>
  <c r="N10"/>
  <c r="N11"/>
  <c r="L9"/>
  <c r="L10"/>
  <c r="G6"/>
  <c r="AD6" s="1"/>
  <c r="AE6" s="1"/>
  <c r="G7"/>
  <c r="AD7" s="1"/>
  <c r="G8"/>
  <c r="AD8" s="1"/>
  <c r="G9"/>
  <c r="AD9" s="1"/>
  <c r="G10"/>
  <c r="AD10" s="1"/>
  <c r="G11"/>
  <c r="AD11" s="1"/>
  <c r="G5"/>
  <c r="K6"/>
  <c r="L6" s="1"/>
  <c r="K7"/>
  <c r="L7" s="1"/>
  <c r="K8"/>
  <c r="L8" s="1"/>
  <c r="K9"/>
  <c r="K10"/>
  <c r="K11"/>
  <c r="L11" s="1"/>
  <c r="H6"/>
  <c r="H7"/>
  <c r="AN26"/>
  <c r="AO26"/>
  <c r="AQ26"/>
  <c r="AR26"/>
  <c r="AX26"/>
  <c r="AY26"/>
  <c r="BD26"/>
  <c r="BE26" s="1"/>
  <c r="AN27"/>
  <c r="AO27"/>
  <c r="AQ27"/>
  <c r="AR27"/>
  <c r="AX27"/>
  <c r="AY27"/>
  <c r="BD27"/>
  <c r="BE27" s="1"/>
  <c r="AN28"/>
  <c r="AO28"/>
  <c r="AQ28"/>
  <c r="AR28"/>
  <c r="AX28"/>
  <c r="BD28"/>
  <c r="BE28" s="1"/>
  <c r="AN29"/>
  <c r="AO29"/>
  <c r="AQ29"/>
  <c r="AR29"/>
  <c r="AX29"/>
  <c r="AY29"/>
  <c r="BD29"/>
  <c r="BE29" s="1"/>
  <c r="AN30"/>
  <c r="AO30"/>
  <c r="AQ30"/>
  <c r="AR30"/>
  <c r="AX30"/>
  <c r="AY30"/>
  <c r="BD30"/>
  <c r="BE30"/>
  <c r="AN31"/>
  <c r="AO31"/>
  <c r="AQ31"/>
  <c r="AR31"/>
  <c r="AX31"/>
  <c r="BD31"/>
  <c r="BE31" s="1"/>
  <c r="AN32"/>
  <c r="AO32"/>
  <c r="AP32"/>
  <c r="AQ32"/>
  <c r="AR32"/>
  <c r="AX32"/>
  <c r="BD32"/>
  <c r="BE32" s="1"/>
  <c r="AN33"/>
  <c r="AO33"/>
  <c r="AP33"/>
  <c r="AQ33"/>
  <c r="AR33"/>
  <c r="AX33"/>
  <c r="AY33"/>
  <c r="BD33"/>
  <c r="BE33" s="1"/>
  <c r="AN34"/>
  <c r="AO34"/>
  <c r="AP34"/>
  <c r="AQ34"/>
  <c r="AR34"/>
  <c r="AX34"/>
  <c r="AY34"/>
  <c r="BD34"/>
  <c r="BE34"/>
  <c r="H5"/>
  <c r="AN19"/>
  <c r="AO19"/>
  <c r="AP19"/>
  <c r="AQ19"/>
  <c r="AR19"/>
  <c r="AX19"/>
  <c r="BD19"/>
  <c r="AN20"/>
  <c r="AO20"/>
  <c r="AP20"/>
  <c r="AQ20"/>
  <c r="AR20"/>
  <c r="AX20"/>
  <c r="BD20"/>
  <c r="AA10" s="1"/>
  <c r="AN21"/>
  <c r="AO21"/>
  <c r="AQ21"/>
  <c r="AR21"/>
  <c r="AX21"/>
  <c r="BD21"/>
  <c r="AN22"/>
  <c r="AO22"/>
  <c r="AQ22"/>
  <c r="AR22"/>
  <c r="AX22"/>
  <c r="AY22"/>
  <c r="BD22"/>
  <c r="AN23"/>
  <c r="AO23"/>
  <c r="AQ23"/>
  <c r="AR23"/>
  <c r="AX23"/>
  <c r="BD23"/>
  <c r="BE23" s="1"/>
  <c r="AN24"/>
  <c r="AO24"/>
  <c r="AQ24"/>
  <c r="AR24"/>
  <c r="AX24"/>
  <c r="BD24"/>
  <c r="BE24" s="1"/>
  <c r="AN25"/>
  <c r="AO25"/>
  <c r="AQ25"/>
  <c r="AR25"/>
  <c r="AX25"/>
  <c r="AY25"/>
  <c r="BD25"/>
  <c r="BE25"/>
  <c r="P17"/>
  <c r="R5" s="1"/>
  <c r="M17"/>
  <c r="AY18" s="1"/>
  <c r="BD18"/>
  <c r="AA5" s="1"/>
  <c r="AX18"/>
  <c r="AR18"/>
  <c r="AQ18"/>
  <c r="AP18"/>
  <c r="AO18"/>
  <c r="AN18"/>
  <c r="N5"/>
  <c r="K5"/>
  <c r="L5" s="1"/>
  <c r="R7" l="1"/>
  <c r="O7"/>
  <c r="AT19"/>
  <c r="Q20"/>
  <c r="V20" s="1"/>
  <c r="W20" s="1"/>
  <c r="AY21"/>
  <c r="W21"/>
  <c r="O10"/>
  <c r="AA11"/>
  <c r="R10"/>
  <c r="R12" s="1"/>
  <c r="AU30"/>
  <c r="AP30"/>
  <c r="AT30"/>
  <c r="AW30"/>
  <c r="AV30"/>
  <c r="AS30"/>
  <c r="AT31"/>
  <c r="AS31"/>
  <c r="AW31"/>
  <c r="AP31"/>
  <c r="AV31"/>
  <c r="AU31"/>
  <c r="AW29"/>
  <c r="AV29"/>
  <c r="AP29"/>
  <c r="AU29"/>
  <c r="AT29"/>
  <c r="AS29"/>
  <c r="AS24"/>
  <c r="AV24"/>
  <c r="AU28"/>
  <c r="AT28"/>
  <c r="AW28"/>
  <c r="AS28"/>
  <c r="AV28"/>
  <c r="AP28"/>
  <c r="AS27"/>
  <c r="AV27"/>
  <c r="AT27"/>
  <c r="AW27"/>
  <c r="AU27"/>
  <c r="AP27"/>
  <c r="AP26"/>
  <c r="AS26"/>
  <c r="AW26"/>
  <c r="AV26"/>
  <c r="AT26"/>
  <c r="AU26"/>
  <c r="AV23"/>
  <c r="AW23"/>
  <c r="AP25"/>
  <c r="AS25"/>
  <c r="AU25"/>
  <c r="AV25"/>
  <c r="AW25"/>
  <c r="AT25"/>
  <c r="AS23"/>
  <c r="AT24"/>
  <c r="AW24"/>
  <c r="AU23"/>
  <c r="AP24"/>
  <c r="AP23"/>
  <c r="AT23"/>
  <c r="AU24"/>
  <c r="AU21"/>
  <c r="AP21"/>
  <c r="AT21"/>
  <c r="BE21" s="1"/>
  <c r="O33"/>
  <c r="BA34" s="1"/>
  <c r="AV21"/>
  <c r="O32"/>
  <c r="BA33" s="1"/>
  <c r="O18"/>
  <c r="AS22"/>
  <c r="AT22"/>
  <c r="BE22" s="1"/>
  <c r="AP22"/>
  <c r="AW22"/>
  <c r="AV22"/>
  <c r="AU22"/>
  <c r="AS18"/>
  <c r="O19"/>
  <c r="T19"/>
  <c r="W10" s="1"/>
  <c r="AA7"/>
  <c r="Q19"/>
  <c r="R19"/>
  <c r="AY20"/>
  <c r="W30"/>
  <c r="X30"/>
  <c r="W22"/>
  <c r="X22"/>
  <c r="W26"/>
  <c r="X26"/>
  <c r="X31"/>
  <c r="X27"/>
  <c r="X32"/>
  <c r="X28"/>
  <c r="X24"/>
  <c r="X23"/>
  <c r="X33"/>
  <c r="X29"/>
  <c r="X25"/>
  <c r="X21"/>
  <c r="T18"/>
  <c r="BC19" s="1"/>
  <c r="AV34"/>
  <c r="AV33"/>
  <c r="R18"/>
  <c r="AV20"/>
  <c r="Q18"/>
  <c r="O31"/>
  <c r="BA32" s="1"/>
  <c r="S11"/>
  <c r="S10"/>
  <c r="S9"/>
  <c r="S6"/>
  <c r="S5"/>
  <c r="S8"/>
  <c r="S7"/>
  <c r="AH6"/>
  <c r="AJ6" s="1"/>
  <c r="AF6"/>
  <c r="AV19"/>
  <c r="O5"/>
  <c r="AW18"/>
  <c r="AV18"/>
  <c r="AD5"/>
  <c r="AA12" l="1"/>
  <c r="O12"/>
  <c r="X20"/>
  <c r="V10"/>
  <c r="Y19" a="1"/>
  <c r="Y19" s="1"/>
  <c r="V19"/>
  <c r="T10"/>
  <c r="BA20"/>
  <c r="Q10"/>
  <c r="O28"/>
  <c r="BA29" s="1"/>
  <c r="O30"/>
  <c r="BA31" s="1"/>
  <c r="O29"/>
  <c r="BA30" s="1"/>
  <c r="O26"/>
  <c r="BA27" s="1"/>
  <c r="O27"/>
  <c r="BA28" s="1"/>
  <c r="O25"/>
  <c r="BA26" s="1"/>
  <c r="O24"/>
  <c r="BA25" s="1"/>
  <c r="O22"/>
  <c r="O20"/>
  <c r="Y20" s="1" a="1"/>
  <c r="Y20" s="1"/>
  <c r="O23"/>
  <c r="BA24" s="1"/>
  <c r="O21"/>
  <c r="Y21" s="1" a="1"/>
  <c r="Y21" s="1"/>
  <c r="BC20"/>
  <c r="BB20" s="1"/>
  <c r="T7"/>
  <c r="V18"/>
  <c r="W18" s="1"/>
  <c r="BA19"/>
  <c r="T17"/>
  <c r="R17"/>
  <c r="Q17"/>
  <c r="T11" s="1"/>
  <c r="BB19"/>
  <c r="BE19"/>
  <c r="AT18"/>
  <c r="AU18"/>
  <c r="BA23" l="1"/>
  <c r="Y22" a="1"/>
  <c r="Y22" s="1"/>
  <c r="Z22" s="1"/>
  <c r="Y18" a="1"/>
  <c r="Y18" s="1"/>
  <c r="Z18" s="1"/>
  <c r="AE10"/>
  <c r="AF10" s="1"/>
  <c r="AH10" s="1"/>
  <c r="AJ10" s="1"/>
  <c r="BA22"/>
  <c r="Z21"/>
  <c r="W19"/>
  <c r="Y10" s="1"/>
  <c r="BA21"/>
  <c r="Z20"/>
  <c r="X19"/>
  <c r="Z10" s="1"/>
  <c r="X10"/>
  <c r="W9"/>
  <c r="W11"/>
  <c r="V9"/>
  <c r="V11"/>
  <c r="T8"/>
  <c r="T9"/>
  <c r="W5"/>
  <c r="W8"/>
  <c r="V7"/>
  <c r="V8"/>
  <c r="W7"/>
  <c r="BE20"/>
  <c r="AB10" s="1"/>
  <c r="Z19"/>
  <c r="AA19" s="1"/>
  <c r="X18"/>
  <c r="T5"/>
  <c r="V5"/>
  <c r="V17"/>
  <c r="AZ18"/>
  <c r="O17"/>
  <c r="Q11" s="1"/>
  <c r="BC18"/>
  <c r="AB22" l="1"/>
  <c r="AA22"/>
  <c r="T12"/>
  <c r="W12"/>
  <c r="V12"/>
  <c r="Y17" a="1"/>
  <c r="Y17" s="1"/>
  <c r="AA21"/>
  <c r="AB21"/>
  <c r="AG10"/>
  <c r="AI10" s="1"/>
  <c r="AB20"/>
  <c r="AA20"/>
  <c r="X9"/>
  <c r="X11"/>
  <c r="Q8"/>
  <c r="Q9"/>
  <c r="X7"/>
  <c r="X8"/>
  <c r="AB7"/>
  <c r="Q5"/>
  <c r="Q7"/>
  <c r="AB19"/>
  <c r="AB18"/>
  <c r="AA18"/>
  <c r="AE11"/>
  <c r="AF11" s="1"/>
  <c r="X17"/>
  <c r="Z11" s="1"/>
  <c r="X5"/>
  <c r="W17"/>
  <c r="Y11" s="1"/>
  <c r="BA18"/>
  <c r="BB18"/>
  <c r="BE18"/>
  <c r="X12" l="1"/>
  <c r="Q12"/>
  <c r="AB9"/>
  <c r="AB11"/>
  <c r="AH11"/>
  <c r="AJ11" s="1"/>
  <c r="AG11"/>
  <c r="AI11" s="1"/>
  <c r="AE8"/>
  <c r="AF8" s="1"/>
  <c r="AG8" s="1"/>
  <c r="AI8" s="1"/>
  <c r="AE9"/>
  <c r="AF9" s="1"/>
  <c r="Z8"/>
  <c r="Z9"/>
  <c r="Y8"/>
  <c r="Y9"/>
  <c r="AB5"/>
  <c r="AB8"/>
  <c r="AH8"/>
  <c r="AJ8" s="1"/>
  <c r="AE5"/>
  <c r="AE7"/>
  <c r="AF7" s="1"/>
  <c r="Z5"/>
  <c r="Z7"/>
  <c r="Y5"/>
  <c r="Y7"/>
  <c r="Z17"/>
  <c r="AA17" s="1"/>
  <c r="AB12" l="1"/>
  <c r="Z12"/>
  <c r="Y12"/>
  <c r="AE12"/>
  <c r="AF5"/>
  <c r="AF12" s="1"/>
  <c r="AH9"/>
  <c r="AJ9" s="1"/>
  <c r="AG9"/>
  <c r="AI9" s="1"/>
  <c r="AH7"/>
  <c r="AJ7" s="1"/>
  <c r="AG7"/>
  <c r="AI7" s="1"/>
  <c r="AB17"/>
  <c r="AG12" l="1"/>
  <c r="AI12" s="1"/>
  <c r="AH12"/>
  <c r="AJ12" s="1"/>
  <c r="AH5"/>
  <c r="AJ5" s="1"/>
  <c r="AG5"/>
  <c r="AI5" s="1"/>
</calcChain>
</file>

<file path=xl/comments1.xml><?xml version="1.0" encoding="utf-8"?>
<comments xmlns="http://schemas.openxmlformats.org/spreadsheetml/2006/main">
  <authors>
    <author>Author</author>
  </authors>
  <commentList>
    <comment ref="A4" authorId="0">
      <text>
        <r>
          <rPr>
            <b/>
            <sz val="9"/>
            <color indexed="81"/>
            <rFont val="Tahoma"/>
            <family val="2"/>
          </rPr>
          <t>Author:</t>
        </r>
        <r>
          <rPr>
            <sz val="9"/>
            <color indexed="81"/>
            <rFont val="Tahoma"/>
            <family val="2"/>
          </rPr>
          <t xml:space="preserve">
Product Vendor or Product Seller or Shop Name or Shop Owner Name</t>
        </r>
      </text>
    </comment>
    <comment ref="B4" authorId="0">
      <text>
        <r>
          <rPr>
            <b/>
            <sz val="9"/>
            <color indexed="81"/>
            <rFont val="Tahoma"/>
            <family val="2"/>
          </rPr>
          <t>Author:</t>
        </r>
        <r>
          <rPr>
            <sz val="9"/>
            <color indexed="81"/>
            <rFont val="Tahoma"/>
            <family val="2"/>
          </rPr>
          <t xml:space="preserve">
Product Brand if any</t>
        </r>
      </text>
    </comment>
    <comment ref="C4" authorId="0">
      <text>
        <r>
          <rPr>
            <b/>
            <sz val="9"/>
            <color indexed="81"/>
            <rFont val="Tahoma"/>
            <family val="2"/>
          </rPr>
          <t>Author:</t>
        </r>
        <r>
          <rPr>
            <sz val="9"/>
            <color indexed="81"/>
            <rFont val="Tahoma"/>
            <family val="2"/>
          </rPr>
          <t xml:space="preserve">
Product Name</t>
        </r>
      </text>
    </comment>
    <comment ref="D4" authorId="0">
      <text>
        <r>
          <rPr>
            <b/>
            <sz val="9"/>
            <color indexed="81"/>
            <rFont val="Tahoma"/>
            <family val="2"/>
          </rPr>
          <t>Author:</t>
        </r>
        <r>
          <rPr>
            <sz val="9"/>
            <color indexed="81"/>
            <rFont val="Tahoma"/>
            <family val="2"/>
          </rPr>
          <t xml:space="preserve">
QWV: Quantity or Weight or Volume Unit</t>
        </r>
      </text>
    </comment>
    <comment ref="E4" authorId="0">
      <text>
        <r>
          <rPr>
            <b/>
            <sz val="9"/>
            <color indexed="81"/>
            <rFont val="Tahoma"/>
            <charset val="1"/>
          </rPr>
          <t>Author:</t>
        </r>
        <r>
          <rPr>
            <sz val="9"/>
            <color indexed="81"/>
            <rFont val="Tahoma"/>
            <charset val="1"/>
          </rPr>
          <t xml:space="preserve">
Product amount measure scale</t>
        </r>
      </text>
    </comment>
    <comment ref="F4" authorId="0">
      <text>
        <r>
          <rPr>
            <b/>
            <sz val="9"/>
            <color indexed="81"/>
            <rFont val="Tahoma"/>
            <family val="2"/>
          </rPr>
          <t>Author:</t>
        </r>
        <r>
          <rPr>
            <sz val="9"/>
            <color indexed="81"/>
            <rFont val="Tahoma"/>
            <family val="2"/>
          </rPr>
          <t xml:space="preserve">
Whole Sale Price</t>
        </r>
      </text>
    </comment>
    <comment ref="G4" authorId="0">
      <text>
        <r>
          <rPr>
            <b/>
            <sz val="9"/>
            <color indexed="81"/>
            <rFont val="Tahoma"/>
            <family val="2"/>
          </rPr>
          <t>Author:</t>
        </r>
        <r>
          <rPr>
            <sz val="9"/>
            <color indexed="81"/>
            <rFont val="Tahoma"/>
            <family val="2"/>
          </rPr>
          <t xml:space="preserve">
Retail Sale Cost per unit</t>
        </r>
      </text>
    </comment>
    <comment ref="H4" authorId="0">
      <text>
        <r>
          <rPr>
            <b/>
            <sz val="9"/>
            <color indexed="81"/>
            <rFont val="Tahoma"/>
            <family val="2"/>
          </rPr>
          <t>Author:</t>
        </r>
        <r>
          <rPr>
            <sz val="9"/>
            <color indexed="81"/>
            <rFont val="Tahoma"/>
            <family val="2"/>
          </rPr>
          <t xml:space="preserve">
Retail Sale Price or Retail Suggested Price per unit</t>
        </r>
      </text>
    </comment>
    <comment ref="I4" authorId="0">
      <text>
        <r>
          <rPr>
            <b/>
            <sz val="9"/>
            <color indexed="81"/>
            <rFont val="Tahoma"/>
            <family val="2"/>
          </rPr>
          <t>Author:</t>
        </r>
        <r>
          <rPr>
            <sz val="9"/>
            <color indexed="81"/>
            <rFont val="Tahoma"/>
            <family val="2"/>
          </rPr>
          <t xml:space="preserve">
Market or Maximim Retail Price per unit</t>
        </r>
      </text>
    </comment>
    <comment ref="J4" authorId="0">
      <text>
        <r>
          <rPr>
            <b/>
            <sz val="9"/>
            <color indexed="81"/>
            <rFont val="Tahoma"/>
            <family val="2"/>
          </rPr>
          <t>Author:</t>
        </r>
        <r>
          <rPr>
            <sz val="9"/>
            <color indexed="81"/>
            <rFont val="Tahoma"/>
            <family val="2"/>
          </rPr>
          <t xml:space="preserve">
BoneCart Commission Percentage from Product Vendor(PV) on WSP</t>
        </r>
      </text>
    </comment>
    <comment ref="K4" authorId="0">
      <text>
        <r>
          <rPr>
            <b/>
            <sz val="9"/>
            <color indexed="81"/>
            <rFont val="Tahoma"/>
            <family val="2"/>
          </rPr>
          <t>Author:</t>
        </r>
        <r>
          <rPr>
            <sz val="9"/>
            <color indexed="81"/>
            <rFont val="Tahoma"/>
            <family val="2"/>
          </rPr>
          <t xml:space="preserve">
BoneCart Commission Amount in Rs from Product Vendor(PV)</t>
        </r>
      </text>
    </comment>
    <comment ref="L4" authorId="0">
      <text>
        <r>
          <rPr>
            <b/>
            <sz val="9"/>
            <color indexed="81"/>
            <rFont val="Tahoma"/>
            <charset val="1"/>
          </rPr>
          <t>Author:</t>
        </r>
        <r>
          <rPr>
            <sz val="9"/>
            <color indexed="81"/>
            <rFont val="Tahoma"/>
            <charset val="1"/>
          </rPr>
          <t xml:space="preserve">
BoneCart Commission received in Rs from PV per unit amount</t>
        </r>
      </text>
    </comment>
    <comment ref="M4" authorId="0">
      <text>
        <r>
          <rPr>
            <b/>
            <sz val="9"/>
            <color indexed="81"/>
            <rFont val="Tahoma"/>
            <family val="2"/>
          </rPr>
          <t>Author:</t>
        </r>
        <r>
          <rPr>
            <sz val="9"/>
            <color indexed="81"/>
            <rFont val="Tahoma"/>
            <family val="2"/>
          </rPr>
          <t xml:space="preserve">
BoneCart Fixed Cost per unit from PV</t>
        </r>
      </text>
    </comment>
    <comment ref="N4" authorId="0">
      <text>
        <r>
          <rPr>
            <b/>
            <sz val="9"/>
            <color indexed="81"/>
            <rFont val="Tahoma"/>
            <family val="2"/>
          </rPr>
          <t>Author:</t>
        </r>
        <r>
          <rPr>
            <sz val="9"/>
            <color indexed="81"/>
            <rFont val="Tahoma"/>
            <family val="2"/>
          </rPr>
          <t xml:space="preserve">
BoneCart Fixed Cost Amount in Rs from PV</t>
        </r>
      </text>
    </comment>
    <comment ref="O4" authorId="0">
      <text>
        <r>
          <rPr>
            <b/>
            <sz val="9"/>
            <color indexed="81"/>
            <rFont val="Tahoma"/>
            <family val="2"/>
          </rPr>
          <t>Author:</t>
        </r>
        <r>
          <rPr>
            <sz val="9"/>
            <color indexed="81"/>
            <rFont val="Tahoma"/>
            <family val="2"/>
          </rPr>
          <t xml:space="preserve">
Product Delivery Charge(Collection+Shipping)
Calculated from the Retail Sale Table</t>
        </r>
      </text>
    </comment>
    <comment ref="P4" authorId="0">
      <text>
        <r>
          <rPr>
            <b/>
            <sz val="9"/>
            <color indexed="81"/>
            <rFont val="Tahoma"/>
            <family val="2"/>
          </rPr>
          <t>Author:</t>
        </r>
        <r>
          <rPr>
            <sz val="9"/>
            <color indexed="81"/>
            <rFont val="Tahoma"/>
            <family val="2"/>
          </rPr>
          <t xml:space="preserve">
Tax Payable to The Government</t>
        </r>
      </text>
    </comment>
    <comment ref="Q4" authorId="0">
      <text>
        <r>
          <rPr>
            <sz val="9"/>
            <color indexed="81"/>
            <rFont val="Tahoma"/>
            <family val="2"/>
          </rPr>
          <t>BoneCart Payable To Government: GST Amount(GSTA) = 
GST% on BCC (Commission) + BFC (Fixed Cost) + PDC(Collection+Shipping)
Calculated from the Retail Sale Table</t>
        </r>
      </text>
    </comment>
    <comment ref="R4" authorId="0">
      <text>
        <r>
          <rPr>
            <b/>
            <sz val="8"/>
            <color indexed="81"/>
            <rFont val="Tahoma"/>
            <family val="2"/>
          </rPr>
          <t>Author:</t>
        </r>
        <r>
          <rPr>
            <sz val="8"/>
            <color indexed="81"/>
            <rFont val="Tahoma"/>
            <family val="2"/>
          </rPr>
          <t xml:space="preserve">
Product Delivery Replace or Return Cost overhead
This cost gose to BoneCart Cost Overhead
Calculated from the Retail Sale Table</t>
        </r>
      </text>
    </comment>
    <comment ref="S4" authorId="0">
      <text>
        <r>
          <rPr>
            <b/>
            <sz val="9"/>
            <color indexed="81"/>
            <rFont val="Tahoma"/>
            <family val="2"/>
          </rPr>
          <t>Author:</t>
        </r>
        <r>
          <rPr>
            <sz val="9"/>
            <color indexed="81"/>
            <rFont val="Tahoma"/>
            <family val="2"/>
          </rPr>
          <t xml:space="preserve">
BoneCart Expected Revenue Estimation:
RSP*QWV + BCCA + BFCA</t>
        </r>
      </text>
    </comment>
    <comment ref="T4" authorId="0">
      <text>
        <r>
          <rPr>
            <b/>
            <sz val="9"/>
            <color indexed="81"/>
            <rFont val="Tahoma"/>
            <family val="2"/>
          </rPr>
          <t>Author:</t>
        </r>
        <r>
          <rPr>
            <sz val="9"/>
            <color indexed="81"/>
            <rFont val="Tahoma"/>
            <family val="2"/>
          </rPr>
          <t xml:space="preserve">
BoneCart Revenue Earned on Successful Product Sale to CC
Calculated from the Retail Sale Table</t>
        </r>
      </text>
    </comment>
    <comment ref="U4" authorId="0">
      <text>
        <r>
          <rPr>
            <b/>
            <sz val="9"/>
            <color indexed="81"/>
            <rFont val="Tahoma"/>
            <family val="2"/>
          </rPr>
          <t>Author:</t>
        </r>
        <r>
          <rPr>
            <sz val="9"/>
            <color indexed="81"/>
            <rFont val="Tahoma"/>
            <family val="2"/>
          </rPr>
          <t xml:space="preserve">
BoneCart Product Discount percentage on RSP/MRP</t>
        </r>
      </text>
    </comment>
    <comment ref="V4" authorId="0">
      <text>
        <r>
          <rPr>
            <b/>
            <sz val="9"/>
            <color indexed="81"/>
            <rFont val="Tahoma"/>
            <family val="2"/>
          </rPr>
          <t>Author:</t>
        </r>
        <r>
          <rPr>
            <sz val="9"/>
            <color indexed="81"/>
            <rFont val="Tahoma"/>
            <family val="2"/>
          </rPr>
          <t xml:space="preserve">
BoneCart Product Discount Amount on RSP/MRP
Calculated from the Retail Sale Table</t>
        </r>
      </text>
    </comment>
    <comment ref="W4" authorId="0">
      <text>
        <r>
          <rPr>
            <b/>
            <sz val="9"/>
            <color indexed="81"/>
            <rFont val="Tahoma"/>
            <family val="2"/>
          </rPr>
          <t>Author:</t>
        </r>
        <r>
          <rPr>
            <sz val="9"/>
            <color indexed="81"/>
            <rFont val="Tahoma"/>
            <family val="2"/>
          </rPr>
          <t xml:space="preserve">
BoneCart Discount Amount on Successful Sale in Rs to the Customer CC
Calculated from the Retail Sale Table</t>
        </r>
      </text>
    </comment>
    <comment ref="X4" authorId="0">
      <text>
        <r>
          <rPr>
            <b/>
            <sz val="9"/>
            <color indexed="81"/>
            <rFont val="Tahoma"/>
            <family val="2"/>
          </rPr>
          <t>Author:</t>
        </r>
        <r>
          <rPr>
            <sz val="9"/>
            <color indexed="81"/>
            <rFont val="Tahoma"/>
            <family val="2"/>
          </rPr>
          <t xml:space="preserve">
</t>
        </r>
        <r>
          <rPr>
            <sz val="8"/>
            <color indexed="81"/>
            <rFont val="Tahoma"/>
            <family val="2"/>
          </rPr>
          <t>BoneCart Commission Amount on Successful Sale in Rs to Delivery Chain
Calculated from the Retail Sale Table</t>
        </r>
      </text>
    </comment>
    <comment ref="Y4" authorId="0">
      <text>
        <r>
          <rPr>
            <b/>
            <sz val="9"/>
            <color indexed="81"/>
            <rFont val="Tahoma"/>
            <family val="2"/>
          </rPr>
          <t>Author:</t>
        </r>
        <r>
          <rPr>
            <sz val="9"/>
            <color indexed="81"/>
            <rFont val="Tahoma"/>
            <family val="2"/>
          </rPr>
          <t xml:space="preserve">
Delivery Person Cost Amount on Product Sale in Rs
Calculated from the Retail Sale Table</t>
        </r>
      </text>
    </comment>
    <comment ref="Z4" authorId="0">
      <text>
        <r>
          <rPr>
            <b/>
            <sz val="9"/>
            <color indexed="81"/>
            <rFont val="Tahoma"/>
            <family val="2"/>
          </rPr>
          <t>Author:</t>
        </r>
        <r>
          <rPr>
            <sz val="9"/>
            <color indexed="81"/>
            <rFont val="Tahoma"/>
            <family val="2"/>
          </rPr>
          <t xml:space="preserve">
Delivery Admin Cost on Product Sale in Rs
Calculated from the Retail Sale Table</t>
        </r>
      </text>
    </comment>
    <comment ref="AA4" authorId="0">
      <text>
        <r>
          <rPr>
            <b/>
            <sz val="9"/>
            <color indexed="81"/>
            <rFont val="Tahoma"/>
            <family val="2"/>
          </rPr>
          <t>Author:</t>
        </r>
        <r>
          <rPr>
            <sz val="9"/>
            <color indexed="81"/>
            <rFont val="Tahoma"/>
            <family val="2"/>
          </rPr>
          <t xml:space="preserve">
Product Sale Success(PSS) Count(C)</t>
        </r>
      </text>
    </comment>
    <comment ref="AB4" authorId="0">
      <text>
        <r>
          <rPr>
            <b/>
            <sz val="9"/>
            <color indexed="81"/>
            <rFont val="Tahoma"/>
            <family val="2"/>
          </rPr>
          <t>Author:</t>
        </r>
        <r>
          <rPr>
            <sz val="9"/>
            <color indexed="81"/>
            <rFont val="Tahoma"/>
            <family val="2"/>
          </rPr>
          <t xml:space="preserve">
PSS (Product Sale Success) or CCP (Consumer or Customer Payable) Amount in Rs</t>
        </r>
      </text>
    </comment>
    <comment ref="AC4" authorId="0">
      <text>
        <r>
          <rPr>
            <b/>
            <sz val="9"/>
            <color indexed="81"/>
            <rFont val="Tahoma"/>
            <family val="2"/>
          </rPr>
          <t>Author:</t>
        </r>
        <r>
          <rPr>
            <sz val="9"/>
            <color indexed="81"/>
            <rFont val="Tahoma"/>
            <family val="2"/>
          </rPr>
          <t xml:space="preserve">
Product Sold Failure due to damage…(Can not be sold any way, disputed) unit Count</t>
        </r>
      </text>
    </comment>
    <comment ref="AD4" authorId="0">
      <text>
        <r>
          <rPr>
            <b/>
            <sz val="9"/>
            <color indexed="81"/>
            <rFont val="Tahoma"/>
            <family val="2"/>
          </rPr>
          <t>Author:</t>
        </r>
        <r>
          <rPr>
            <sz val="9"/>
            <color indexed="81"/>
            <rFont val="Tahoma"/>
            <family val="2"/>
          </rPr>
          <t xml:space="preserve">
Product Sale Failure due to damage Amount in Rs</t>
        </r>
      </text>
    </comment>
    <comment ref="AE4" authorId="0">
      <text>
        <r>
          <rPr>
            <b/>
            <sz val="9"/>
            <color indexed="81"/>
            <rFont val="Tahoma"/>
            <family val="2"/>
          </rPr>
          <t>Author:</t>
        </r>
        <r>
          <rPr>
            <sz val="9"/>
            <color indexed="81"/>
            <rFont val="Tahoma"/>
            <family val="2"/>
          </rPr>
          <t xml:space="preserve">
Cost of Good Sale = (Cumulative value from Sale Table+PSFA)</t>
        </r>
      </text>
    </comment>
    <comment ref="AF4" authorId="0">
      <text>
        <r>
          <rPr>
            <b/>
            <sz val="9"/>
            <color indexed="81"/>
            <rFont val="Tahoma"/>
            <family val="2"/>
          </rPr>
          <t>Author:</t>
        </r>
        <r>
          <rPr>
            <sz val="9"/>
            <color indexed="81"/>
            <rFont val="Tahoma"/>
            <family val="2"/>
          </rPr>
          <t xml:space="preserve">
BoneCart Gross Profit Amount(BCGPA) in Rs
(BCRE - CoGS)</t>
        </r>
      </text>
    </comment>
    <comment ref="AG4" authorId="0">
      <text>
        <r>
          <rPr>
            <b/>
            <sz val="9"/>
            <color indexed="81"/>
            <rFont val="Tahoma"/>
            <family val="2"/>
          </rPr>
          <t>Author:</t>
        </r>
        <r>
          <rPr>
            <sz val="9"/>
            <color indexed="81"/>
            <rFont val="Tahoma"/>
            <family val="2"/>
          </rPr>
          <t xml:space="preserve">
BoneCart Profit Margin = (BCGPA/BCRE)*100%
Profit Margin ratio = (Price-Cost)/Price</t>
        </r>
      </text>
    </comment>
    <comment ref="AH4" authorId="0">
      <text>
        <r>
          <rPr>
            <b/>
            <sz val="9"/>
            <color indexed="81"/>
            <rFont val="Tahoma"/>
            <family val="2"/>
          </rPr>
          <t>Author:</t>
        </r>
        <r>
          <rPr>
            <sz val="9"/>
            <color indexed="81"/>
            <rFont val="Tahoma"/>
            <family val="2"/>
          </rPr>
          <t xml:space="preserve">
BoneCart Cost Markup = (BCGPA/CoGS)*100%
Profit Margin ratio = (Price-Cost)/Cost</t>
        </r>
      </text>
    </comment>
    <comment ref="AI4" authorId="0">
      <text>
        <r>
          <rPr>
            <b/>
            <sz val="9"/>
            <color indexed="81"/>
            <rFont val="Tahoma"/>
            <family val="2"/>
          </rPr>
          <t>Author:</t>
        </r>
        <r>
          <rPr>
            <sz val="9"/>
            <color indexed="81"/>
            <rFont val="Tahoma"/>
            <family val="2"/>
          </rPr>
          <t xml:space="preserve">
Markup = (Margin/(1-Margin))*100%
BCCM = (BCPM/(1-BCPM))*100%</t>
        </r>
      </text>
    </comment>
    <comment ref="AJ4" authorId="0">
      <text>
        <r>
          <rPr>
            <b/>
            <sz val="9"/>
            <color indexed="81"/>
            <rFont val="Tahoma"/>
            <family val="2"/>
          </rPr>
          <t>Author:</t>
        </r>
        <r>
          <rPr>
            <sz val="9"/>
            <color indexed="81"/>
            <rFont val="Tahoma"/>
            <family val="2"/>
          </rPr>
          <t xml:space="preserve">
Margin = (Markup/(1+Markup))*100%
BCPM = (BCCM/(1+BCCM))*100%</t>
        </r>
      </text>
    </comment>
    <comment ref="A16" authorId="0">
      <text>
        <r>
          <rPr>
            <b/>
            <sz val="9"/>
            <color indexed="81"/>
            <rFont val="Tahoma"/>
            <family val="2"/>
          </rPr>
          <t>Author:</t>
        </r>
        <r>
          <rPr>
            <sz val="9"/>
            <color indexed="81"/>
            <rFont val="Tahoma"/>
            <family val="2"/>
          </rPr>
          <t xml:space="preserve">
Product Vendor or Product Seller or Shop Name or Shop Owner Name</t>
        </r>
      </text>
    </comment>
    <comment ref="B16" authorId="0">
      <text>
        <r>
          <rPr>
            <b/>
            <sz val="9"/>
            <color indexed="81"/>
            <rFont val="Tahoma"/>
            <family val="2"/>
          </rPr>
          <t>Author:</t>
        </r>
        <r>
          <rPr>
            <sz val="9"/>
            <color indexed="81"/>
            <rFont val="Tahoma"/>
            <family val="2"/>
          </rPr>
          <t xml:space="preserve">
Retail Customer or B2C consumer</t>
        </r>
      </text>
    </comment>
    <comment ref="C16" authorId="0">
      <text>
        <r>
          <rPr>
            <b/>
            <sz val="9"/>
            <color indexed="81"/>
            <rFont val="Tahoma"/>
            <family val="2"/>
          </rPr>
          <t>Author:</t>
        </r>
        <r>
          <rPr>
            <sz val="9"/>
            <color indexed="81"/>
            <rFont val="Tahoma"/>
            <family val="2"/>
          </rPr>
          <t xml:space="preserve">
Product Brand if any</t>
        </r>
      </text>
    </comment>
    <comment ref="D16" authorId="0">
      <text>
        <r>
          <rPr>
            <b/>
            <sz val="9"/>
            <color indexed="81"/>
            <rFont val="Tahoma"/>
            <family val="2"/>
          </rPr>
          <t>Author:</t>
        </r>
        <r>
          <rPr>
            <sz val="9"/>
            <color indexed="81"/>
            <rFont val="Tahoma"/>
            <family val="2"/>
          </rPr>
          <t xml:space="preserve">
Product Name</t>
        </r>
      </text>
    </comment>
    <comment ref="E16" authorId="0">
      <text>
        <r>
          <rPr>
            <b/>
            <sz val="9"/>
            <color indexed="81"/>
            <rFont val="Tahoma"/>
            <family val="2"/>
          </rPr>
          <t>Author:</t>
        </r>
        <r>
          <rPr>
            <sz val="9"/>
            <color indexed="81"/>
            <rFont val="Tahoma"/>
            <family val="2"/>
          </rPr>
          <t xml:space="preserve">
Q/WV: Quantity or Weight or Volume</t>
        </r>
      </text>
    </comment>
    <comment ref="F16" authorId="0">
      <text>
        <r>
          <rPr>
            <b/>
            <sz val="9"/>
            <color indexed="81"/>
            <rFont val="Tahoma"/>
            <family val="2"/>
          </rPr>
          <t>Author:</t>
        </r>
        <r>
          <rPr>
            <sz val="9"/>
            <color indexed="81"/>
            <rFont val="Tahoma"/>
            <family val="2"/>
          </rPr>
          <t xml:space="preserve">
Product amount measure scale</t>
        </r>
      </text>
    </comment>
    <comment ref="G16" authorId="0">
      <text>
        <r>
          <rPr>
            <b/>
            <sz val="9"/>
            <color indexed="81"/>
            <rFont val="Tahoma"/>
            <family val="2"/>
          </rPr>
          <t xml:space="preserve">Author:
</t>
        </r>
        <r>
          <rPr>
            <sz val="9"/>
            <color indexed="81"/>
            <rFont val="Tahoma"/>
            <family val="2"/>
          </rPr>
          <t>Price Amount on Retail Suggested Price</t>
        </r>
      </text>
    </comment>
    <comment ref="H16" authorId="0">
      <text>
        <r>
          <rPr>
            <b/>
            <sz val="9"/>
            <color indexed="81"/>
            <rFont val="Tahoma"/>
            <family val="2"/>
          </rPr>
          <t>Author:</t>
        </r>
        <r>
          <rPr>
            <sz val="9"/>
            <color indexed="81"/>
            <rFont val="Tahoma"/>
            <family val="2"/>
          </rPr>
          <t xml:space="preserve">
BoneCart Product Discount percentage on RSP/MRP</t>
        </r>
      </text>
    </comment>
    <comment ref="I16" authorId="0">
      <text>
        <r>
          <rPr>
            <b/>
            <sz val="9"/>
            <color indexed="81"/>
            <rFont val="Tahoma"/>
            <family val="2"/>
          </rPr>
          <t>Author:</t>
        </r>
        <r>
          <rPr>
            <sz val="9"/>
            <color indexed="81"/>
            <rFont val="Tahoma"/>
            <family val="2"/>
          </rPr>
          <t xml:space="preserve">
BoneCart Commission</t>
        </r>
      </text>
    </comment>
    <comment ref="J16" authorId="0">
      <text>
        <r>
          <rPr>
            <b/>
            <sz val="9"/>
            <color indexed="81"/>
            <rFont val="Tahoma"/>
            <family val="2"/>
          </rPr>
          <t>Author:</t>
        </r>
        <r>
          <rPr>
            <sz val="9"/>
            <color indexed="81"/>
            <rFont val="Tahoma"/>
            <family val="2"/>
          </rPr>
          <t xml:space="preserve">
BoneCart Fixed Cost</t>
        </r>
      </text>
    </comment>
    <comment ref="K16" authorId="0">
      <text>
        <r>
          <rPr>
            <b/>
            <sz val="9"/>
            <color indexed="81"/>
            <rFont val="Tahoma"/>
            <family val="2"/>
          </rPr>
          <t>Author:</t>
        </r>
        <r>
          <rPr>
            <sz val="9"/>
            <color indexed="81"/>
            <rFont val="Tahoma"/>
            <family val="2"/>
          </rPr>
          <t xml:space="preserve">
DD: Delivery Distance in km</t>
        </r>
      </text>
    </comment>
    <comment ref="L16" authorId="0">
      <text>
        <r>
          <rPr>
            <b/>
            <sz val="9"/>
            <color indexed="81"/>
            <rFont val="Tahoma"/>
            <family val="2"/>
          </rPr>
          <t>Author:</t>
        </r>
        <r>
          <rPr>
            <sz val="9"/>
            <color indexed="81"/>
            <rFont val="Tahoma"/>
            <family val="2"/>
          </rPr>
          <t xml:space="preserve">
</t>
        </r>
        <r>
          <rPr>
            <sz val="8"/>
            <color indexed="81"/>
            <rFont val="Tahoma"/>
            <family val="2"/>
          </rPr>
          <t xml:space="preserve">Product Delivery Loop Count
1 for first attempt delivery
2 or even for Product Return
3 or odd for replacement </t>
        </r>
      </text>
    </comment>
    <comment ref="M16" authorId="0">
      <text>
        <r>
          <rPr>
            <b/>
            <sz val="9"/>
            <color indexed="81"/>
            <rFont val="Tahoma"/>
            <family val="2"/>
          </rPr>
          <t>Author:</t>
        </r>
        <r>
          <rPr>
            <sz val="9"/>
            <color indexed="81"/>
            <rFont val="Tahoma"/>
            <family val="2"/>
          </rPr>
          <t xml:space="preserve">
Product Delivery Charge(Collection+Shipping)</t>
        </r>
      </text>
    </comment>
    <comment ref="N16" authorId="0">
      <text>
        <r>
          <rPr>
            <b/>
            <sz val="9"/>
            <color indexed="81"/>
            <rFont val="Tahoma"/>
            <family val="2"/>
          </rPr>
          <t>Author:</t>
        </r>
        <r>
          <rPr>
            <sz val="9"/>
            <color indexed="81"/>
            <rFont val="Tahoma"/>
            <family val="2"/>
          </rPr>
          <t xml:space="preserve">
Tax Payable to The Government</t>
        </r>
      </text>
    </comment>
    <comment ref="O16" authorId="0">
      <text>
        <r>
          <rPr>
            <sz val="8"/>
            <color indexed="81"/>
            <rFont val="Tahoma"/>
            <family val="2"/>
          </rPr>
          <t>BoneCart Payable To Government:
GST Amount(GSTA)
If DCL is 2(Product Returned) then value is 0</t>
        </r>
      </text>
    </comment>
    <comment ref="P16" authorId="0">
      <text>
        <r>
          <rPr>
            <b/>
            <sz val="8"/>
            <color indexed="81"/>
            <rFont val="Tahoma"/>
            <family val="2"/>
          </rPr>
          <t>Author:</t>
        </r>
        <r>
          <rPr>
            <sz val="8"/>
            <color indexed="81"/>
            <rFont val="Tahoma"/>
            <family val="2"/>
          </rPr>
          <t xml:space="preserve">
Product Delivery Replace or Return Cost overhead
This cost gose to BoneCart Cost Overhead</t>
        </r>
      </text>
    </comment>
    <comment ref="Q16" authorId="0">
      <text>
        <r>
          <rPr>
            <b/>
            <sz val="9"/>
            <color indexed="81"/>
            <rFont val="Tahoma"/>
            <family val="2"/>
          </rPr>
          <t>Author:</t>
        </r>
        <r>
          <rPr>
            <sz val="9"/>
            <color indexed="81"/>
            <rFont val="Tahoma"/>
            <family val="2"/>
          </rPr>
          <t xml:space="preserve">
BoneCart Revenue Earned = Sale Price Amount(RSP)+BCC+BFC</t>
        </r>
      </text>
    </comment>
    <comment ref="R16" authorId="0">
      <text>
        <r>
          <rPr>
            <b/>
            <sz val="9"/>
            <color indexed="81"/>
            <rFont val="Tahoma"/>
            <family val="2"/>
          </rPr>
          <t>Author:</t>
        </r>
        <r>
          <rPr>
            <sz val="9"/>
            <color indexed="81"/>
            <rFont val="Tahoma"/>
            <family val="2"/>
          </rPr>
          <t xml:space="preserve">
BoneCart Product Discount Amount on Sale Price Amount(RSP) in Rs</t>
        </r>
      </text>
    </comment>
    <comment ref="S16" authorId="0">
      <text>
        <r>
          <rPr>
            <b/>
            <sz val="9"/>
            <color indexed="81"/>
            <rFont val="Tahoma"/>
            <family val="2"/>
          </rPr>
          <t>Author:</t>
        </r>
        <r>
          <rPr>
            <sz val="9"/>
            <color indexed="81"/>
            <rFont val="Tahoma"/>
            <family val="2"/>
          </rPr>
          <t xml:space="preserve">
BoneCart Discount on Sale Price Amount(RSP) in % to the Customer CC</t>
        </r>
      </text>
    </comment>
    <comment ref="T16" authorId="0">
      <text>
        <r>
          <rPr>
            <b/>
            <sz val="9"/>
            <color indexed="81"/>
            <rFont val="Tahoma"/>
            <family val="2"/>
          </rPr>
          <t>Author:</t>
        </r>
        <r>
          <rPr>
            <sz val="9"/>
            <color indexed="81"/>
            <rFont val="Tahoma"/>
            <family val="2"/>
          </rPr>
          <t xml:space="preserve">
BoneCart Discount Amount on Sale Price Amount(RSP) in Rs to the Customer CC</t>
        </r>
      </text>
    </comment>
    <comment ref="U16" authorId="0">
      <text>
        <r>
          <rPr>
            <b/>
            <sz val="9"/>
            <color indexed="81"/>
            <rFont val="Tahoma"/>
            <family val="2"/>
          </rPr>
          <t>Author:</t>
        </r>
        <r>
          <rPr>
            <sz val="9"/>
            <color indexed="81"/>
            <rFont val="Tahoma"/>
            <family val="2"/>
          </rPr>
          <t xml:space="preserve">
BoneCart Commission percentage on BCRE to Delivery Chain</t>
        </r>
      </text>
    </comment>
    <comment ref="V16" authorId="0">
      <text>
        <r>
          <rPr>
            <b/>
            <sz val="9"/>
            <color indexed="81"/>
            <rFont val="Tahoma"/>
            <family val="2"/>
          </rPr>
          <t>Author:</t>
        </r>
        <r>
          <rPr>
            <sz val="9"/>
            <color indexed="81"/>
            <rFont val="Tahoma"/>
            <family val="2"/>
          </rPr>
          <t xml:space="preserve">
BoneCart Commission Amount on BCRE in Rs to Delivery Chain</t>
        </r>
      </text>
    </comment>
    <comment ref="W16" authorId="0">
      <text>
        <r>
          <rPr>
            <b/>
            <sz val="9"/>
            <color indexed="81"/>
            <rFont val="Tahoma"/>
            <family val="2"/>
          </rPr>
          <t>Author:</t>
        </r>
        <r>
          <rPr>
            <sz val="9"/>
            <color indexed="81"/>
            <rFont val="Tahoma"/>
            <family val="2"/>
          </rPr>
          <t xml:space="preserve">
Delivery Person Cost: (PDC+DRRC+BCCDCA)*80%</t>
        </r>
      </text>
    </comment>
    <comment ref="X16" authorId="0">
      <text>
        <r>
          <rPr>
            <b/>
            <sz val="9"/>
            <color indexed="81"/>
            <rFont val="Tahoma"/>
            <family val="2"/>
          </rPr>
          <t>Author:</t>
        </r>
        <r>
          <rPr>
            <sz val="9"/>
            <color indexed="81"/>
            <rFont val="Tahoma"/>
            <family val="2"/>
          </rPr>
          <t xml:space="preserve">
Delivery Admin Cost: (PDC+DRRC+BCCDCA)*20%</t>
        </r>
      </text>
    </comment>
    <comment ref="Y16" authorId="0">
      <text>
        <r>
          <rPr>
            <b/>
            <sz val="9"/>
            <color indexed="81"/>
            <rFont val="Tahoma"/>
            <family val="2"/>
          </rPr>
          <t>Author:</t>
        </r>
        <r>
          <rPr>
            <sz val="9"/>
            <color indexed="81"/>
            <rFont val="Tahoma"/>
            <family val="2"/>
          </rPr>
          <t xml:space="preserve">
(RSC*QWV+BCPDA+PDC+GST+DRRC+BCDCA+BCCDCA)</t>
        </r>
      </text>
    </comment>
    <comment ref="Z16" authorId="0">
      <text>
        <r>
          <rPr>
            <b/>
            <sz val="9"/>
            <color indexed="81"/>
            <rFont val="Tahoma"/>
            <family val="2"/>
          </rPr>
          <t>Author:</t>
        </r>
        <r>
          <rPr>
            <sz val="9"/>
            <color indexed="81"/>
            <rFont val="Tahoma"/>
            <family val="2"/>
          </rPr>
          <t xml:space="preserve">
BoneCart Profit Amount in Rs: (BCRE-CoGS)</t>
        </r>
      </text>
    </comment>
    <comment ref="AA16" authorId="0">
      <text>
        <r>
          <rPr>
            <b/>
            <sz val="9"/>
            <color indexed="81"/>
            <rFont val="Tahoma"/>
            <family val="2"/>
          </rPr>
          <t>Author:</t>
        </r>
        <r>
          <rPr>
            <sz val="9"/>
            <color indexed="81"/>
            <rFont val="Tahoma"/>
            <family val="2"/>
          </rPr>
          <t xml:space="preserve">
BoneCart Profit Margin = (BCPA/BCRE)*100%
Profit Margin ratio = (Price-Cost)/Price</t>
        </r>
      </text>
    </comment>
    <comment ref="AB16" authorId="0">
      <text>
        <r>
          <rPr>
            <b/>
            <sz val="9"/>
            <color indexed="81"/>
            <rFont val="Tahoma"/>
            <family val="2"/>
          </rPr>
          <t>Author:</t>
        </r>
        <r>
          <rPr>
            <sz val="9"/>
            <color indexed="81"/>
            <rFont val="Tahoma"/>
            <family val="2"/>
          </rPr>
          <t xml:space="preserve">
BoneCart Cost Markup = (BCPA/CoGS)*100%
Profit Margin ratio = (Price-Cost)/Cost</t>
        </r>
      </text>
    </comment>
    <comment ref="AH17" authorId="0">
      <text>
        <r>
          <rPr>
            <b/>
            <sz val="9"/>
            <color indexed="81"/>
            <rFont val="Tahoma"/>
            <family val="2"/>
          </rPr>
          <t>Author:</t>
        </r>
        <r>
          <rPr>
            <sz val="9"/>
            <color indexed="81"/>
            <rFont val="Tahoma"/>
            <family val="2"/>
          </rPr>
          <t xml:space="preserve">
Max Distance in Km</t>
        </r>
      </text>
    </comment>
    <comment ref="AI17" authorId="0">
      <text>
        <r>
          <rPr>
            <b/>
            <sz val="9"/>
            <color indexed="81"/>
            <rFont val="Tahoma"/>
            <family val="2"/>
          </rPr>
          <t>Author:</t>
        </r>
        <r>
          <rPr>
            <sz val="9"/>
            <color indexed="81"/>
            <rFont val="Tahoma"/>
            <family val="2"/>
          </rPr>
          <t xml:space="preserve">
Fixed Charge in Rs on MDK</t>
        </r>
      </text>
    </comment>
    <comment ref="AJ17" authorId="0">
      <text>
        <r>
          <rPr>
            <b/>
            <sz val="9"/>
            <color indexed="81"/>
            <rFont val="Tahoma"/>
            <family val="2"/>
          </rPr>
          <t>Author:</t>
        </r>
        <r>
          <rPr>
            <sz val="9"/>
            <color indexed="81"/>
            <rFont val="Tahoma"/>
            <family val="2"/>
          </rPr>
          <t xml:space="preserve">
Variable Charge Per Km</t>
        </r>
      </text>
    </comment>
    <comment ref="AN17" authorId="0">
      <text>
        <r>
          <rPr>
            <b/>
            <sz val="9"/>
            <color indexed="81"/>
            <rFont val="Tahoma"/>
            <family val="2"/>
          </rPr>
          <t>Author:</t>
        </r>
        <r>
          <rPr>
            <sz val="9"/>
            <color indexed="81"/>
            <rFont val="Tahoma"/>
            <family val="2"/>
          </rPr>
          <t xml:space="preserve">
Product Vendor or Product Seller or Shop Name or Shop Owner Name</t>
        </r>
      </text>
    </comment>
    <comment ref="AO17" authorId="0">
      <text>
        <r>
          <rPr>
            <b/>
            <sz val="9"/>
            <color indexed="81"/>
            <rFont val="Tahoma"/>
            <family val="2"/>
          </rPr>
          <t>Author:</t>
        </r>
        <r>
          <rPr>
            <sz val="9"/>
            <color indexed="81"/>
            <rFont val="Tahoma"/>
            <family val="2"/>
          </rPr>
          <t xml:space="preserve">
Retail Customer or B2C consumer</t>
        </r>
      </text>
    </comment>
    <comment ref="AP17" authorId="0">
      <text>
        <r>
          <rPr>
            <b/>
            <sz val="9"/>
            <color indexed="81"/>
            <rFont val="Tahoma"/>
            <family val="2"/>
          </rPr>
          <t>Author:</t>
        </r>
        <r>
          <rPr>
            <sz val="9"/>
            <color indexed="81"/>
            <rFont val="Tahoma"/>
            <family val="2"/>
          </rPr>
          <t xml:space="preserve">
Product Brand if any</t>
        </r>
      </text>
    </comment>
    <comment ref="AQ17" authorId="0">
      <text>
        <r>
          <rPr>
            <b/>
            <sz val="9"/>
            <color indexed="81"/>
            <rFont val="Tahoma"/>
            <family val="2"/>
          </rPr>
          <t>Author:</t>
        </r>
        <r>
          <rPr>
            <sz val="9"/>
            <color indexed="81"/>
            <rFont val="Tahoma"/>
            <family val="2"/>
          </rPr>
          <t xml:space="preserve">
Product Name</t>
        </r>
      </text>
    </comment>
    <comment ref="AR17" authorId="0">
      <text>
        <r>
          <rPr>
            <b/>
            <sz val="9"/>
            <color indexed="81"/>
            <rFont val="Tahoma"/>
            <family val="2"/>
          </rPr>
          <t>Author:</t>
        </r>
        <r>
          <rPr>
            <sz val="9"/>
            <color indexed="81"/>
            <rFont val="Tahoma"/>
            <family val="2"/>
          </rPr>
          <t xml:space="preserve">
Q/V: Quantity or Volume Unit</t>
        </r>
      </text>
    </comment>
    <comment ref="AT17" authorId="0">
      <text>
        <r>
          <rPr>
            <b/>
            <sz val="9"/>
            <color indexed="81"/>
            <rFont val="Tahoma"/>
            <family val="2"/>
          </rPr>
          <t xml:space="preserve">Author:
</t>
        </r>
        <r>
          <rPr>
            <sz val="9"/>
            <color indexed="81"/>
            <rFont val="Tahoma"/>
            <family val="2"/>
          </rPr>
          <t>Retail Offer Price Amount by BoneCart</t>
        </r>
      </text>
    </comment>
    <comment ref="AU17" authorId="0">
      <text>
        <r>
          <rPr>
            <b/>
            <sz val="9"/>
            <color indexed="81"/>
            <rFont val="Tahoma"/>
            <family val="2"/>
          </rPr>
          <t>Author:</t>
        </r>
        <r>
          <rPr>
            <sz val="9"/>
            <color indexed="81"/>
            <rFont val="Tahoma"/>
            <family val="2"/>
          </rPr>
          <t xml:space="preserve">
BoneCart Product Discount percentage on RSP/MRP</t>
        </r>
      </text>
    </comment>
    <comment ref="AV17" authorId="0">
      <text>
        <r>
          <rPr>
            <b/>
            <sz val="9"/>
            <color indexed="81"/>
            <rFont val="Tahoma"/>
            <family val="2"/>
          </rPr>
          <t>Author:</t>
        </r>
        <r>
          <rPr>
            <sz val="9"/>
            <color indexed="81"/>
            <rFont val="Tahoma"/>
            <family val="2"/>
          </rPr>
          <t xml:space="preserve">
BoneCart Commission</t>
        </r>
      </text>
    </comment>
    <comment ref="AW17" authorId="0">
      <text>
        <r>
          <rPr>
            <b/>
            <sz val="9"/>
            <color indexed="81"/>
            <rFont val="Tahoma"/>
            <family val="2"/>
          </rPr>
          <t>Author:</t>
        </r>
        <r>
          <rPr>
            <sz val="9"/>
            <color indexed="81"/>
            <rFont val="Tahoma"/>
            <family val="2"/>
          </rPr>
          <t xml:space="preserve">
BoneCart Fixed Cost</t>
        </r>
      </text>
    </comment>
    <comment ref="AX17" authorId="0">
      <text>
        <r>
          <rPr>
            <b/>
            <sz val="9"/>
            <color indexed="81"/>
            <rFont val="Tahoma"/>
            <family val="2"/>
          </rPr>
          <t>Author:</t>
        </r>
        <r>
          <rPr>
            <sz val="9"/>
            <color indexed="81"/>
            <rFont val="Tahoma"/>
            <family val="2"/>
          </rPr>
          <t xml:space="preserve">
DD: Delivery Distance in km</t>
        </r>
      </text>
    </comment>
    <comment ref="AY17" authorId="0">
      <text>
        <r>
          <rPr>
            <b/>
            <sz val="9"/>
            <color indexed="81"/>
            <rFont val="Tahoma"/>
            <family val="2"/>
          </rPr>
          <t>Author:</t>
        </r>
        <r>
          <rPr>
            <sz val="9"/>
            <color indexed="81"/>
            <rFont val="Tahoma"/>
            <family val="2"/>
          </rPr>
          <t xml:space="preserve">
Product Delivery Charge(Collection+Shipping)</t>
        </r>
      </text>
    </comment>
    <comment ref="AZ17" authorId="0">
      <text>
        <r>
          <rPr>
            <b/>
            <sz val="9"/>
            <color indexed="81"/>
            <rFont val="Tahoma"/>
            <family val="2"/>
          </rPr>
          <t>Author:</t>
        </r>
        <r>
          <rPr>
            <sz val="9"/>
            <color indexed="81"/>
            <rFont val="Tahoma"/>
            <family val="2"/>
          </rPr>
          <t xml:space="preserve">
Tax Payable to The Government</t>
        </r>
      </text>
    </comment>
    <comment ref="BA17" authorId="0">
      <text>
        <r>
          <rPr>
            <sz val="8"/>
            <color indexed="81"/>
            <rFont val="Tahoma"/>
            <family val="2"/>
          </rPr>
          <t>BoneCart Payable To Government
GST Amount(GSTA)
If DCL is 2(Product Returned) then value is 0</t>
        </r>
      </text>
    </comment>
    <comment ref="BB17" authorId="0">
      <text>
        <r>
          <rPr>
            <b/>
            <sz val="9"/>
            <color indexed="81"/>
            <rFont val="Tahoma"/>
            <family val="2"/>
          </rPr>
          <t>Author:</t>
        </r>
        <r>
          <rPr>
            <sz val="9"/>
            <color indexed="81"/>
            <rFont val="Tahoma"/>
            <family val="2"/>
          </rPr>
          <t xml:space="preserve">
BoneCart Discount on Sale Price Amount(RPS) in % to the Customer CC</t>
        </r>
      </text>
    </comment>
    <comment ref="BC17" authorId="0">
      <text>
        <r>
          <rPr>
            <b/>
            <sz val="9"/>
            <color indexed="81"/>
            <rFont val="Tahoma"/>
            <family val="2"/>
          </rPr>
          <t>Author:</t>
        </r>
        <r>
          <rPr>
            <sz val="9"/>
            <color indexed="81"/>
            <rFont val="Tahoma"/>
            <family val="2"/>
          </rPr>
          <t xml:space="preserve">
BoneCart Discount Amount on Sale Price Amount(RPS) in Rs to the Customer CC</t>
        </r>
      </text>
    </comment>
    <comment ref="BD17" authorId="0">
      <text>
        <r>
          <rPr>
            <b/>
            <sz val="9"/>
            <color indexed="81"/>
            <rFont val="Tahoma"/>
            <family val="2"/>
          </rPr>
          <t>Author:</t>
        </r>
        <r>
          <rPr>
            <sz val="9"/>
            <color indexed="81"/>
            <rFont val="Tahoma"/>
            <family val="2"/>
          </rPr>
          <t xml:space="preserve">
Product Delivery to CC Status:
Delivered or Replaced or Returned</t>
        </r>
      </text>
    </comment>
    <comment ref="BE17" authorId="0">
      <text>
        <r>
          <rPr>
            <b/>
            <sz val="9"/>
            <color indexed="81"/>
            <rFont val="Tahoma"/>
            <family val="2"/>
          </rPr>
          <t>Author:</t>
        </r>
        <r>
          <rPr>
            <sz val="9"/>
            <color indexed="81"/>
            <rFont val="Tahoma"/>
            <family val="2"/>
          </rPr>
          <t xml:space="preserve">
Product Sale Success(PSS) / Customer or Consumer Payable (CCP): Retail Sale Price (Commission+Fixed Cost + Collection + Shipping and GST on this and Product Discount if any is Included) - BCDCA (Discount to CC if any)</t>
        </r>
      </text>
    </comment>
  </commentList>
</comments>
</file>

<file path=xl/sharedStrings.xml><?xml version="1.0" encoding="utf-8"?>
<sst xmlns="http://schemas.openxmlformats.org/spreadsheetml/2006/main" count="161" uniqueCount="108">
  <si>
    <t>WSP</t>
  </si>
  <si>
    <t>Product</t>
  </si>
  <si>
    <t>Unit</t>
  </si>
  <si>
    <t>MRP</t>
  </si>
  <si>
    <t>BCC(%)</t>
  </si>
  <si>
    <t>RSC</t>
  </si>
  <si>
    <t>BCCA</t>
  </si>
  <si>
    <t>BFCA</t>
  </si>
  <si>
    <t>BFC(unit)</t>
  </si>
  <si>
    <t>GST(%)</t>
  </si>
  <si>
    <t>RSP</t>
  </si>
  <si>
    <t>PV</t>
  </si>
  <si>
    <t>Brand</t>
  </si>
  <si>
    <t>DLC</t>
  </si>
  <si>
    <t>CC</t>
  </si>
  <si>
    <t>Whole Sale Product specific statistics data</t>
  </si>
  <si>
    <t>Product Retail Sale specific statistics</t>
  </si>
  <si>
    <t>PV1</t>
  </si>
  <si>
    <t>BR1</t>
  </si>
  <si>
    <t>KG</t>
  </si>
  <si>
    <t>CC1</t>
  </si>
  <si>
    <t>BCC(unit)</t>
  </si>
  <si>
    <t>Customer(CC) Invoice Record</t>
  </si>
  <si>
    <t>Delivery Charge Calculation Table</t>
  </si>
  <si>
    <t>Vendor(PV)</t>
  </si>
  <si>
    <t>QWV</t>
  </si>
  <si>
    <t>Revenue Earned(BCRE)</t>
  </si>
  <si>
    <t>Diuscount on Product (BCPD%)</t>
  </si>
  <si>
    <t>Commission Earned from Vendor</t>
  </si>
  <si>
    <t>GST on Sale</t>
  </si>
  <si>
    <t>Revenue on Sale</t>
  </si>
  <si>
    <t>Discount on Product</t>
  </si>
  <si>
    <t>Customer Discount Amount(BCDCA)</t>
  </si>
  <si>
    <t>Delivery Person Cost(DPC)</t>
  </si>
  <si>
    <t>Delivery Admin Cost(DAC)</t>
  </si>
  <si>
    <t>Product Delivery Cost(PDC)</t>
  </si>
  <si>
    <t>Delivery Cost Share (DP: 80%, Admin: 20%)</t>
  </si>
  <si>
    <t>Delivery Cost Overhead(DRRC)</t>
  </si>
  <si>
    <t>Sale Success</t>
  </si>
  <si>
    <t>Sale Failure</t>
  </si>
  <si>
    <t>Count(PSFC)</t>
  </si>
  <si>
    <t>Amount(PSFA)</t>
  </si>
  <si>
    <t>CoGS</t>
  </si>
  <si>
    <t>Fixed Charge on product from Vendor</t>
  </si>
  <si>
    <t>Gross Profit(BCGPA)</t>
  </si>
  <si>
    <t>Cost Markup(BCCM%)</t>
  </si>
  <si>
    <t>Profit Margin(BCPM%)</t>
  </si>
  <si>
    <t>BCCM from BCPM%</t>
  </si>
  <si>
    <t>BCPM from BCCM%</t>
  </si>
  <si>
    <t>Total CoGS</t>
  </si>
  <si>
    <t>Profit Estimation</t>
  </si>
  <si>
    <t>Margin, Markup calculation from Formula</t>
  </si>
  <si>
    <t>BoneCart E-Commerce Business Logic</t>
  </si>
  <si>
    <t>Discount on Product(BCPD%)</t>
  </si>
  <si>
    <t>Commssion(BCC)</t>
  </si>
  <si>
    <t>Fixed Charge(BFC)</t>
  </si>
  <si>
    <t>Delivery Distance(DD in km)</t>
  </si>
  <si>
    <t>Delivery Charge(PDC)</t>
  </si>
  <si>
    <t>Customer Discount(BCDC%)</t>
  </si>
  <si>
    <t>Delivery Commission(BCCDC%)</t>
  </si>
  <si>
    <t>Delivery Commission Amount(BCCDCA)</t>
  </si>
  <si>
    <t>GST Charged(%)</t>
  </si>
  <si>
    <t>GST Charged Amount(GSTA)</t>
  </si>
  <si>
    <t>Cost of Good Sale(CoGS)</t>
  </si>
  <si>
    <t>Profit Amount(BCPA)</t>
  </si>
  <si>
    <t>Max Delivery Distance(MDK)</t>
  </si>
  <si>
    <t>Fix Charge(FCOMD)</t>
  </si>
  <si>
    <t>Variable Charge(VCPK)</t>
  </si>
  <si>
    <t>Delivery Status(PDS)</t>
  </si>
  <si>
    <t>Customer Payable(PSS/CCP in Rs)</t>
  </si>
  <si>
    <t>CC2</t>
  </si>
  <si>
    <t>Sale Price Amount(RSP)</t>
  </si>
  <si>
    <t>Sale Price</t>
  </si>
  <si>
    <t>Commission</t>
  </si>
  <si>
    <t>Fixed Cost</t>
  </si>
  <si>
    <t>Cutomer Discount(%)</t>
  </si>
  <si>
    <t>Discount on Product(%)</t>
  </si>
  <si>
    <t>Customer Discount Amount</t>
  </si>
  <si>
    <t>GST Charged</t>
  </si>
  <si>
    <t>Expected Revenue(BCER)</t>
  </si>
  <si>
    <t>Product Discount Cost(BCPDA)</t>
  </si>
  <si>
    <t>Product Discount Amount(BCPDA)</t>
  </si>
  <si>
    <t>Customer Discount Cost(BCDCA)</t>
  </si>
  <si>
    <t>Delivery Commission Cost(BCCDCA)</t>
  </si>
  <si>
    <t>GSTA cost on Sale</t>
  </si>
  <si>
    <t>Sale Count(PSSC)</t>
  </si>
  <si>
    <t xml:space="preserve">Paid by Customer </t>
  </si>
  <si>
    <t>PV2</t>
  </si>
  <si>
    <t>Cooking Oil</t>
  </si>
  <si>
    <t>Matar</t>
  </si>
  <si>
    <t>PV3</t>
  </si>
  <si>
    <t>BR5</t>
  </si>
  <si>
    <t>BR3</t>
  </si>
  <si>
    <t>BR2</t>
  </si>
  <si>
    <t>ATA</t>
  </si>
  <si>
    <t>Buiscuit</t>
  </si>
  <si>
    <t>Pkt</t>
  </si>
  <si>
    <t>Posto</t>
  </si>
  <si>
    <t>Gram</t>
  </si>
  <si>
    <t>Mung Dal</t>
  </si>
  <si>
    <t>Soap</t>
  </si>
  <si>
    <t>Qnt</t>
  </si>
  <si>
    <r>
      <rPr>
        <b/>
        <sz val="20"/>
        <color theme="1"/>
        <rFont val="Calibri"/>
        <family val="2"/>
        <scheme val="minor"/>
      </rPr>
      <t>Welcome in BoneCart Business Logic Analysis by data set example</t>
    </r>
    <r>
      <rPr>
        <sz val="11"/>
        <color theme="1"/>
        <rFont val="Calibri"/>
        <family val="2"/>
        <scheme val="minor"/>
      </rPr>
      <t xml:space="preserve"> Following points are covered here. Only point (ii) is not considered here as not feasible...                                                                        (i) Any additional cost overhead by loss in sale and or any discount costing on MRP/RSP value.
          (a) Cost overhead by loss in sale: Had to sale in lower/discounted price than MRP/RSP due to clearance purpose or due to total loss as the product is damaged.
          (b) Cost overhead by discount on MRP/RSP, to increase sale CC is given discount on MRP/RSP.
(ii) Customer capturing by segmentation strategy evaluating product brand, quality, vendor (PV), delivery distance and customer‟s demographic, psychographic buying behaviour and habit is not considered here.                                                             (iii) BCC, BFC, PDC and GST variations.
(iv) Commission rate on BCR to delivery supply chain (DP + Admin) persons/employees.
(v) Cost overhead by replace/return policy.                                                                                                                                                            </t>
    </r>
    <r>
      <rPr>
        <b/>
        <u/>
        <sz val="11"/>
        <color rgb="FFC00000"/>
        <rFont val="Calibri"/>
        <family val="2"/>
        <scheme val="minor"/>
      </rPr>
      <t>Kindly move to the next sheet (Sheet1).</t>
    </r>
  </si>
  <si>
    <t>Lit</t>
  </si>
  <si>
    <t>Discount to Customer</t>
  </si>
  <si>
    <t>Succesful Sale Delivery Commission</t>
  </si>
  <si>
    <t>CC3</t>
  </si>
  <si>
    <t>Calculation on Gross Sale:</t>
  </si>
</sst>
</file>

<file path=xl/styles.xml><?xml version="1.0" encoding="utf-8"?>
<styleSheet xmlns="http://schemas.openxmlformats.org/spreadsheetml/2006/main">
  <fonts count="12">
    <font>
      <sz val="11"/>
      <color theme="1"/>
      <name val="Calibri"/>
      <family val="2"/>
      <scheme val="minor"/>
    </font>
    <font>
      <sz val="9"/>
      <color indexed="81"/>
      <name val="Tahoma"/>
      <family val="2"/>
    </font>
    <font>
      <b/>
      <sz val="9"/>
      <color indexed="81"/>
      <name val="Tahoma"/>
      <family val="2"/>
    </font>
    <font>
      <sz val="8"/>
      <color indexed="81"/>
      <name val="Tahoma"/>
      <family val="2"/>
    </font>
    <font>
      <b/>
      <sz val="8"/>
      <color indexed="81"/>
      <name val="Tahoma"/>
      <family val="2"/>
    </font>
    <font>
      <i/>
      <u/>
      <sz val="14"/>
      <color theme="1"/>
      <name val="Calibri"/>
      <family val="2"/>
      <scheme val="minor"/>
    </font>
    <font>
      <sz val="9"/>
      <color indexed="81"/>
      <name val="Tahoma"/>
      <charset val="1"/>
    </font>
    <font>
      <b/>
      <sz val="9"/>
      <color indexed="81"/>
      <name val="Tahoma"/>
      <charset val="1"/>
    </font>
    <font>
      <b/>
      <sz val="16"/>
      <color theme="0" tint="-0.14999847407452621"/>
      <name val="Calibri"/>
      <family val="2"/>
      <scheme val="minor"/>
    </font>
    <font>
      <b/>
      <sz val="20"/>
      <color theme="1"/>
      <name val="Calibri"/>
      <family val="2"/>
      <scheme val="minor"/>
    </font>
    <font>
      <b/>
      <u/>
      <sz val="11"/>
      <color rgb="FFC00000"/>
      <name val="Calibri"/>
      <family val="2"/>
      <scheme val="minor"/>
    </font>
    <font>
      <b/>
      <sz val="11"/>
      <color theme="1"/>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Border="1" applyAlignment="1" applyProtection="1">
      <alignment horizontal="justify" vertical="center" wrapText="1"/>
    </xf>
    <xf numFmtId="0" fontId="0" fillId="0" borderId="0" xfId="0" applyProtection="1"/>
    <xf numFmtId="0" fontId="0" fillId="0" borderId="0" xfId="0" applyBorder="1" applyAlignment="1" applyProtection="1">
      <alignment horizontal="left" vertical="center" wrapText="1"/>
    </xf>
    <xf numFmtId="0" fontId="5" fillId="8" borderId="1" xfId="0" applyFont="1" applyFill="1" applyBorder="1" applyAlignment="1" applyProtection="1">
      <alignment horizontal="center" vertical="center" wrapText="1"/>
    </xf>
    <xf numFmtId="0" fontId="0" fillId="8" borderId="1" xfId="0" applyFill="1" applyBorder="1" applyAlignment="1" applyProtection="1">
      <alignment horizontal="center" vertical="center" wrapText="1"/>
    </xf>
    <xf numFmtId="0" fontId="0" fillId="8" borderId="1" xfId="0" applyFill="1" applyBorder="1" applyProtection="1"/>
    <xf numFmtId="0" fontId="0" fillId="0" borderId="0" xfId="0" applyBorder="1" applyProtection="1"/>
    <xf numFmtId="0" fontId="0" fillId="14" borderId="1" xfId="0" applyFill="1" applyBorder="1" applyProtection="1"/>
    <xf numFmtId="0" fontId="0" fillId="3" borderId="1" xfId="0" applyFont="1" applyFill="1" applyBorder="1" applyProtection="1"/>
    <xf numFmtId="0" fontId="0" fillId="3" borderId="1" xfId="0" applyFill="1" applyBorder="1" applyProtection="1"/>
    <xf numFmtId="0" fontId="11" fillId="16" borderId="1" xfId="0" applyFont="1" applyFill="1" applyBorder="1" applyProtection="1"/>
    <xf numFmtId="0" fontId="0" fillId="3" borderId="0" xfId="0" applyFill="1" applyBorder="1" applyProtection="1"/>
    <xf numFmtId="0" fontId="5" fillId="7" borderId="1" xfId="0" applyFont="1" applyFill="1" applyBorder="1" applyAlignment="1" applyProtection="1">
      <alignment horizontal="center" vertical="center" wrapText="1"/>
    </xf>
    <xf numFmtId="0" fontId="0" fillId="7" borderId="1" xfId="0" applyFill="1" applyBorder="1" applyAlignment="1" applyProtection="1">
      <alignment horizontal="center" vertical="center" wrapText="1"/>
    </xf>
    <xf numFmtId="0" fontId="0" fillId="7" borderId="1" xfId="0" applyFill="1" applyBorder="1" applyProtection="1"/>
    <xf numFmtId="0" fontId="0" fillId="4" borderId="1" xfId="0" applyFill="1" applyBorder="1" applyProtection="1"/>
    <xf numFmtId="0" fontId="0" fillId="10" borderId="1" xfId="0" applyFill="1" applyBorder="1" applyProtection="1"/>
    <xf numFmtId="0" fontId="0" fillId="11" borderId="1" xfId="0" applyFill="1" applyBorder="1" applyProtection="1"/>
    <xf numFmtId="0" fontId="0" fillId="5" borderId="1" xfId="0" applyFill="1" applyBorder="1" applyProtection="1"/>
    <xf numFmtId="0" fontId="0" fillId="2" borderId="1" xfId="0" applyFill="1" applyBorder="1" applyProtection="1"/>
    <xf numFmtId="0" fontId="0" fillId="13" borderId="1" xfId="0" applyFill="1" applyBorder="1" applyProtection="1"/>
    <xf numFmtId="0" fontId="0" fillId="3" borderId="1" xfId="0" applyFont="1" applyFill="1" applyBorder="1"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10" borderId="1" xfId="0" applyFill="1" applyBorder="1" applyProtection="1">
      <protection locked="0"/>
    </xf>
    <xf numFmtId="0" fontId="0" fillId="15" borderId="0" xfId="0" applyFill="1" applyAlignment="1">
      <alignment horizontal="justify" vertical="center" wrapText="1"/>
    </xf>
    <xf numFmtId="0" fontId="0" fillId="8" borderId="1" xfId="0" applyFill="1" applyBorder="1" applyAlignment="1" applyProtection="1">
      <alignment horizontal="center" vertical="center" wrapText="1"/>
    </xf>
    <xf numFmtId="0" fontId="5" fillId="7" borderId="1" xfId="0" applyFont="1" applyFill="1" applyBorder="1" applyAlignment="1" applyProtection="1">
      <alignment horizontal="left" vertical="center" wrapText="1"/>
    </xf>
    <xf numFmtId="0" fontId="0" fillId="0" borderId="1" xfId="0" applyBorder="1" applyAlignment="1" applyProtection="1">
      <alignment horizontal="left" vertical="center" wrapText="1"/>
    </xf>
    <xf numFmtId="0" fontId="11" fillId="16" borderId="1" xfId="0" applyFont="1" applyFill="1" applyBorder="1" applyAlignment="1" applyProtection="1">
      <alignment horizontal="left" vertical="center" wrapText="1"/>
    </xf>
    <xf numFmtId="0" fontId="8" fillId="9" borderId="1" xfId="0" applyFont="1" applyFill="1" applyBorder="1" applyAlignment="1" applyProtection="1">
      <alignment horizontal="justify" vertical="center" wrapText="1"/>
    </xf>
    <xf numFmtId="0" fontId="0" fillId="0" borderId="1" xfId="0" applyBorder="1" applyAlignment="1" applyProtection="1">
      <alignment horizontal="justify" vertical="center" wrapText="1"/>
    </xf>
    <xf numFmtId="0" fontId="5" fillId="8" borderId="1" xfId="0" applyFont="1" applyFill="1" applyBorder="1" applyAlignment="1" applyProtection="1">
      <alignment horizontal="left" vertical="center" wrapText="1"/>
    </xf>
    <xf numFmtId="0" fontId="5" fillId="12" borderId="1" xfId="0" applyFont="1" applyFill="1" applyBorder="1" applyAlignment="1" applyProtection="1">
      <alignment horizontal="center" vertical="center" wrapText="1"/>
    </xf>
    <xf numFmtId="0" fontId="0" fillId="12" borderId="1" xfId="0" applyFill="1" applyBorder="1" applyAlignment="1" applyProtection="1">
      <alignment horizontal="center" vertical="center" wrapText="1"/>
    </xf>
    <xf numFmtId="0" fontId="5" fillId="6" borderId="1" xfId="0" applyFont="1" applyFill="1" applyBorder="1" applyAlignment="1" applyProtection="1">
      <alignment horizontal="center" vertical="center" wrapText="1"/>
    </xf>
    <xf numFmtId="0" fontId="0" fillId="6" borderId="1" xfId="0" applyFill="1" applyBorder="1" applyAlignment="1" applyProtection="1">
      <alignment horizontal="center" vertical="center" wrapText="1"/>
    </xf>
    <xf numFmtId="0" fontId="0" fillId="7" borderId="1" xfId="0" applyFill="1" applyBorder="1" applyAlignment="1" applyProtection="1">
      <alignment horizontal="center" vertical="center" wrapText="1"/>
    </xf>
    <xf numFmtId="0" fontId="0" fillId="0" borderId="1" xfId="0" applyBorder="1" applyAlignment="1" applyProtection="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E4:P22"/>
  <sheetViews>
    <sheetView tabSelected="1" workbookViewId="0">
      <selection activeCell="E4" sqref="E4:P22"/>
    </sheetView>
  </sheetViews>
  <sheetFormatPr defaultRowHeight="15"/>
  <sheetData>
    <row r="4" spans="5:16">
      <c r="E4" s="26" t="s">
        <v>102</v>
      </c>
      <c r="F4" s="26"/>
      <c r="G4" s="26"/>
      <c r="H4" s="26"/>
      <c r="I4" s="26"/>
      <c r="J4" s="26"/>
      <c r="K4" s="26"/>
      <c r="L4" s="26"/>
      <c r="M4" s="26"/>
      <c r="N4" s="26"/>
      <c r="O4" s="26"/>
      <c r="P4" s="26"/>
    </row>
    <row r="5" spans="5:16">
      <c r="E5" s="26"/>
      <c r="F5" s="26"/>
      <c r="G5" s="26"/>
      <c r="H5" s="26"/>
      <c r="I5" s="26"/>
      <c r="J5" s="26"/>
      <c r="K5" s="26"/>
      <c r="L5" s="26"/>
      <c r="M5" s="26"/>
      <c r="N5" s="26"/>
      <c r="O5" s="26"/>
      <c r="P5" s="26"/>
    </row>
    <row r="6" spans="5:16">
      <c r="E6" s="26"/>
      <c r="F6" s="26"/>
      <c r="G6" s="26"/>
      <c r="H6" s="26"/>
      <c r="I6" s="26"/>
      <c r="J6" s="26"/>
      <c r="K6" s="26"/>
      <c r="L6" s="26"/>
      <c r="M6" s="26"/>
      <c r="N6" s="26"/>
      <c r="O6" s="26"/>
      <c r="P6" s="26"/>
    </row>
    <row r="7" spans="5:16">
      <c r="E7" s="26"/>
      <c r="F7" s="26"/>
      <c r="G7" s="26"/>
      <c r="H7" s="26"/>
      <c r="I7" s="26"/>
      <c r="J7" s="26"/>
      <c r="K7" s="26"/>
      <c r="L7" s="26"/>
      <c r="M7" s="26"/>
      <c r="N7" s="26"/>
      <c r="O7" s="26"/>
      <c r="P7" s="26"/>
    </row>
    <row r="8" spans="5:16">
      <c r="E8" s="26"/>
      <c r="F8" s="26"/>
      <c r="G8" s="26"/>
      <c r="H8" s="26"/>
      <c r="I8" s="26"/>
      <c r="J8" s="26"/>
      <c r="K8" s="26"/>
      <c r="L8" s="26"/>
      <c r="M8" s="26"/>
      <c r="N8" s="26"/>
      <c r="O8" s="26"/>
      <c r="P8" s="26"/>
    </row>
    <row r="9" spans="5:16">
      <c r="E9" s="26"/>
      <c r="F9" s="26"/>
      <c r="G9" s="26"/>
      <c r="H9" s="26"/>
      <c r="I9" s="26"/>
      <c r="J9" s="26"/>
      <c r="K9" s="26"/>
      <c r="L9" s="26"/>
      <c r="M9" s="26"/>
      <c r="N9" s="26"/>
      <c r="O9" s="26"/>
      <c r="P9" s="26"/>
    </row>
    <row r="10" spans="5:16">
      <c r="E10" s="26"/>
      <c r="F10" s="26"/>
      <c r="G10" s="26"/>
      <c r="H10" s="26"/>
      <c r="I10" s="26"/>
      <c r="J10" s="26"/>
      <c r="K10" s="26"/>
      <c r="L10" s="26"/>
      <c r="M10" s="26"/>
      <c r="N10" s="26"/>
      <c r="O10" s="26"/>
      <c r="P10" s="26"/>
    </row>
    <row r="11" spans="5:16">
      <c r="E11" s="26"/>
      <c r="F11" s="26"/>
      <c r="G11" s="26"/>
      <c r="H11" s="26"/>
      <c r="I11" s="26"/>
      <c r="J11" s="26"/>
      <c r="K11" s="26"/>
      <c r="L11" s="26"/>
      <c r="M11" s="26"/>
      <c r="N11" s="26"/>
      <c r="O11" s="26"/>
      <c r="P11" s="26"/>
    </row>
    <row r="12" spans="5:16">
      <c r="E12" s="26"/>
      <c r="F12" s="26"/>
      <c r="G12" s="26"/>
      <c r="H12" s="26"/>
      <c r="I12" s="26"/>
      <c r="J12" s="26"/>
      <c r="K12" s="26"/>
      <c r="L12" s="26"/>
      <c r="M12" s="26"/>
      <c r="N12" s="26"/>
      <c r="O12" s="26"/>
      <c r="P12" s="26"/>
    </row>
    <row r="13" spans="5:16">
      <c r="E13" s="26"/>
      <c r="F13" s="26"/>
      <c r="G13" s="26"/>
      <c r="H13" s="26"/>
      <c r="I13" s="26"/>
      <c r="J13" s="26"/>
      <c r="K13" s="26"/>
      <c r="L13" s="26"/>
      <c r="M13" s="26"/>
      <c r="N13" s="26"/>
      <c r="O13" s="26"/>
      <c r="P13" s="26"/>
    </row>
    <row r="14" spans="5:16">
      <c r="E14" s="26"/>
      <c r="F14" s="26"/>
      <c r="G14" s="26"/>
      <c r="H14" s="26"/>
      <c r="I14" s="26"/>
      <c r="J14" s="26"/>
      <c r="K14" s="26"/>
      <c r="L14" s="26"/>
      <c r="M14" s="26"/>
      <c r="N14" s="26"/>
      <c r="O14" s="26"/>
      <c r="P14" s="26"/>
    </row>
    <row r="15" spans="5:16">
      <c r="E15" s="26"/>
      <c r="F15" s="26"/>
      <c r="G15" s="26"/>
      <c r="H15" s="26"/>
      <c r="I15" s="26"/>
      <c r="J15" s="26"/>
      <c r="K15" s="26"/>
      <c r="L15" s="26"/>
      <c r="M15" s="26"/>
      <c r="N15" s="26"/>
      <c r="O15" s="26"/>
      <c r="P15" s="26"/>
    </row>
    <row r="16" spans="5:16">
      <c r="E16" s="26"/>
      <c r="F16" s="26"/>
      <c r="G16" s="26"/>
      <c r="H16" s="26"/>
      <c r="I16" s="26"/>
      <c r="J16" s="26"/>
      <c r="K16" s="26"/>
      <c r="L16" s="26"/>
      <c r="M16" s="26"/>
      <c r="N16" s="26"/>
      <c r="O16" s="26"/>
      <c r="P16" s="26"/>
    </row>
    <row r="17" spans="5:16">
      <c r="E17" s="26"/>
      <c r="F17" s="26"/>
      <c r="G17" s="26"/>
      <c r="H17" s="26"/>
      <c r="I17" s="26"/>
      <c r="J17" s="26"/>
      <c r="K17" s="26"/>
      <c r="L17" s="26"/>
      <c r="M17" s="26"/>
      <c r="N17" s="26"/>
      <c r="O17" s="26"/>
      <c r="P17" s="26"/>
    </row>
    <row r="18" spans="5:16">
      <c r="E18" s="26"/>
      <c r="F18" s="26"/>
      <c r="G18" s="26"/>
      <c r="H18" s="26"/>
      <c r="I18" s="26"/>
      <c r="J18" s="26"/>
      <c r="K18" s="26"/>
      <c r="L18" s="26"/>
      <c r="M18" s="26"/>
      <c r="N18" s="26"/>
      <c r="O18" s="26"/>
      <c r="P18" s="26"/>
    </row>
    <row r="19" spans="5:16">
      <c r="E19" s="26"/>
      <c r="F19" s="26"/>
      <c r="G19" s="26"/>
      <c r="H19" s="26"/>
      <c r="I19" s="26"/>
      <c r="J19" s="26"/>
      <c r="K19" s="26"/>
      <c r="L19" s="26"/>
      <c r="M19" s="26"/>
      <c r="N19" s="26"/>
      <c r="O19" s="26"/>
      <c r="P19" s="26"/>
    </row>
    <row r="20" spans="5:16">
      <c r="E20" s="26"/>
      <c r="F20" s="26"/>
      <c r="G20" s="26"/>
      <c r="H20" s="26"/>
      <c r="I20" s="26"/>
      <c r="J20" s="26"/>
      <c r="K20" s="26"/>
      <c r="L20" s="26"/>
      <c r="M20" s="26"/>
      <c r="N20" s="26"/>
      <c r="O20" s="26"/>
      <c r="P20" s="26"/>
    </row>
    <row r="21" spans="5:16">
      <c r="E21" s="26"/>
      <c r="F21" s="26"/>
      <c r="G21" s="26"/>
      <c r="H21" s="26"/>
      <c r="I21" s="26"/>
      <c r="J21" s="26"/>
      <c r="K21" s="26"/>
      <c r="L21" s="26"/>
      <c r="M21" s="26"/>
      <c r="N21" s="26"/>
      <c r="O21" s="26"/>
      <c r="P21" s="26"/>
    </row>
    <row r="22" spans="5:16">
      <c r="E22" s="26"/>
      <c r="F22" s="26"/>
      <c r="G22" s="26"/>
      <c r="H22" s="26"/>
      <c r="I22" s="26"/>
      <c r="J22" s="26"/>
      <c r="K22" s="26"/>
      <c r="L22" s="26"/>
      <c r="M22" s="26"/>
      <c r="N22" s="26"/>
      <c r="O22" s="26"/>
      <c r="P22" s="26"/>
    </row>
  </sheetData>
  <sheetProtection password="C71F" sheet="1" objects="1" scenarios="1"/>
  <mergeCells count="1">
    <mergeCell ref="E4:P22"/>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A1:BE34"/>
  <sheetViews>
    <sheetView workbookViewId="0">
      <selection activeCell="I7" sqref="I7"/>
    </sheetView>
  </sheetViews>
  <sheetFormatPr defaultRowHeight="15"/>
  <cols>
    <col min="1" max="1" width="11.42578125" bestFit="1" customWidth="1"/>
    <col min="3" max="3" width="11.140625" bestFit="1" customWidth="1"/>
    <col min="4" max="4" width="9.28515625" bestFit="1" customWidth="1"/>
    <col min="6" max="6" width="9.28515625" bestFit="1" customWidth="1"/>
    <col min="7" max="7" width="22.28515625" bestFit="1" customWidth="1"/>
    <col min="8" max="8" width="27" bestFit="1" customWidth="1"/>
    <col min="9" max="9" width="16.28515625" bestFit="1" customWidth="1"/>
    <col min="10" max="10" width="17.42578125" bestFit="1" customWidth="1"/>
    <col min="11" max="11" width="26.28515625" bestFit="1" customWidth="1"/>
    <col min="12" max="12" width="22.7109375" customWidth="1"/>
    <col min="13" max="13" width="20.28515625" bestFit="1" customWidth="1"/>
    <col min="14" max="14" width="14.28515625" customWidth="1"/>
    <col min="15" max="15" width="26.140625" bestFit="1" customWidth="1"/>
    <col min="16" max="16" width="28.5703125" bestFit="1" customWidth="1"/>
    <col min="17" max="17" width="21.7109375" bestFit="1" customWidth="1"/>
    <col min="18" max="18" width="31.7109375" bestFit="1" customWidth="1"/>
    <col min="19" max="20" width="33.42578125" bestFit="1" customWidth="1"/>
    <col min="21" max="22" width="36.7109375" bestFit="1" customWidth="1"/>
    <col min="23" max="23" width="38" bestFit="1" customWidth="1"/>
    <col min="24" max="24" width="33.28515625" bestFit="1" customWidth="1"/>
    <col min="25" max="26" width="24.7109375" bestFit="1" customWidth="1"/>
    <col min="27" max="27" width="24.5703125" bestFit="1" customWidth="1"/>
    <col min="28" max="28" width="20.42578125" bestFit="1" customWidth="1"/>
    <col min="29" max="29" width="12" bestFit="1" customWidth="1"/>
    <col min="30" max="30" width="14.140625" bestFit="1" customWidth="1"/>
    <col min="31" max="31" width="10.42578125" bestFit="1" customWidth="1"/>
    <col min="32" max="32" width="19" bestFit="1" customWidth="1"/>
    <col min="33" max="33" width="21" bestFit="1" customWidth="1"/>
    <col min="34" max="34" width="26.7109375" bestFit="1" customWidth="1"/>
    <col min="35" max="35" width="20.42578125" bestFit="1" customWidth="1"/>
    <col min="36" max="36" width="21.5703125" bestFit="1" customWidth="1"/>
    <col min="37" max="37" width="20.7109375" customWidth="1"/>
    <col min="46" max="46" width="9.5703125" bestFit="1" customWidth="1"/>
    <col min="47" max="47" width="22.140625" bestFit="1" customWidth="1"/>
    <col min="48" max="48" width="16.85546875" bestFit="1" customWidth="1"/>
    <col min="49" max="49" width="15" bestFit="1" customWidth="1"/>
    <col min="50" max="50" width="26.28515625" bestFit="1" customWidth="1"/>
    <col min="51" max="51" width="20.28515625" bestFit="1" customWidth="1"/>
    <col min="53" max="53" width="12" bestFit="1" customWidth="1"/>
    <col min="54" max="54" width="20.140625" bestFit="1" customWidth="1"/>
    <col min="55" max="55" width="25.85546875" bestFit="1" customWidth="1"/>
    <col min="56" max="56" width="19.42578125" bestFit="1" customWidth="1"/>
    <col min="57" max="57" width="31.140625" bestFit="1" customWidth="1"/>
  </cols>
  <sheetData>
    <row r="1" spans="1:57" ht="21" customHeight="1">
      <c r="A1" s="31" t="s">
        <v>52</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1"/>
      <c r="AL1" s="2"/>
      <c r="AM1" s="2"/>
      <c r="AN1" s="2"/>
      <c r="AO1" s="2"/>
      <c r="AP1" s="2"/>
      <c r="AQ1" s="2"/>
      <c r="AR1" s="2"/>
      <c r="AS1" s="2"/>
      <c r="AT1" s="2"/>
      <c r="AU1" s="2"/>
      <c r="AV1" s="2"/>
      <c r="AW1" s="2"/>
      <c r="AX1" s="2"/>
      <c r="AY1" s="2"/>
      <c r="AZ1" s="2"/>
      <c r="BA1" s="2"/>
      <c r="BB1" s="2"/>
      <c r="BC1" s="2"/>
      <c r="BD1" s="2"/>
      <c r="BE1" s="2"/>
    </row>
    <row r="2" spans="1:57">
      <c r="A2" s="33" t="s">
        <v>15</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3"/>
      <c r="AL2" s="2"/>
      <c r="AM2" s="2"/>
      <c r="AN2" s="2"/>
      <c r="AO2" s="2"/>
      <c r="AP2" s="2"/>
      <c r="AQ2" s="2"/>
      <c r="AR2" s="2"/>
      <c r="AS2" s="2"/>
      <c r="AT2" s="2"/>
      <c r="AU2" s="2"/>
      <c r="AV2" s="2"/>
      <c r="AW2" s="2"/>
      <c r="AX2" s="2"/>
      <c r="AY2" s="2"/>
      <c r="AZ2" s="2"/>
      <c r="BA2" s="2"/>
      <c r="BB2" s="2"/>
      <c r="BC2" s="2"/>
      <c r="BD2" s="2"/>
      <c r="BE2" s="2"/>
    </row>
    <row r="3" spans="1:57" ht="18.75" customHeight="1">
      <c r="A3" s="4"/>
      <c r="B3" s="4"/>
      <c r="C3" s="4"/>
      <c r="D3" s="4"/>
      <c r="E3" s="4"/>
      <c r="F3" s="5"/>
      <c r="G3" s="5"/>
      <c r="H3" s="5"/>
      <c r="I3" s="5"/>
      <c r="J3" s="27" t="s">
        <v>28</v>
      </c>
      <c r="K3" s="27"/>
      <c r="L3" s="27"/>
      <c r="M3" s="27" t="s">
        <v>43</v>
      </c>
      <c r="N3" s="27"/>
      <c r="O3" s="5"/>
      <c r="P3" s="27" t="s">
        <v>29</v>
      </c>
      <c r="Q3" s="27"/>
      <c r="R3" s="5"/>
      <c r="S3" s="27" t="s">
        <v>30</v>
      </c>
      <c r="T3" s="27"/>
      <c r="U3" s="27" t="s">
        <v>31</v>
      </c>
      <c r="V3" s="27"/>
      <c r="W3" s="5" t="s">
        <v>104</v>
      </c>
      <c r="X3" s="5" t="s">
        <v>105</v>
      </c>
      <c r="Y3" s="27" t="s">
        <v>36</v>
      </c>
      <c r="Z3" s="27"/>
      <c r="AA3" s="27" t="s">
        <v>38</v>
      </c>
      <c r="AB3" s="27"/>
      <c r="AC3" s="27" t="s">
        <v>39</v>
      </c>
      <c r="AD3" s="27"/>
      <c r="AE3" s="6" t="s">
        <v>49</v>
      </c>
      <c r="AF3" s="27" t="s">
        <v>50</v>
      </c>
      <c r="AG3" s="27"/>
      <c r="AH3" s="27"/>
      <c r="AI3" s="27" t="s">
        <v>51</v>
      </c>
      <c r="AJ3" s="27"/>
      <c r="AK3" s="7"/>
      <c r="AL3" s="2"/>
      <c r="AM3" s="2"/>
      <c r="AN3" s="2"/>
      <c r="AO3" s="2"/>
      <c r="AP3" s="2"/>
      <c r="AQ3" s="2"/>
      <c r="AR3" s="2"/>
      <c r="AS3" s="2"/>
      <c r="AT3" s="2"/>
      <c r="AU3" s="2"/>
      <c r="AV3" s="2"/>
      <c r="AW3" s="2"/>
      <c r="AX3" s="2"/>
      <c r="AY3" s="2"/>
      <c r="AZ3" s="2"/>
      <c r="BA3" s="2"/>
      <c r="BB3" s="2"/>
      <c r="BC3" s="2"/>
      <c r="BD3" s="2"/>
      <c r="BE3" s="2"/>
    </row>
    <row r="4" spans="1:57">
      <c r="A4" s="8" t="s">
        <v>24</v>
      </c>
      <c r="B4" s="8" t="s">
        <v>12</v>
      </c>
      <c r="C4" s="8" t="s">
        <v>1</v>
      </c>
      <c r="D4" s="8" t="s">
        <v>25</v>
      </c>
      <c r="E4" s="8" t="s">
        <v>2</v>
      </c>
      <c r="F4" s="8" t="s">
        <v>0</v>
      </c>
      <c r="G4" s="8" t="s">
        <v>5</v>
      </c>
      <c r="H4" s="8" t="s">
        <v>10</v>
      </c>
      <c r="I4" s="8" t="s">
        <v>3</v>
      </c>
      <c r="J4" s="8" t="s">
        <v>4</v>
      </c>
      <c r="K4" s="8" t="s">
        <v>6</v>
      </c>
      <c r="L4" s="8" t="s">
        <v>21</v>
      </c>
      <c r="M4" s="8" t="s">
        <v>8</v>
      </c>
      <c r="N4" s="8" t="s">
        <v>7</v>
      </c>
      <c r="O4" s="8" t="s">
        <v>35</v>
      </c>
      <c r="P4" s="8" t="s">
        <v>9</v>
      </c>
      <c r="Q4" s="8" t="s">
        <v>84</v>
      </c>
      <c r="R4" s="8" t="s">
        <v>37</v>
      </c>
      <c r="S4" s="8" t="s">
        <v>79</v>
      </c>
      <c r="T4" s="8" t="s">
        <v>26</v>
      </c>
      <c r="U4" s="8" t="s">
        <v>27</v>
      </c>
      <c r="V4" s="8" t="s">
        <v>80</v>
      </c>
      <c r="W4" s="8" t="s">
        <v>82</v>
      </c>
      <c r="X4" s="8" t="s">
        <v>83</v>
      </c>
      <c r="Y4" s="8" t="s">
        <v>33</v>
      </c>
      <c r="Z4" s="8" t="s">
        <v>34</v>
      </c>
      <c r="AA4" s="8" t="s">
        <v>85</v>
      </c>
      <c r="AB4" s="8" t="s">
        <v>86</v>
      </c>
      <c r="AC4" s="8" t="s">
        <v>40</v>
      </c>
      <c r="AD4" s="8" t="s">
        <v>41</v>
      </c>
      <c r="AE4" s="8" t="s">
        <v>42</v>
      </c>
      <c r="AF4" s="8" t="s">
        <v>44</v>
      </c>
      <c r="AG4" s="8" t="s">
        <v>46</v>
      </c>
      <c r="AH4" s="8" t="s">
        <v>45</v>
      </c>
      <c r="AI4" s="8" t="s">
        <v>47</v>
      </c>
      <c r="AJ4" s="8" t="s">
        <v>48</v>
      </c>
      <c r="AK4" s="7"/>
      <c r="AL4" s="2"/>
      <c r="AM4" s="2"/>
      <c r="AN4" s="2"/>
      <c r="AO4" s="2"/>
      <c r="AP4" s="2"/>
      <c r="AQ4" s="2"/>
      <c r="AR4" s="2"/>
      <c r="AS4" s="2"/>
      <c r="AT4" s="2"/>
      <c r="AU4" s="2"/>
      <c r="AV4" s="2"/>
      <c r="AW4" s="2"/>
      <c r="AX4" s="2"/>
      <c r="AY4" s="2"/>
      <c r="AZ4" s="2"/>
      <c r="BA4" s="2"/>
      <c r="BB4" s="2"/>
      <c r="BC4" s="2"/>
      <c r="BD4" s="2"/>
      <c r="BE4" s="2"/>
    </row>
    <row r="5" spans="1:57">
      <c r="A5" s="22" t="s">
        <v>17</v>
      </c>
      <c r="B5" s="22" t="s">
        <v>18</v>
      </c>
      <c r="C5" s="23" t="s">
        <v>89</v>
      </c>
      <c r="D5" s="22">
        <v>100</v>
      </c>
      <c r="E5" s="23" t="s">
        <v>19</v>
      </c>
      <c r="F5" s="22">
        <v>3000</v>
      </c>
      <c r="G5" s="9">
        <f>IF(D5&gt;0,(F5/D5),0)</f>
        <v>30</v>
      </c>
      <c r="H5" s="9">
        <f>I5</f>
        <v>40</v>
      </c>
      <c r="I5" s="22">
        <v>40</v>
      </c>
      <c r="J5" s="22">
        <v>4</v>
      </c>
      <c r="K5" s="9">
        <f>(F5*J5)/100</f>
        <v>120</v>
      </c>
      <c r="L5" s="9">
        <f>IF(D5&gt;0,K5/D5,0)</f>
        <v>1.2</v>
      </c>
      <c r="M5" s="22">
        <v>1</v>
      </c>
      <c r="N5" s="9">
        <f>(D5*M5)</f>
        <v>100</v>
      </c>
      <c r="O5" s="9">
        <f>SUMIFS($M$17:$M$33, $A$17:$A$33,A5,$C$17:$C$33,B5,$D$17:$D$33,C5)</f>
        <v>8</v>
      </c>
      <c r="P5" s="22">
        <v>2.5</v>
      </c>
      <c r="Q5" s="9">
        <f>SUMIFS($O$17:$O$33, $A$17:$A$33,A5,$C$17:$C$33,B5,$D$17:$D$33,C5)</f>
        <v>0.42</v>
      </c>
      <c r="R5" s="9">
        <f>SUMIFS($P$17:$P$33, $A$17:$A$33,A5,$C$17:$C$33,B5,$D$17:$D$33,C5)</f>
        <v>0</v>
      </c>
      <c r="S5" s="9">
        <f>(H5*D5+K5+N5)</f>
        <v>4220</v>
      </c>
      <c r="T5" s="9">
        <f>SUMIFS($Q$17:$Q$33,$A$17:$A$33,A5,$C$17:$C$33,B5,$D$17:$D$33,C5)</f>
        <v>168.8</v>
      </c>
      <c r="U5" s="22">
        <v>0.7</v>
      </c>
      <c r="V5" s="9">
        <f>SUMIFS($R$17:$R$33,$A$17:$A$33,A5,$C$17:$C$33,B5,$D$17:$D$33,C5)</f>
        <v>1.1200000000000001</v>
      </c>
      <c r="W5" s="9">
        <f>SUMIFS($T$17:$T$33,$A$17:$A$33,A5,$C$17:$C$33,B5,$D$17:$D$33,C5)</f>
        <v>4.8</v>
      </c>
      <c r="X5" s="9">
        <f>SUMIFS($V$17:$V$33,$A$17:$A$33,A5,$C$17:$C$33,B5,$D$17:$D$33,C5)</f>
        <v>13.504000000000001</v>
      </c>
      <c r="Y5" s="9">
        <f>SUMIFS($W$17:$W$33,$A$17:$A$33,A5,$C$17:$C$33,B5,$D$17:$D$33,C5)</f>
        <v>17.203200000000002</v>
      </c>
      <c r="Z5" s="9">
        <f>SUMIFS($X$17:$X$33,$A$17:$A$33,A5,$C$17:$C$33,B5,$D$17:$D$33,C5)</f>
        <v>4.3008000000000006</v>
      </c>
      <c r="AA5" s="9">
        <f>SUM(SUMIFS($E$17:$E$33,$A$17:$A$33,A5,$C$17:$C$33,B5,$D$17:$D$33,C5, $BD$18:$BD$34,{"Delivered","Replaced"}))</f>
        <v>4</v>
      </c>
      <c r="AB5" s="9">
        <f>SUM(SUMIFS($BE$18:$BE$34,$A$17:$A$33,A5,$C$17:$C$33,B5,$D$17:$D$33,C5, $BD$18:$BD$34,{"Delivered","Replaced"}))</f>
        <v>155.19999999999999</v>
      </c>
      <c r="AC5" s="22">
        <v>0</v>
      </c>
      <c r="AD5" s="9">
        <f>(G5*AC5)</f>
        <v>0</v>
      </c>
      <c r="AE5" s="10">
        <f>SUMIFS($Y$17:$Y$33,$A$17:$A$33,A5,$C$17:$C$33,B5,$D$17:$D$33,C5)+AD5</f>
        <v>147.84399999999999</v>
      </c>
      <c r="AF5" s="9">
        <f>(T5-AE5)</f>
        <v>20.956000000000017</v>
      </c>
      <c r="AG5" s="9">
        <f>IF(T5&gt;0,ROUND((AF5/T5)*100,2),"No Sale Yet")</f>
        <v>12.41</v>
      </c>
      <c r="AH5" s="9">
        <f>IF(T5&gt;0,ROUND((AF5/AE5)*100,2),"No Sale Yet")</f>
        <v>14.17</v>
      </c>
      <c r="AI5" s="10">
        <f>IF(AG5="No Sale Yet",AG5,ROUND(((AG5/100)/(1-(AG5/100)))*100,2))</f>
        <v>14.17</v>
      </c>
      <c r="AJ5" s="10">
        <f>IF(AH5="No Sale Yet",AH5,ROUND(((AH5/100)/(1+(AH5/100)))*100,2))</f>
        <v>12.41</v>
      </c>
      <c r="AK5" s="7"/>
      <c r="AL5" s="2"/>
      <c r="AM5" s="2"/>
      <c r="AN5" s="2"/>
      <c r="AO5" s="2"/>
      <c r="AP5" s="2"/>
      <c r="AQ5" s="2"/>
      <c r="AR5" s="2"/>
      <c r="AS5" s="2"/>
      <c r="AT5" s="2"/>
      <c r="AU5" s="2"/>
      <c r="AV5" s="2"/>
      <c r="AW5" s="2"/>
      <c r="AX5" s="2"/>
      <c r="AY5" s="2"/>
      <c r="AZ5" s="2"/>
      <c r="BA5" s="2"/>
      <c r="BB5" s="2"/>
      <c r="BC5" s="2"/>
      <c r="BD5" s="2"/>
      <c r="BE5" s="2"/>
    </row>
    <row r="6" spans="1:57">
      <c r="A6" s="23" t="s">
        <v>87</v>
      </c>
      <c r="B6" s="23" t="s">
        <v>18</v>
      </c>
      <c r="C6" s="23" t="s">
        <v>88</v>
      </c>
      <c r="D6" s="22">
        <v>50</v>
      </c>
      <c r="E6" s="23" t="s">
        <v>103</v>
      </c>
      <c r="F6" s="22">
        <v>5000</v>
      </c>
      <c r="G6" s="9">
        <f t="shared" ref="G6:G11" si="0">IF(D6&gt;0,(F6/D6),0)</f>
        <v>100</v>
      </c>
      <c r="H6" s="9">
        <f t="shared" ref="H6:H11" si="1">I6</f>
        <v>120</v>
      </c>
      <c r="I6" s="22">
        <v>120</v>
      </c>
      <c r="J6" s="22">
        <v>3.6</v>
      </c>
      <c r="K6" s="9">
        <f t="shared" ref="K6:K11" si="2">(F6*J6)/100</f>
        <v>180</v>
      </c>
      <c r="L6" s="9">
        <f t="shared" ref="L6:L11" si="3">IF(D6&gt;0,K6/D6,0)</f>
        <v>3.6</v>
      </c>
      <c r="M6" s="22">
        <v>1.33</v>
      </c>
      <c r="N6" s="9">
        <f t="shared" ref="N6:N11" si="4">(D6*M6)</f>
        <v>66.5</v>
      </c>
      <c r="O6" s="9">
        <f t="shared" ref="O6:O11" si="5">SUMIFS($M$17:$M$33, $A$17:$A$33,A6,$C$17:$C$33,B6,$D$17:$D$33,C6)</f>
        <v>0</v>
      </c>
      <c r="P6" s="22">
        <v>3.4</v>
      </c>
      <c r="Q6" s="9">
        <f t="shared" ref="Q6:Q11" si="6">SUMIFS($O$17:$O$33, $A$17:$A$33,A6,$C$17:$C$33,B6,$D$17:$D$33,C6)</f>
        <v>0</v>
      </c>
      <c r="R6" s="9">
        <f t="shared" ref="R6:R11" si="7">SUMIFS($P$17:$P$33, $A$17:$A$33,A6,$C$17:$C$33,B6,$D$17:$D$33,C6)</f>
        <v>0</v>
      </c>
      <c r="S6" s="9">
        <f t="shared" ref="S6:S11" si="8">(H6*D6+K6+N6)</f>
        <v>6246.5</v>
      </c>
      <c r="T6" s="9">
        <f t="shared" ref="T6:T11" si="9">SUMIFS($Q$17:$Q$33,$A$17:$A$33,A6,$C$17:$C$33,B6,$D$17:$D$33,C6)</f>
        <v>0</v>
      </c>
      <c r="U6" s="22">
        <v>0.2</v>
      </c>
      <c r="V6" s="9">
        <f t="shared" ref="V6:V11" si="10">SUMIFS($R$17:$R$33,$A$17:$A$33,A6,$C$17:$C$33,B6,$D$17:$D$33,C6)</f>
        <v>0</v>
      </c>
      <c r="W6" s="9">
        <f t="shared" ref="W6:W11" si="11">SUMIFS($T$17:$T$33,$A$17:$A$33,A6,$C$17:$C$33,B6,$D$17:$D$33,C6)</f>
        <v>0</v>
      </c>
      <c r="X6" s="9">
        <f t="shared" ref="X6:X11" si="12">SUMIFS($V$17:$V$33,$A$17:$A$33,A6,$C$17:$C$33,B6,$D$17:$D$33,C6)</f>
        <v>0</v>
      </c>
      <c r="Y6" s="9">
        <f t="shared" ref="Y6:Y11" si="13">SUMIFS($W$17:$W$33,$A$17:$A$33,A6,$C$17:$C$33,B6,$D$17:$D$33,C6)</f>
        <v>0</v>
      </c>
      <c r="Z6" s="9">
        <f t="shared" ref="Z6:Z11" si="14">SUMIFS($X$17:$X$33,$A$17:$A$33,A6,$C$17:$C$33,B6,$D$17:$D$33,C6)</f>
        <v>0</v>
      </c>
      <c r="AA6" s="9">
        <f>SUM(SUMIFS($E$17:$E$33,$A$17:$A$33,A6,$C$17:$C$33,B6,$D$17:$D$33,C6, $BD$18:$BD$34,{"Delivered","Replaced"}))</f>
        <v>0</v>
      </c>
      <c r="AB6" s="9">
        <f>SUM(SUMIFS($BE$18:$BE$34,$A$17:$A$33,A6,$C$17:$C$33,B6,$D$17:$D$33,C6, $BD$18:$BD$34,{"Delivered","Replaced"}))</f>
        <v>0</v>
      </c>
      <c r="AC6" s="22">
        <v>0</v>
      </c>
      <c r="AD6" s="9">
        <f t="shared" ref="AD6:AD11" si="15">(G6*AC6)</f>
        <v>0</v>
      </c>
      <c r="AE6" s="10">
        <f t="shared" ref="AE6:AE11" si="16">SUMIFS($Y$17:$Y$33,$A$17:$A$33,A6,$C$17:$C$33,B6,$D$17:$D$33,C6)+AD6</f>
        <v>0</v>
      </c>
      <c r="AF6" s="9">
        <f t="shared" ref="AF6:AF11" si="17">(T6-AE6)</f>
        <v>0</v>
      </c>
      <c r="AG6" s="9" t="str">
        <f t="shared" ref="AG6:AG12" si="18">IF(T6&gt;0,ROUND((AF6/T6)*100,2),"No Sale Yet")</f>
        <v>No Sale Yet</v>
      </c>
      <c r="AH6" s="9" t="str">
        <f t="shared" ref="AH6:AH12" si="19">IF(T6&gt;0,ROUND((AF6/AE6)*100,2),"No Sale Yet")</f>
        <v>No Sale Yet</v>
      </c>
      <c r="AI6" s="10" t="str">
        <f t="shared" ref="AI6:AI12" si="20">IF(AG6="No Sale Yet",AG6,ROUND(((AG6/100)/(1-(AG6/100)))*100,2))</f>
        <v>No Sale Yet</v>
      </c>
      <c r="AJ6" s="10" t="str">
        <f t="shared" ref="AJ6:AJ12" si="21">IF(AH6="No Sale Yet",AH6,ROUND(((AH6/100)/(1+(AH6/100)))*100,2))</f>
        <v>No Sale Yet</v>
      </c>
      <c r="AK6" s="7"/>
      <c r="AL6" s="2"/>
      <c r="AM6" s="2"/>
      <c r="AN6" s="2"/>
      <c r="AO6" s="2"/>
      <c r="AP6" s="2"/>
      <c r="AQ6" s="2"/>
      <c r="AR6" s="2"/>
      <c r="AS6" s="2"/>
      <c r="AT6" s="2"/>
      <c r="AU6" s="2"/>
      <c r="AV6" s="2"/>
      <c r="AW6" s="2"/>
      <c r="AX6" s="2"/>
      <c r="AY6" s="2"/>
      <c r="AZ6" s="2"/>
      <c r="BA6" s="2"/>
      <c r="BB6" s="2"/>
      <c r="BC6" s="2"/>
      <c r="BD6" s="2"/>
      <c r="BE6" s="2"/>
    </row>
    <row r="7" spans="1:57">
      <c r="A7" s="23" t="s">
        <v>90</v>
      </c>
      <c r="B7" s="23" t="s">
        <v>91</v>
      </c>
      <c r="C7" s="23" t="s">
        <v>94</v>
      </c>
      <c r="D7" s="22">
        <v>250</v>
      </c>
      <c r="E7" s="23" t="s">
        <v>96</v>
      </c>
      <c r="F7" s="22">
        <v>5875</v>
      </c>
      <c r="G7" s="9">
        <f t="shared" si="0"/>
        <v>23.5</v>
      </c>
      <c r="H7" s="9">
        <f t="shared" si="1"/>
        <v>30</v>
      </c>
      <c r="I7" s="22">
        <v>30</v>
      </c>
      <c r="J7" s="22">
        <v>4.3</v>
      </c>
      <c r="K7" s="9">
        <f t="shared" si="2"/>
        <v>252.625</v>
      </c>
      <c r="L7" s="9">
        <f t="shared" si="3"/>
        <v>1.0105</v>
      </c>
      <c r="M7" s="22">
        <v>0.5</v>
      </c>
      <c r="N7" s="9">
        <f t="shared" si="4"/>
        <v>125</v>
      </c>
      <c r="O7" s="9">
        <f t="shared" si="5"/>
        <v>8</v>
      </c>
      <c r="P7" s="22">
        <v>2.1</v>
      </c>
      <c r="Q7" s="9">
        <f t="shared" si="6"/>
        <v>0.32660250000000007</v>
      </c>
      <c r="R7" s="9">
        <f t="shared" si="7"/>
        <v>16</v>
      </c>
      <c r="S7" s="9">
        <f t="shared" si="8"/>
        <v>7877.625</v>
      </c>
      <c r="T7" s="9">
        <f t="shared" si="9"/>
        <v>157.55250000000001</v>
      </c>
      <c r="U7" s="22">
        <v>1.4</v>
      </c>
      <c r="V7" s="9">
        <f t="shared" si="10"/>
        <v>2.1</v>
      </c>
      <c r="W7" s="9">
        <f t="shared" si="11"/>
        <v>0</v>
      </c>
      <c r="X7" s="9">
        <f t="shared" si="12"/>
        <v>9.4531500000000008</v>
      </c>
      <c r="Y7" s="9">
        <f t="shared" si="13"/>
        <v>26.762519999999999</v>
      </c>
      <c r="Z7" s="9">
        <f t="shared" si="14"/>
        <v>6.6906299999999996</v>
      </c>
      <c r="AA7" s="9">
        <f>SUM(SUMIFS($E$17:$E$33,$A$17:$A$33,A7,$C$17:$C$33,B7,$D$17:$D$33,C7, $BD$18:$BD$34,{"Delivered","Replaced"}))</f>
        <v>5</v>
      </c>
      <c r="AB7" s="9">
        <f>SUM(SUMIFS($BE$18:$BE$34,$A$17:$A$33,A7,$C$17:$C$33,B7,$D$17:$D$33,C7, $BD$18:$BD$34,{"Delivered","Replaced"}))</f>
        <v>150</v>
      </c>
      <c r="AC7" s="22">
        <v>0</v>
      </c>
      <c r="AD7" s="9">
        <f t="shared" si="15"/>
        <v>0</v>
      </c>
      <c r="AE7" s="10">
        <f t="shared" si="16"/>
        <v>153.3797525</v>
      </c>
      <c r="AF7" s="9">
        <f t="shared" si="17"/>
        <v>4.172747500000014</v>
      </c>
      <c r="AG7" s="9">
        <f t="shared" si="18"/>
        <v>2.65</v>
      </c>
      <c r="AH7" s="9">
        <f t="shared" si="19"/>
        <v>2.72</v>
      </c>
      <c r="AI7" s="10">
        <f t="shared" si="20"/>
        <v>2.72</v>
      </c>
      <c r="AJ7" s="10">
        <f t="shared" si="21"/>
        <v>2.65</v>
      </c>
      <c r="AK7" s="7"/>
      <c r="AL7" s="2"/>
      <c r="AM7" s="2"/>
      <c r="AN7" s="2"/>
      <c r="AO7" s="2"/>
      <c r="AP7" s="2"/>
      <c r="AQ7" s="2"/>
      <c r="AR7" s="2"/>
      <c r="AS7" s="2"/>
      <c r="AT7" s="2"/>
      <c r="AU7" s="2"/>
      <c r="AV7" s="2"/>
      <c r="AW7" s="2"/>
      <c r="AX7" s="2"/>
      <c r="AY7" s="2"/>
      <c r="AZ7" s="2"/>
      <c r="BA7" s="2"/>
      <c r="BB7" s="2"/>
      <c r="BC7" s="2"/>
      <c r="BD7" s="2"/>
      <c r="BE7" s="2"/>
    </row>
    <row r="8" spans="1:57">
      <c r="A8" s="23" t="s">
        <v>17</v>
      </c>
      <c r="B8" s="23" t="s">
        <v>92</v>
      </c>
      <c r="C8" s="23" t="s">
        <v>95</v>
      </c>
      <c r="D8" s="22">
        <v>200</v>
      </c>
      <c r="E8" s="23" t="s">
        <v>96</v>
      </c>
      <c r="F8" s="22">
        <v>6740</v>
      </c>
      <c r="G8" s="9">
        <f t="shared" si="0"/>
        <v>33.700000000000003</v>
      </c>
      <c r="H8" s="9">
        <f t="shared" si="1"/>
        <v>40.5</v>
      </c>
      <c r="I8" s="22">
        <v>40.5</v>
      </c>
      <c r="J8" s="22">
        <v>2.4</v>
      </c>
      <c r="K8" s="9">
        <f t="shared" si="2"/>
        <v>161.76</v>
      </c>
      <c r="L8" s="9">
        <f t="shared" si="3"/>
        <v>0.80879999999999996</v>
      </c>
      <c r="M8" s="22">
        <v>0.6</v>
      </c>
      <c r="N8" s="9">
        <f t="shared" si="4"/>
        <v>120</v>
      </c>
      <c r="O8" s="9">
        <f t="shared" si="5"/>
        <v>0</v>
      </c>
      <c r="P8" s="22">
        <v>1.8</v>
      </c>
      <c r="Q8" s="9">
        <f t="shared" si="6"/>
        <v>0</v>
      </c>
      <c r="R8" s="9">
        <f t="shared" si="7"/>
        <v>0</v>
      </c>
      <c r="S8" s="9">
        <f>(H8*D8+K8+N8)</f>
        <v>8381.76</v>
      </c>
      <c r="T8" s="9">
        <f t="shared" si="9"/>
        <v>0</v>
      </c>
      <c r="U8" s="22">
        <v>0</v>
      </c>
      <c r="V8" s="9">
        <f t="shared" si="10"/>
        <v>0</v>
      </c>
      <c r="W8" s="9">
        <f t="shared" si="11"/>
        <v>0</v>
      </c>
      <c r="X8" s="9">
        <f t="shared" si="12"/>
        <v>0</v>
      </c>
      <c r="Y8" s="9">
        <f t="shared" si="13"/>
        <v>0</v>
      </c>
      <c r="Z8" s="9">
        <f t="shared" si="14"/>
        <v>0</v>
      </c>
      <c r="AA8" s="9">
        <f>SUM(SUMIFS($E$17:$E$33,$A$17:$A$33,A8,$C$17:$C$33,B8,$D$17:$D$33,C8, $BD$18:$BD$34,{"Delivered","Replaced"}))</f>
        <v>0</v>
      </c>
      <c r="AB8" s="9">
        <f>SUM(SUMIFS($BE$18:$BE$34,$A$17:$A$33,A8,$C$17:$C$33,B8,$D$17:$D$33,C8, $BD$18:$BD$34,{"Delivered","Replaced"}))</f>
        <v>0</v>
      </c>
      <c r="AC8" s="22">
        <v>0</v>
      </c>
      <c r="AD8" s="9">
        <f t="shared" si="15"/>
        <v>0</v>
      </c>
      <c r="AE8" s="10">
        <f t="shared" si="16"/>
        <v>0</v>
      </c>
      <c r="AF8" s="9">
        <f t="shared" si="17"/>
        <v>0</v>
      </c>
      <c r="AG8" s="9" t="str">
        <f t="shared" si="18"/>
        <v>No Sale Yet</v>
      </c>
      <c r="AH8" s="9" t="str">
        <f t="shared" si="19"/>
        <v>No Sale Yet</v>
      </c>
      <c r="AI8" s="10" t="str">
        <f t="shared" si="20"/>
        <v>No Sale Yet</v>
      </c>
      <c r="AJ8" s="10" t="str">
        <f t="shared" si="21"/>
        <v>No Sale Yet</v>
      </c>
      <c r="AK8" s="7"/>
      <c r="AL8" s="2"/>
      <c r="AM8" s="2"/>
      <c r="AN8" s="2"/>
      <c r="AO8" s="2"/>
      <c r="AP8" s="2"/>
      <c r="AQ8" s="2"/>
      <c r="AR8" s="2"/>
      <c r="AS8" s="2"/>
      <c r="AT8" s="2"/>
      <c r="AU8" s="2"/>
      <c r="AV8" s="2"/>
      <c r="AW8" s="2"/>
      <c r="AX8" s="2"/>
      <c r="AY8" s="2"/>
      <c r="AZ8" s="2"/>
      <c r="BA8" s="2"/>
      <c r="BB8" s="2"/>
      <c r="BC8" s="2"/>
      <c r="BD8" s="2"/>
      <c r="BE8" s="2"/>
    </row>
    <row r="9" spans="1:57">
      <c r="A9" s="23" t="s">
        <v>87</v>
      </c>
      <c r="B9" s="23" t="s">
        <v>92</v>
      </c>
      <c r="C9" s="23" t="s">
        <v>97</v>
      </c>
      <c r="D9" s="22">
        <v>2500</v>
      </c>
      <c r="E9" s="23" t="s">
        <v>98</v>
      </c>
      <c r="F9" s="22">
        <v>2775</v>
      </c>
      <c r="G9" s="9">
        <f t="shared" si="0"/>
        <v>1.1100000000000001</v>
      </c>
      <c r="H9" s="9">
        <f t="shared" si="1"/>
        <v>1.2</v>
      </c>
      <c r="I9" s="22">
        <v>1.2</v>
      </c>
      <c r="J9" s="22">
        <v>2.7</v>
      </c>
      <c r="K9" s="9">
        <f t="shared" si="2"/>
        <v>74.925000000000011</v>
      </c>
      <c r="L9" s="9">
        <f t="shared" si="3"/>
        <v>2.9970000000000004E-2</v>
      </c>
      <c r="M9" s="22">
        <v>0.79</v>
      </c>
      <c r="N9" s="9">
        <f t="shared" si="4"/>
        <v>1975</v>
      </c>
      <c r="O9" s="9">
        <f t="shared" si="5"/>
        <v>8</v>
      </c>
      <c r="P9" s="22">
        <v>4.0999999999999996</v>
      </c>
      <c r="Q9" s="9">
        <f t="shared" si="6"/>
        <v>8.7326924999999989</v>
      </c>
      <c r="R9" s="9">
        <f t="shared" si="7"/>
        <v>0</v>
      </c>
      <c r="S9" s="9">
        <f>(H9*D9+K9+N9)</f>
        <v>5049.9250000000002</v>
      </c>
      <c r="T9" s="9">
        <f t="shared" si="9"/>
        <v>504.99250000000001</v>
      </c>
      <c r="U9" s="22">
        <v>0.89</v>
      </c>
      <c r="V9" s="9">
        <f t="shared" si="10"/>
        <v>2.67</v>
      </c>
      <c r="W9" s="9">
        <f t="shared" si="11"/>
        <v>1.5</v>
      </c>
      <c r="X9" s="9">
        <f t="shared" si="12"/>
        <v>26.259610000000002</v>
      </c>
      <c r="Y9" s="9">
        <f t="shared" si="13"/>
        <v>27.407688000000004</v>
      </c>
      <c r="Z9" s="9">
        <f t="shared" si="14"/>
        <v>6.851922000000001</v>
      </c>
      <c r="AA9" s="9">
        <f>SUM(SUMIFS($E$17:$E$33,$A$17:$A$33,A9,$C$17:$C$33,B9,$D$17:$D$33,C9, $BD$18:$BD$34,{"Delivered","Replaced"}))</f>
        <v>250</v>
      </c>
      <c r="AB9" s="9">
        <f>SUM(SUMIFS($BE$18:$BE$34,$A$17:$A$33,A9,$C$17:$C$33,B9,$D$17:$D$33,C9, $BD$18:$BD$34,{"Delivered","Replaced"}))</f>
        <v>298.5</v>
      </c>
      <c r="AC9" s="22">
        <v>0</v>
      </c>
      <c r="AD9" s="9">
        <f t="shared" si="15"/>
        <v>0</v>
      </c>
      <c r="AE9" s="10">
        <f t="shared" si="16"/>
        <v>324.66230250000001</v>
      </c>
      <c r="AF9" s="9">
        <f t="shared" si="17"/>
        <v>180.3301975</v>
      </c>
      <c r="AG9" s="9">
        <f t="shared" si="18"/>
        <v>35.71</v>
      </c>
      <c r="AH9" s="9">
        <f t="shared" si="19"/>
        <v>55.54</v>
      </c>
      <c r="AI9" s="10">
        <f t="shared" si="20"/>
        <v>55.55</v>
      </c>
      <c r="AJ9" s="10">
        <f t="shared" si="21"/>
        <v>35.71</v>
      </c>
      <c r="AK9" s="7"/>
      <c r="AL9" s="2"/>
      <c r="AM9" s="2"/>
      <c r="AN9" s="2"/>
      <c r="AO9" s="2"/>
      <c r="AP9" s="2"/>
      <c r="AQ9" s="2"/>
      <c r="AR9" s="2"/>
      <c r="AS9" s="2"/>
      <c r="AT9" s="2"/>
      <c r="AU9" s="2"/>
      <c r="AV9" s="2"/>
      <c r="AW9" s="2"/>
      <c r="AX9" s="2"/>
      <c r="AY9" s="2"/>
      <c r="AZ9" s="2"/>
      <c r="BA9" s="2"/>
      <c r="BB9" s="2"/>
      <c r="BC9" s="2"/>
      <c r="BD9" s="2"/>
      <c r="BE9" s="2"/>
    </row>
    <row r="10" spans="1:57">
      <c r="A10" s="23" t="s">
        <v>87</v>
      </c>
      <c r="B10" s="23" t="s">
        <v>93</v>
      </c>
      <c r="C10" s="23" t="s">
        <v>99</v>
      </c>
      <c r="D10" s="22">
        <v>50</v>
      </c>
      <c r="E10" s="23" t="s">
        <v>19</v>
      </c>
      <c r="F10" s="22">
        <v>6050</v>
      </c>
      <c r="G10" s="9">
        <f t="shared" si="0"/>
        <v>121</v>
      </c>
      <c r="H10" s="9">
        <f t="shared" si="1"/>
        <v>142</v>
      </c>
      <c r="I10" s="22">
        <v>142</v>
      </c>
      <c r="J10" s="22">
        <v>2.1</v>
      </c>
      <c r="K10" s="9">
        <f t="shared" si="2"/>
        <v>127.05</v>
      </c>
      <c r="L10" s="9">
        <f t="shared" si="3"/>
        <v>2.5409999999999999</v>
      </c>
      <c r="M10" s="22">
        <v>0.9</v>
      </c>
      <c r="N10" s="9">
        <f t="shared" si="4"/>
        <v>45</v>
      </c>
      <c r="O10" s="9">
        <f t="shared" si="5"/>
        <v>8</v>
      </c>
      <c r="P10" s="22">
        <v>2.2999999999999998</v>
      </c>
      <c r="Q10" s="9">
        <f t="shared" si="6"/>
        <v>0.50057199999999991</v>
      </c>
      <c r="R10" s="9">
        <f t="shared" si="7"/>
        <v>16</v>
      </c>
      <c r="S10" s="9">
        <f t="shared" si="8"/>
        <v>7272.05</v>
      </c>
      <c r="T10" s="9">
        <f t="shared" si="9"/>
        <v>581.76400000000001</v>
      </c>
      <c r="U10" s="22">
        <v>1.1000000000000001</v>
      </c>
      <c r="V10" s="9">
        <f t="shared" si="10"/>
        <v>6.2480000000000011</v>
      </c>
      <c r="W10" s="9">
        <f t="shared" si="11"/>
        <v>0</v>
      </c>
      <c r="X10" s="9">
        <f t="shared" si="12"/>
        <v>38.978188000000003</v>
      </c>
      <c r="Y10" s="9">
        <f t="shared" si="13"/>
        <v>50.3825504</v>
      </c>
      <c r="Z10" s="9">
        <f t="shared" si="14"/>
        <v>12.5956376</v>
      </c>
      <c r="AA10" s="9">
        <f>SUM(SUMIFS($E$17:$E$33,$A$17:$A$33,A10,$C$17:$C$33,B10,$D$17:$D$33,C10, $BD$18:$BD$34,{"Delivered","Replaced"}))</f>
        <v>4</v>
      </c>
      <c r="AB10" s="9">
        <f>SUM(SUMIFS($BE$18:$BE$34,$A$17:$A$33,A10,$C$17:$C$33,B10,$D$17:$D$33,C10, $BD$18:$BD$34,{"Delivered","Replaced"}))</f>
        <v>568</v>
      </c>
      <c r="AC10" s="22">
        <v>0</v>
      </c>
      <c r="AD10" s="9">
        <f t="shared" si="15"/>
        <v>0</v>
      </c>
      <c r="AE10" s="10">
        <f t="shared" si="16"/>
        <v>553.72676000000001</v>
      </c>
      <c r="AF10" s="9">
        <f t="shared" si="17"/>
        <v>28.037239999999997</v>
      </c>
      <c r="AG10" s="9">
        <f t="shared" si="18"/>
        <v>4.82</v>
      </c>
      <c r="AH10" s="9">
        <f t="shared" si="19"/>
        <v>5.0599999999999996</v>
      </c>
      <c r="AI10" s="10">
        <f t="shared" si="20"/>
        <v>5.0599999999999996</v>
      </c>
      <c r="AJ10" s="10">
        <f t="shared" si="21"/>
        <v>4.82</v>
      </c>
      <c r="AK10" s="7"/>
      <c r="AL10" s="2"/>
      <c r="AM10" s="2"/>
      <c r="AN10" s="2"/>
      <c r="AO10" s="2"/>
      <c r="AP10" s="2"/>
      <c r="AQ10" s="2"/>
      <c r="AR10" s="2"/>
      <c r="AS10" s="2"/>
      <c r="AT10" s="2"/>
      <c r="AU10" s="2"/>
      <c r="AV10" s="2"/>
      <c r="AW10" s="2"/>
      <c r="AX10" s="2"/>
      <c r="AY10" s="2"/>
      <c r="AZ10" s="2"/>
      <c r="BA10" s="2"/>
      <c r="BB10" s="2"/>
      <c r="BC10" s="2"/>
      <c r="BD10" s="2"/>
      <c r="BE10" s="2"/>
    </row>
    <row r="11" spans="1:57">
      <c r="A11" s="23" t="s">
        <v>17</v>
      </c>
      <c r="B11" s="23" t="s">
        <v>93</v>
      </c>
      <c r="C11" s="23" t="s">
        <v>100</v>
      </c>
      <c r="D11" s="22">
        <v>100</v>
      </c>
      <c r="E11" s="23" t="s">
        <v>101</v>
      </c>
      <c r="F11" s="22">
        <v>900</v>
      </c>
      <c r="G11" s="9">
        <f t="shared" si="0"/>
        <v>9</v>
      </c>
      <c r="H11" s="9">
        <f t="shared" si="1"/>
        <v>16</v>
      </c>
      <c r="I11" s="22">
        <v>16</v>
      </c>
      <c r="J11" s="22">
        <v>2.2000000000000002</v>
      </c>
      <c r="K11" s="9">
        <f t="shared" si="2"/>
        <v>19.8</v>
      </c>
      <c r="L11" s="9">
        <f t="shared" si="3"/>
        <v>0.19800000000000001</v>
      </c>
      <c r="M11" s="22">
        <v>0.76</v>
      </c>
      <c r="N11" s="9">
        <f t="shared" si="4"/>
        <v>76</v>
      </c>
      <c r="O11" s="9">
        <f t="shared" si="5"/>
        <v>16</v>
      </c>
      <c r="P11" s="22">
        <v>1.6</v>
      </c>
      <c r="Q11" s="9">
        <f t="shared" si="6"/>
        <v>0.37862400000000002</v>
      </c>
      <c r="R11" s="9">
        <f t="shared" si="7"/>
        <v>32</v>
      </c>
      <c r="S11" s="9">
        <f t="shared" si="8"/>
        <v>1695.8</v>
      </c>
      <c r="T11" s="9">
        <f t="shared" si="9"/>
        <v>135.66400000000002</v>
      </c>
      <c r="U11" s="22">
        <v>0.84</v>
      </c>
      <c r="V11" s="9">
        <f t="shared" si="10"/>
        <v>1.0751999999999999</v>
      </c>
      <c r="W11" s="9">
        <f t="shared" si="11"/>
        <v>2.56</v>
      </c>
      <c r="X11" s="9">
        <f t="shared" si="12"/>
        <v>10.174800000000001</v>
      </c>
      <c r="Y11" s="9">
        <f t="shared" si="13"/>
        <v>46.539840000000005</v>
      </c>
      <c r="Z11" s="9">
        <f t="shared" si="14"/>
        <v>11.634960000000001</v>
      </c>
      <c r="AA11" s="9">
        <f>SUM(SUMIFS($E$17:$E$33,$A$17:$A$33,A11,$C$17:$C$33,B11,$D$17:$D$33,C11, $BD$18:$BD$34,{"Delivered","Replaced"}))</f>
        <v>8</v>
      </c>
      <c r="AB11" s="9">
        <f>SUM(SUMIFS($BE$18:$BE$34,$A$17:$A$33,A11,$C$17:$C$33,B11,$D$17:$D$33,C11, $BD$18:$BD$34,{"Delivered","Replaced"}))</f>
        <v>125.44</v>
      </c>
      <c r="AC11" s="22">
        <v>0</v>
      </c>
      <c r="AD11" s="9">
        <f t="shared" si="15"/>
        <v>0</v>
      </c>
      <c r="AE11" s="10">
        <f t="shared" si="16"/>
        <v>134.188624</v>
      </c>
      <c r="AF11" s="9">
        <f t="shared" si="17"/>
        <v>1.4753760000000113</v>
      </c>
      <c r="AG11" s="9">
        <f t="shared" si="18"/>
        <v>1.0900000000000001</v>
      </c>
      <c r="AH11" s="9">
        <f t="shared" si="19"/>
        <v>1.1000000000000001</v>
      </c>
      <c r="AI11" s="10">
        <f t="shared" si="20"/>
        <v>1.1000000000000001</v>
      </c>
      <c r="AJ11" s="10">
        <f t="shared" si="21"/>
        <v>1.0900000000000001</v>
      </c>
      <c r="AK11" s="7"/>
      <c r="AL11" s="2"/>
      <c r="AM11" s="2"/>
      <c r="AN11" s="2"/>
      <c r="AO11" s="2"/>
      <c r="AP11" s="2"/>
      <c r="AQ11" s="2"/>
      <c r="AR11" s="2"/>
      <c r="AS11" s="2"/>
      <c r="AT11" s="2"/>
      <c r="AU11" s="2"/>
      <c r="AV11" s="2"/>
      <c r="AW11" s="2"/>
      <c r="AX11" s="2"/>
      <c r="AY11" s="2"/>
      <c r="AZ11" s="2"/>
      <c r="BA11" s="2"/>
      <c r="BB11" s="2"/>
      <c r="BC11" s="2"/>
      <c r="BD11" s="2"/>
      <c r="BE11" s="2"/>
    </row>
    <row r="12" spans="1:57">
      <c r="A12" s="30" t="s">
        <v>107</v>
      </c>
      <c r="B12" s="30"/>
      <c r="C12" s="30"/>
      <c r="D12" s="30"/>
      <c r="E12" s="30"/>
      <c r="F12" s="11">
        <f>SUM(F5:F11)</f>
        <v>30340</v>
      </c>
      <c r="G12" s="11">
        <f t="shared" ref="G12:AF12" si="22">SUM(G5:G11)</f>
        <v>318.31</v>
      </c>
      <c r="H12" s="11">
        <f t="shared" si="22"/>
        <v>389.7</v>
      </c>
      <c r="I12" s="11">
        <f t="shared" si="22"/>
        <v>389.7</v>
      </c>
      <c r="J12" s="11">
        <f t="shared" si="22"/>
        <v>21.3</v>
      </c>
      <c r="K12" s="11">
        <f t="shared" si="22"/>
        <v>936.15999999999985</v>
      </c>
      <c r="L12" s="11">
        <f t="shared" si="22"/>
        <v>9.3882699999999986</v>
      </c>
      <c r="M12" s="11">
        <f t="shared" si="22"/>
        <v>5.8800000000000008</v>
      </c>
      <c r="N12" s="11">
        <f t="shared" si="22"/>
        <v>2507.5</v>
      </c>
      <c r="O12" s="11">
        <f t="shared" si="22"/>
        <v>48</v>
      </c>
      <c r="P12" s="11">
        <f t="shared" si="22"/>
        <v>17.8</v>
      </c>
      <c r="Q12" s="11">
        <f t="shared" si="22"/>
        <v>10.358490999999999</v>
      </c>
      <c r="R12" s="11">
        <f t="shared" si="22"/>
        <v>64</v>
      </c>
      <c r="S12" s="11">
        <f t="shared" si="22"/>
        <v>40743.660000000003</v>
      </c>
      <c r="T12" s="11">
        <f t="shared" si="22"/>
        <v>1548.7729999999999</v>
      </c>
      <c r="U12" s="11">
        <f t="shared" si="22"/>
        <v>5.13</v>
      </c>
      <c r="V12" s="11">
        <f t="shared" si="22"/>
        <v>13.213200000000002</v>
      </c>
      <c r="W12" s="11">
        <f t="shared" si="22"/>
        <v>8.86</v>
      </c>
      <c r="X12" s="11">
        <f t="shared" si="22"/>
        <v>98.369748000000016</v>
      </c>
      <c r="Y12" s="11">
        <f t="shared" si="22"/>
        <v>168.29579840000002</v>
      </c>
      <c r="Z12" s="11">
        <f t="shared" si="22"/>
        <v>42.073949600000006</v>
      </c>
      <c r="AA12" s="11">
        <f t="shared" si="22"/>
        <v>271</v>
      </c>
      <c r="AB12" s="11">
        <f t="shared" si="22"/>
        <v>1297.1400000000001</v>
      </c>
      <c r="AC12" s="11">
        <f t="shared" si="22"/>
        <v>0</v>
      </c>
      <c r="AD12" s="11">
        <f t="shared" si="22"/>
        <v>0</v>
      </c>
      <c r="AE12" s="11">
        <f t="shared" si="22"/>
        <v>1313.8014389999998</v>
      </c>
      <c r="AF12" s="11">
        <f t="shared" si="22"/>
        <v>234.97156100000004</v>
      </c>
      <c r="AG12" s="11">
        <f t="shared" si="18"/>
        <v>15.17</v>
      </c>
      <c r="AH12" s="11">
        <f t="shared" si="19"/>
        <v>17.88</v>
      </c>
      <c r="AI12" s="11">
        <f t="shared" si="20"/>
        <v>17.88</v>
      </c>
      <c r="AJ12" s="11">
        <f t="shared" si="21"/>
        <v>15.17</v>
      </c>
      <c r="AK12" s="7"/>
      <c r="AL12" s="2"/>
      <c r="AM12" s="2"/>
      <c r="AN12" s="2"/>
      <c r="AO12" s="2"/>
      <c r="AP12" s="2"/>
      <c r="AQ12" s="2"/>
      <c r="AR12" s="2"/>
      <c r="AS12" s="2"/>
      <c r="AT12" s="2"/>
      <c r="AU12" s="2"/>
      <c r="AV12" s="2"/>
      <c r="AW12" s="2"/>
      <c r="AX12" s="2"/>
      <c r="AY12" s="2"/>
      <c r="AZ12" s="2"/>
      <c r="BA12" s="2"/>
      <c r="BB12" s="2"/>
      <c r="BC12" s="2"/>
      <c r="BD12" s="2"/>
      <c r="BE12" s="2"/>
    </row>
    <row r="13" spans="1:57">
      <c r="A13" s="2"/>
      <c r="B13" s="1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row>
    <row r="14" spans="1:57" ht="18.75" customHeight="1">
      <c r="A14" s="28" t="s">
        <v>16</v>
      </c>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row>
    <row r="15" spans="1:57" ht="18.75">
      <c r="A15" s="13"/>
      <c r="B15" s="13"/>
      <c r="C15" s="13"/>
      <c r="D15" s="13"/>
      <c r="E15" s="14"/>
      <c r="F15" s="14"/>
      <c r="G15" s="14"/>
      <c r="H15" s="14"/>
      <c r="I15" s="14"/>
      <c r="J15" s="14"/>
      <c r="K15" s="14"/>
      <c r="L15" s="14"/>
      <c r="M15" s="14"/>
      <c r="N15" s="38" t="s">
        <v>29</v>
      </c>
      <c r="O15" s="38"/>
      <c r="P15" s="14"/>
      <c r="Q15" s="14"/>
      <c r="R15" s="15"/>
      <c r="S15" s="14"/>
      <c r="T15" s="14"/>
      <c r="U15" s="14"/>
      <c r="V15" s="14"/>
      <c r="W15" s="38" t="s">
        <v>36</v>
      </c>
      <c r="X15" s="38"/>
      <c r="Y15" s="14" t="s">
        <v>49</v>
      </c>
      <c r="Z15" s="38" t="s">
        <v>50</v>
      </c>
      <c r="AA15" s="39"/>
      <c r="AB15" s="39"/>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row>
    <row r="16" spans="1:57">
      <c r="A16" s="16" t="s">
        <v>11</v>
      </c>
      <c r="B16" s="16" t="s">
        <v>14</v>
      </c>
      <c r="C16" s="16" t="s">
        <v>12</v>
      </c>
      <c r="D16" s="16" t="s">
        <v>1</v>
      </c>
      <c r="E16" s="16" t="s">
        <v>25</v>
      </c>
      <c r="F16" s="16" t="s">
        <v>2</v>
      </c>
      <c r="G16" s="16" t="s">
        <v>71</v>
      </c>
      <c r="H16" s="16" t="s">
        <v>53</v>
      </c>
      <c r="I16" s="16" t="s">
        <v>54</v>
      </c>
      <c r="J16" s="16" t="s">
        <v>55</v>
      </c>
      <c r="K16" s="16" t="s">
        <v>56</v>
      </c>
      <c r="L16" s="16" t="s">
        <v>13</v>
      </c>
      <c r="M16" s="16" t="s">
        <v>57</v>
      </c>
      <c r="N16" s="16" t="s">
        <v>61</v>
      </c>
      <c r="O16" s="16" t="s">
        <v>62</v>
      </c>
      <c r="P16" s="16" t="s">
        <v>37</v>
      </c>
      <c r="Q16" s="16" t="s">
        <v>26</v>
      </c>
      <c r="R16" s="16" t="s">
        <v>81</v>
      </c>
      <c r="S16" s="16" t="s">
        <v>58</v>
      </c>
      <c r="T16" s="16" t="s">
        <v>32</v>
      </c>
      <c r="U16" s="16" t="s">
        <v>59</v>
      </c>
      <c r="V16" s="16" t="s">
        <v>60</v>
      </c>
      <c r="W16" s="16" t="s">
        <v>33</v>
      </c>
      <c r="X16" s="16" t="s">
        <v>34</v>
      </c>
      <c r="Y16" s="16" t="s">
        <v>63</v>
      </c>
      <c r="Z16" s="16" t="s">
        <v>64</v>
      </c>
      <c r="AA16" s="16" t="s">
        <v>46</v>
      </c>
      <c r="AB16" s="16" t="s">
        <v>45</v>
      </c>
      <c r="AC16" s="2"/>
      <c r="AD16" s="2"/>
      <c r="AE16" s="2"/>
      <c r="AF16" s="34" t="s">
        <v>23</v>
      </c>
      <c r="AG16" s="35"/>
      <c r="AH16" s="35"/>
      <c r="AI16" s="35"/>
      <c r="AJ16" s="35"/>
      <c r="AK16" s="35"/>
      <c r="AL16" s="35"/>
      <c r="AM16" s="2"/>
      <c r="AN16" s="36" t="s">
        <v>22</v>
      </c>
      <c r="AO16" s="37"/>
      <c r="AP16" s="37"/>
      <c r="AQ16" s="37"/>
      <c r="AR16" s="37"/>
      <c r="AS16" s="37"/>
      <c r="AT16" s="37"/>
      <c r="AU16" s="37"/>
      <c r="AV16" s="37"/>
      <c r="AW16" s="37"/>
      <c r="AX16" s="37"/>
      <c r="AY16" s="37"/>
      <c r="AZ16" s="37"/>
      <c r="BA16" s="37"/>
      <c r="BB16" s="37"/>
      <c r="BC16" s="37"/>
      <c r="BD16" s="37"/>
      <c r="BE16" s="37"/>
    </row>
    <row r="17" spans="1:57">
      <c r="A17" s="25" t="s">
        <v>17</v>
      </c>
      <c r="B17" s="25" t="s">
        <v>20</v>
      </c>
      <c r="C17" s="25" t="s">
        <v>93</v>
      </c>
      <c r="D17" s="25" t="s">
        <v>100</v>
      </c>
      <c r="E17" s="25">
        <v>4</v>
      </c>
      <c r="F17" s="17" t="str">
        <f t="array" ref="F17">INDEX($E$5:$E$11, MATCH(1,(A17=$A$5:$A$11)*(C17=$B$5:$B$11)*(D17=$C$5:$C$11),0))</f>
        <v>Qnt</v>
      </c>
      <c r="G17" s="17">
        <f t="array" ref="G17">INDEX($H$5:$H$11, MATCH(1,(A17=$A$5:$A$11)*(C17=$B$5:$B$11)*(D17=$C$5:$C$11),0))*E17</f>
        <v>64</v>
      </c>
      <c r="H17" s="17">
        <f t="array" ref="H17">INDEX($U$5:$U$11, MATCH(1,(A17=$A$5:$A$11)*(C17=$B$5:$B$11)*(D17=$C$5:$C$11),0))</f>
        <v>0.84</v>
      </c>
      <c r="I17" s="17">
        <f t="array" ref="I17">INDEX($L$5:$L$11, MATCH(1,(A17=$A$5:$A$11)*(C17=$B$5:$B$11)*(D17=$C$5:$C$11),0))*E17</f>
        <v>0.79200000000000004</v>
      </c>
      <c r="J17" s="17">
        <f t="array" ref="J17">INDEX($M$5:$M$11, MATCH(1,(A17=$A$5:$A$11)*(C17=$B$5:$B$11)*(D17=$C$5:$C$11),0))*E17</f>
        <v>3.04</v>
      </c>
      <c r="K17" s="25">
        <v>5</v>
      </c>
      <c r="L17" s="25">
        <v>3</v>
      </c>
      <c r="M17" s="17">
        <f>IF(MOD(L17,2),IF(K17&gt;$AH$18,$AI$18+(K17-$AH$18)*$AJ$18,$AI$18),0)</f>
        <v>8</v>
      </c>
      <c r="N17" s="17">
        <f t="array" ref="N17">IF(MOD(L17,2),INDEX($P$5:$P$11, MATCH(1,(A17=$A$5:$A$11)*(C17=$B$5:$B$11)*(D17=$C$5:$C$11),0)), 0)</f>
        <v>1.6</v>
      </c>
      <c r="O17" s="17">
        <f>((I17+J17+M17)*N17)/100</f>
        <v>0.18931200000000001</v>
      </c>
      <c r="P17" s="17">
        <f>IF(MOD(L17,2),(IF(K17&gt;$AH$18,$AI$18+(K17-$AH$18)*$AJ$18,$AI$18)*(L17-1)),IF(K17&gt;$AH$18,$AI$18+(K17-$AH$18)*$AJ$18,$AI$18)*L17)</f>
        <v>16</v>
      </c>
      <c r="Q17" s="17">
        <f>IF(MOD(L17,2),G17+I17+J17,0)</f>
        <v>67.832000000000008</v>
      </c>
      <c r="R17" s="17">
        <f>IF(MOD(L17,2),(G17*H17)/100,0)</f>
        <v>0.53759999999999997</v>
      </c>
      <c r="S17" s="25">
        <v>2</v>
      </c>
      <c r="T17" s="17">
        <f>IF(MOD(L17,2),(G17*S17)/100,0)</f>
        <v>1.28</v>
      </c>
      <c r="U17" s="25">
        <v>7.5</v>
      </c>
      <c r="V17" s="17">
        <f>(Q17*U17)/100</f>
        <v>5.0874000000000006</v>
      </c>
      <c r="W17" s="17">
        <f>(M17+V17+P17)*80/100</f>
        <v>23.269920000000003</v>
      </c>
      <c r="X17" s="17">
        <f>(M17+V17+P17)*20/100</f>
        <v>5.8174800000000007</v>
      </c>
      <c r="Y17" s="17">
        <f t="array" ref="Y17">IF(MOD(L17,2),INDEX($G$5:$G$11, MATCH(1,(A17=$A$5:$A$11)*(C17=$B$5:$B$11)*(D17=$C$5:$C$11),0))*E17+R17+M17+O17+P17+T17+V17,0)</f>
        <v>67.094312000000002</v>
      </c>
      <c r="Z17" s="17">
        <f>IF(MOD(L17,2),(Q17-Y17),0)</f>
        <v>0.73768800000000567</v>
      </c>
      <c r="AA17" s="17">
        <f>IF(MOD(L17,2),ROUND((Z17/Q17)*100,2),0)</f>
        <v>1.0900000000000001</v>
      </c>
      <c r="AB17" s="17">
        <f>IF(MOD(L17,2),ROUND((Z17/Y17)*100,2),0)</f>
        <v>1.1000000000000001</v>
      </c>
      <c r="AC17" s="2"/>
      <c r="AD17" s="2"/>
      <c r="AE17" s="2"/>
      <c r="AF17" s="18"/>
      <c r="AG17" s="18"/>
      <c r="AH17" s="18" t="s">
        <v>65</v>
      </c>
      <c r="AI17" s="18" t="s">
        <v>66</v>
      </c>
      <c r="AJ17" s="18" t="s">
        <v>67</v>
      </c>
      <c r="AK17" s="18"/>
      <c r="AL17" s="18"/>
      <c r="AM17" s="2"/>
      <c r="AN17" s="19" t="s">
        <v>11</v>
      </c>
      <c r="AO17" s="19" t="s">
        <v>14</v>
      </c>
      <c r="AP17" s="19" t="s">
        <v>12</v>
      </c>
      <c r="AQ17" s="19" t="s">
        <v>1</v>
      </c>
      <c r="AR17" s="19" t="s">
        <v>25</v>
      </c>
      <c r="AS17" s="19" t="s">
        <v>2</v>
      </c>
      <c r="AT17" s="19" t="s">
        <v>72</v>
      </c>
      <c r="AU17" s="19" t="s">
        <v>76</v>
      </c>
      <c r="AV17" s="19" t="s">
        <v>73</v>
      </c>
      <c r="AW17" s="19" t="s">
        <v>74</v>
      </c>
      <c r="AX17" s="19" t="s">
        <v>56</v>
      </c>
      <c r="AY17" s="19" t="s">
        <v>57</v>
      </c>
      <c r="AZ17" s="19" t="s">
        <v>9</v>
      </c>
      <c r="BA17" s="19" t="s">
        <v>78</v>
      </c>
      <c r="BB17" s="19" t="s">
        <v>75</v>
      </c>
      <c r="BC17" s="19" t="s">
        <v>77</v>
      </c>
      <c r="BD17" s="19" t="s">
        <v>68</v>
      </c>
      <c r="BE17" s="19" t="s">
        <v>69</v>
      </c>
    </row>
    <row r="18" spans="1:57">
      <c r="A18" s="25" t="s">
        <v>17</v>
      </c>
      <c r="B18" s="25" t="s">
        <v>70</v>
      </c>
      <c r="C18" s="25" t="s">
        <v>18</v>
      </c>
      <c r="D18" s="25" t="s">
        <v>89</v>
      </c>
      <c r="E18" s="25">
        <v>4</v>
      </c>
      <c r="F18" s="17" t="str">
        <f t="array" ref="F18">INDEX($E$5:$E$11, MATCH(1,(A18=$A$5:$A$11)*(C18=$B$5:$B$11)*(D18=$C$5:$C$11),0))</f>
        <v>KG</v>
      </c>
      <c r="G18" s="17">
        <f t="array" ref="G18">INDEX($H$5:$H$11, MATCH(1,(A18=$A$5:$A$11)*(C18=$B$5:$B$11)*(D18=$C$5:$C$11),0))*E18</f>
        <v>160</v>
      </c>
      <c r="H18" s="17">
        <f t="array" ref="H18">INDEX($U$5:$U$11, MATCH(1,(A18=$A$5:$A$11)*(C18=$B$5:$B$11)*(D18=$C$5:$C$11),0))</f>
        <v>0.7</v>
      </c>
      <c r="I18" s="17">
        <f t="array" ref="I18">INDEX($L$5:$L$11, MATCH(1,(A18=$A$5:$A$11)*(C18=$B$5:$B$11)*(D18=$C$5:$C$11),0))*E18</f>
        <v>4.8</v>
      </c>
      <c r="J18" s="17">
        <f t="array" ref="J18">INDEX($M$5:$M$11, MATCH(1,(A18=$A$5:$A$11)*(C18=$B$5:$B$11)*(D18=$C$5:$C$11),0))*E18</f>
        <v>4</v>
      </c>
      <c r="K18" s="25">
        <v>5</v>
      </c>
      <c r="L18" s="25">
        <v>1</v>
      </c>
      <c r="M18" s="17">
        <f t="shared" ref="M18:M33" si="23">IF(MOD(L18,2),IF(K18&gt;$AH$18,$AI$18+(K18-$AH$18)*$AJ$18,$AI$18),0)</f>
        <v>8</v>
      </c>
      <c r="N18" s="17">
        <f t="array" ref="N18">IF(MOD(L18,2),INDEX($P$5:$P$11, MATCH(1,(A18=$A$5:$A$11)*(C18=$B$5:$B$11)*(D18=$C$5:$C$11),0)), 0)</f>
        <v>2.5</v>
      </c>
      <c r="O18" s="17">
        <f t="shared" ref="O18:O33" si="24">((I18+J18+M18)*N18)/100</f>
        <v>0.42</v>
      </c>
      <c r="P18" s="17">
        <f t="shared" ref="P18:P33" si="25">IF(MOD(L18,2),(IF(K18&gt;$AH$18,$AI$18+(K18-$AH$18)*$AJ$18,$AI$18)*(L18-1)),IF(K18&gt;$AH$18,$AI$18+(K18-$AH$18)*$AJ$18,$AI$18)*L18)</f>
        <v>0</v>
      </c>
      <c r="Q18" s="17">
        <f t="shared" ref="Q18:Q33" si="26">IF(MOD(L18,2),G18+I18+J18,0)</f>
        <v>168.8</v>
      </c>
      <c r="R18" s="17">
        <f t="shared" ref="R18:R33" si="27">IF(MOD(L18,2),(G18*H18)/100,0)</f>
        <v>1.1200000000000001</v>
      </c>
      <c r="S18" s="25">
        <v>3</v>
      </c>
      <c r="T18" s="17">
        <f t="shared" ref="T18:T33" si="28">IF(MOD(L18,2),(G18*S18)/100,0)</f>
        <v>4.8</v>
      </c>
      <c r="U18" s="25">
        <v>8</v>
      </c>
      <c r="V18" s="17">
        <f t="shared" ref="V18:V33" si="29">(Q18*U18)/100</f>
        <v>13.504000000000001</v>
      </c>
      <c r="W18" s="17">
        <f t="shared" ref="W18:W33" si="30">(M18+V18+P18)*80/100</f>
        <v>17.203200000000002</v>
      </c>
      <c r="X18" s="17">
        <f t="shared" ref="X18:X33" si="31">(M18+V18+P18)*20/100</f>
        <v>4.3008000000000006</v>
      </c>
      <c r="Y18" s="17">
        <f t="array" ref="Y18">IF(MOD(L18,2),INDEX($G$5:$G$11, MATCH(1,(A18=$A$5:$A$11)*(C18=$B$5:$B$11)*(D18=$C$5:$C$11),0))*E18+R18+M18+O18+P18+T18+V18,0)</f>
        <v>147.84399999999999</v>
      </c>
      <c r="Z18" s="17">
        <f t="shared" ref="Z18:Z33" si="32">IF(MOD(L18,2),(Q18-Y18),0)</f>
        <v>20.956000000000017</v>
      </c>
      <c r="AA18" s="17">
        <f t="shared" ref="AA18:AA33" si="33">IF(MOD(L18,2),ROUND((Z18/Q18)*100,2),0)</f>
        <v>12.41</v>
      </c>
      <c r="AB18" s="17">
        <f t="shared" ref="AB18:AB33" si="34">IF(MOD(L18,2),ROUND((Z18/Y18)*100,2),0)</f>
        <v>14.17</v>
      </c>
      <c r="AC18" s="2"/>
      <c r="AD18" s="2"/>
      <c r="AE18" s="2"/>
      <c r="AF18" s="20"/>
      <c r="AG18" s="20"/>
      <c r="AH18" s="24">
        <v>3</v>
      </c>
      <c r="AI18" s="24">
        <v>5</v>
      </c>
      <c r="AJ18" s="24">
        <v>1.5</v>
      </c>
      <c r="AK18" s="20"/>
      <c r="AL18" s="20"/>
      <c r="AM18" s="2"/>
      <c r="AN18" s="21" t="str">
        <f t="shared" ref="AN18:AS18" si="35">A17</f>
        <v>PV1</v>
      </c>
      <c r="AO18" s="21" t="str">
        <f t="shared" si="35"/>
        <v>CC1</v>
      </c>
      <c r="AP18" s="21" t="str">
        <f t="shared" si="35"/>
        <v>BR2</v>
      </c>
      <c r="AQ18" s="21" t="str">
        <f t="shared" si="35"/>
        <v>Soap</v>
      </c>
      <c r="AR18" s="21">
        <f t="shared" si="35"/>
        <v>4</v>
      </c>
      <c r="AS18" s="21" t="str">
        <f t="shared" si="35"/>
        <v>Qnt</v>
      </c>
      <c r="AT18" s="21">
        <f>G17</f>
        <v>64</v>
      </c>
      <c r="AU18" s="21">
        <f>H17</f>
        <v>0.84</v>
      </c>
      <c r="AV18" s="21">
        <f>I17</f>
        <v>0.79200000000000004</v>
      </c>
      <c r="AW18" s="21">
        <f>J17</f>
        <v>3.04</v>
      </c>
      <c r="AX18" s="21">
        <f>K17</f>
        <v>5</v>
      </c>
      <c r="AY18" s="21">
        <f>M17</f>
        <v>8</v>
      </c>
      <c r="AZ18" s="21">
        <f>N17</f>
        <v>1.6</v>
      </c>
      <c r="BA18" s="21">
        <f>O17</f>
        <v>0.18931200000000001</v>
      </c>
      <c r="BB18" s="21">
        <f t="shared" ref="BB18:BB25" si="36">IF(BC18&gt;0,S17,0)</f>
        <v>2</v>
      </c>
      <c r="BC18" s="21">
        <f t="shared" ref="BC18:BC25" si="37">T17</f>
        <v>1.28</v>
      </c>
      <c r="BD18" s="21" t="str">
        <f>IF(MOD(L17,2), IF(L17&gt;1,"Replaced","Delivered"),"Returned")</f>
        <v>Replaced</v>
      </c>
      <c r="BE18" s="21">
        <f>IF(BD18="Returned", 0, AT18-BC18)</f>
        <v>62.72</v>
      </c>
    </row>
    <row r="19" spans="1:57">
      <c r="A19" s="25" t="s">
        <v>87</v>
      </c>
      <c r="B19" s="25" t="s">
        <v>20</v>
      </c>
      <c r="C19" s="25" t="s">
        <v>93</v>
      </c>
      <c r="D19" s="25" t="s">
        <v>99</v>
      </c>
      <c r="E19" s="25">
        <v>4</v>
      </c>
      <c r="F19" s="17" t="str">
        <f t="array" ref="F19">INDEX($E$5:$E$11, MATCH(1,(A19=$A$5:$A$11)*(C19=$B$5:$B$11)*(D19=$C$5:$C$11),0))</f>
        <v>KG</v>
      </c>
      <c r="G19" s="17">
        <f t="array" ref="G19">INDEX($H$5:$H$11, MATCH(1,(A19=$A$5:$A$11)*(C19=$B$5:$B$11)*(D19=$C$5:$C$11),0))*E19</f>
        <v>568</v>
      </c>
      <c r="H19" s="17">
        <f t="array" ref="H19">INDEX($U$5:$U$11, MATCH(1,(A19=$A$5:$A$11)*(C19=$B$5:$B$11)*(D19=$C$5:$C$11),0))</f>
        <v>1.1000000000000001</v>
      </c>
      <c r="I19" s="17">
        <f t="array" ref="I19">INDEX($L$5:$L$11, MATCH(1,(A19=$A$5:$A$11)*(C19=$B$5:$B$11)*(D19=$C$5:$C$11),0))*E19</f>
        <v>10.164</v>
      </c>
      <c r="J19" s="17">
        <f t="array" ref="J19">INDEX($M$5:$M$11, MATCH(1,(A19=$A$5:$A$11)*(C19=$B$5:$B$11)*(D19=$C$5:$C$11),0))*E19</f>
        <v>3.6</v>
      </c>
      <c r="K19" s="25">
        <v>5</v>
      </c>
      <c r="L19" s="25">
        <v>3</v>
      </c>
      <c r="M19" s="17">
        <f t="shared" si="23"/>
        <v>8</v>
      </c>
      <c r="N19" s="17">
        <f t="array" ref="N19">IF(MOD(L19,2),INDEX($P$5:$P$11, MATCH(1,(A19=$A$5:$A$11)*(C19=$B$5:$B$11)*(D19=$C$5:$C$11),0)), 0)</f>
        <v>2.2999999999999998</v>
      </c>
      <c r="O19" s="17">
        <f t="shared" si="24"/>
        <v>0.50057199999999991</v>
      </c>
      <c r="P19" s="17">
        <f t="shared" si="25"/>
        <v>16</v>
      </c>
      <c r="Q19" s="17">
        <f t="shared" si="26"/>
        <v>581.76400000000001</v>
      </c>
      <c r="R19" s="17">
        <f t="shared" si="27"/>
        <v>6.2480000000000011</v>
      </c>
      <c r="S19" s="25">
        <v>0</v>
      </c>
      <c r="T19" s="17">
        <f t="shared" si="28"/>
        <v>0</v>
      </c>
      <c r="U19" s="25">
        <v>6.7</v>
      </c>
      <c r="V19" s="17">
        <f t="shared" si="29"/>
        <v>38.978188000000003</v>
      </c>
      <c r="W19" s="17">
        <f t="shared" si="30"/>
        <v>50.3825504</v>
      </c>
      <c r="X19" s="17">
        <f t="shared" si="31"/>
        <v>12.5956376</v>
      </c>
      <c r="Y19" s="17">
        <f t="array" ref="Y19">IF(MOD(L19,2),INDEX($G$5:$G$11, MATCH(1,(A19=$A$5:$A$11)*(C19=$B$5:$B$11)*(D19=$C$5:$C$11),0))*E19+R19+M19+O19+P19+T19+V19,0)</f>
        <v>553.72676000000001</v>
      </c>
      <c r="Z19" s="17">
        <f t="shared" si="32"/>
        <v>28.037239999999997</v>
      </c>
      <c r="AA19" s="17">
        <f t="shared" si="33"/>
        <v>4.82</v>
      </c>
      <c r="AB19" s="17">
        <f t="shared" si="34"/>
        <v>5.0599999999999996</v>
      </c>
      <c r="AC19" s="2"/>
      <c r="AD19" s="2"/>
      <c r="AE19" s="2"/>
      <c r="AF19" s="2"/>
      <c r="AG19" s="2"/>
      <c r="AH19" s="2"/>
      <c r="AI19" s="2"/>
      <c r="AJ19" s="2"/>
      <c r="AK19" s="2"/>
      <c r="AL19" s="2"/>
      <c r="AM19" s="2"/>
      <c r="AN19" s="21" t="str">
        <f t="shared" ref="AN19:AN25" si="38">A18</f>
        <v>PV1</v>
      </c>
      <c r="AO19" s="21" t="str">
        <f t="shared" ref="AO19:AO25" si="39">B18</f>
        <v>CC2</v>
      </c>
      <c r="AP19" s="21" t="str">
        <f t="shared" ref="AP19:AP25" si="40">C18</f>
        <v>BR1</v>
      </c>
      <c r="AQ19" s="21" t="str">
        <f t="shared" ref="AQ19:AQ25" si="41">D18</f>
        <v>Matar</v>
      </c>
      <c r="AR19" s="21">
        <f t="shared" ref="AR19:AR25" si="42">E18</f>
        <v>4</v>
      </c>
      <c r="AS19" s="21" t="str">
        <f t="shared" ref="AS19:AS25" si="43">F18</f>
        <v>KG</v>
      </c>
      <c r="AT19" s="21">
        <f t="shared" ref="AT19:AT25" si="44">G18</f>
        <v>160</v>
      </c>
      <c r="AU19" s="21">
        <f t="shared" ref="AU19:AU25" si="45">H18</f>
        <v>0.7</v>
      </c>
      <c r="AV19" s="21">
        <f t="shared" ref="AV19:AV25" si="46">I18</f>
        <v>4.8</v>
      </c>
      <c r="AW19" s="21">
        <f t="shared" ref="AW19:AW25" si="47">J18</f>
        <v>4</v>
      </c>
      <c r="AX19" s="21">
        <f t="shared" ref="AX19:AX25" si="48">K18</f>
        <v>5</v>
      </c>
      <c r="AY19" s="21">
        <f t="shared" ref="AY19:AY25" si="49">M18</f>
        <v>8</v>
      </c>
      <c r="AZ19" s="21">
        <f t="shared" ref="AZ19:AZ25" si="50">N18</f>
        <v>2.5</v>
      </c>
      <c r="BA19" s="21">
        <f t="shared" ref="BA19:BA25" si="51">O18</f>
        <v>0.42</v>
      </c>
      <c r="BB19" s="21">
        <f t="shared" si="36"/>
        <v>3</v>
      </c>
      <c r="BC19" s="21">
        <f t="shared" si="37"/>
        <v>4.8</v>
      </c>
      <c r="BD19" s="21" t="str">
        <f t="shared" ref="BD19:BD25" si="52">IF(MOD(L18,2), IF(L18&gt;1,"Replaced","Delivered"),"Returned")</f>
        <v>Delivered</v>
      </c>
      <c r="BE19" s="21">
        <f t="shared" ref="BE19:BE25" si="53">IF(BD19="Returned", 0, AT19-BC19)</f>
        <v>155.19999999999999</v>
      </c>
    </row>
    <row r="20" spans="1:57">
      <c r="A20" s="25" t="s">
        <v>17</v>
      </c>
      <c r="B20" s="25" t="s">
        <v>106</v>
      </c>
      <c r="C20" s="25" t="s">
        <v>93</v>
      </c>
      <c r="D20" s="25" t="s">
        <v>100</v>
      </c>
      <c r="E20" s="25">
        <v>4</v>
      </c>
      <c r="F20" s="17" t="str">
        <f t="array" ref="F20">INDEX($E$5:$E$11, MATCH(1,(A20=$A$5:$A$11)*(C20=$B$5:$B$11)*(D20=$C$5:$C$11),0))</f>
        <v>Qnt</v>
      </c>
      <c r="G20" s="17">
        <f t="array" ref="G20">INDEX($H$5:$H$11, MATCH(1,(A20=$A$5:$A$11)*(C20=$B$5:$B$11)*(D20=$C$5:$C$11),0))*E20</f>
        <v>64</v>
      </c>
      <c r="H20" s="17">
        <f t="array" ref="H20">INDEX($U$5:$U$11, MATCH(1,(A20=$A$5:$A$11)*(C20=$B$5:$B$11)*(D20=$C$5:$C$11),0))</f>
        <v>0.84</v>
      </c>
      <c r="I20" s="17">
        <f t="array" ref="I20">INDEX($L$5:$L$11, MATCH(1,(A20=$A$5:$A$11)*(C20=$B$5:$B$11)*(D20=$C$5:$C$11),0))*E20</f>
        <v>0.79200000000000004</v>
      </c>
      <c r="J20" s="17">
        <f t="array" ref="J20">INDEX($M$5:$M$11, MATCH(1,(A20=$A$5:$A$11)*(C20=$B$5:$B$11)*(D20=$C$5:$C$11),0))*E20</f>
        <v>3.04</v>
      </c>
      <c r="K20" s="25">
        <v>5</v>
      </c>
      <c r="L20" s="25">
        <v>3</v>
      </c>
      <c r="M20" s="17">
        <f t="shared" si="23"/>
        <v>8</v>
      </c>
      <c r="N20" s="17">
        <f t="array" ref="N20">IF(MOD(L20,2),INDEX($P$5:$P$11, MATCH(1,(A20=$A$5:$A$11)*(C20=$B$5:$B$11)*(D20=$C$5:$C$11),0)), 0)</f>
        <v>1.6</v>
      </c>
      <c r="O20" s="17">
        <f t="shared" si="24"/>
        <v>0.18931200000000001</v>
      </c>
      <c r="P20" s="17">
        <f t="shared" si="25"/>
        <v>16</v>
      </c>
      <c r="Q20" s="17">
        <f t="shared" si="26"/>
        <v>67.832000000000008</v>
      </c>
      <c r="R20" s="17">
        <f t="shared" si="27"/>
        <v>0.53759999999999997</v>
      </c>
      <c r="S20" s="25">
        <v>2</v>
      </c>
      <c r="T20" s="17">
        <f t="shared" si="28"/>
        <v>1.28</v>
      </c>
      <c r="U20" s="25">
        <v>7.5</v>
      </c>
      <c r="V20" s="17">
        <f t="shared" si="29"/>
        <v>5.0874000000000006</v>
      </c>
      <c r="W20" s="17">
        <f t="shared" si="30"/>
        <v>23.269920000000003</v>
      </c>
      <c r="X20" s="17">
        <f t="shared" si="31"/>
        <v>5.8174800000000007</v>
      </c>
      <c r="Y20" s="17">
        <f t="array" ref="Y20">IF(MOD(L20,2),INDEX($G$5:$G$11, MATCH(1,(A20=$A$5:$A$11)*(C20=$B$5:$B$11)*(D20=$C$5:$C$11),0))*E20+R20+M20+O20+P20+T20+V20,0)</f>
        <v>67.094312000000002</v>
      </c>
      <c r="Z20" s="17">
        <f t="shared" si="32"/>
        <v>0.73768800000000567</v>
      </c>
      <c r="AA20" s="17">
        <f t="shared" si="33"/>
        <v>1.0900000000000001</v>
      </c>
      <c r="AB20" s="17">
        <f t="shared" si="34"/>
        <v>1.1000000000000001</v>
      </c>
      <c r="AC20" s="2"/>
      <c r="AD20" s="2"/>
      <c r="AE20" s="2"/>
      <c r="AF20" s="2"/>
      <c r="AG20" s="2"/>
      <c r="AH20" s="2"/>
      <c r="AI20" s="2"/>
      <c r="AJ20" s="2"/>
      <c r="AK20" s="2"/>
      <c r="AL20" s="2"/>
      <c r="AM20" s="2"/>
      <c r="AN20" s="21" t="str">
        <f t="shared" si="38"/>
        <v>PV2</v>
      </c>
      <c r="AO20" s="21" t="str">
        <f t="shared" si="39"/>
        <v>CC1</v>
      </c>
      <c r="AP20" s="21" t="str">
        <f t="shared" si="40"/>
        <v>BR2</v>
      </c>
      <c r="AQ20" s="21" t="str">
        <f t="shared" si="41"/>
        <v>Mung Dal</v>
      </c>
      <c r="AR20" s="21">
        <f t="shared" si="42"/>
        <v>4</v>
      </c>
      <c r="AS20" s="21" t="str">
        <f t="shared" si="43"/>
        <v>KG</v>
      </c>
      <c r="AT20" s="21">
        <f t="shared" si="44"/>
        <v>568</v>
      </c>
      <c r="AU20" s="21">
        <f t="shared" si="45"/>
        <v>1.1000000000000001</v>
      </c>
      <c r="AV20" s="21">
        <f t="shared" si="46"/>
        <v>10.164</v>
      </c>
      <c r="AW20" s="21">
        <f t="shared" si="47"/>
        <v>3.6</v>
      </c>
      <c r="AX20" s="21">
        <f t="shared" si="48"/>
        <v>5</v>
      </c>
      <c r="AY20" s="21">
        <f t="shared" si="49"/>
        <v>8</v>
      </c>
      <c r="AZ20" s="21">
        <f t="shared" si="50"/>
        <v>2.2999999999999998</v>
      </c>
      <c r="BA20" s="21">
        <f t="shared" si="51"/>
        <v>0.50057199999999991</v>
      </c>
      <c r="BB20" s="21">
        <f t="shared" si="36"/>
        <v>0</v>
      </c>
      <c r="BC20" s="21">
        <f t="shared" si="37"/>
        <v>0</v>
      </c>
      <c r="BD20" s="21" t="str">
        <f t="shared" si="52"/>
        <v>Replaced</v>
      </c>
      <c r="BE20" s="21">
        <f t="shared" si="53"/>
        <v>568</v>
      </c>
    </row>
    <row r="21" spans="1:57">
      <c r="A21" s="25" t="s">
        <v>87</v>
      </c>
      <c r="B21" s="25" t="s">
        <v>20</v>
      </c>
      <c r="C21" s="25" t="s">
        <v>92</v>
      </c>
      <c r="D21" s="25" t="s">
        <v>97</v>
      </c>
      <c r="E21" s="25">
        <v>250</v>
      </c>
      <c r="F21" s="17" t="str">
        <f t="array" ref="F21">INDEX($E$5:$E$11, MATCH(1,(A21=$A$5:$A$11)*(C21=$B$5:$B$11)*(D21=$C$5:$C$11),0))</f>
        <v>Gram</v>
      </c>
      <c r="G21" s="17">
        <f t="array" ref="G21">INDEX($H$5:$H$11, MATCH(1,(A21=$A$5:$A$11)*(C21=$B$5:$B$11)*(D21=$C$5:$C$11),0))*E21</f>
        <v>300</v>
      </c>
      <c r="H21" s="17">
        <f t="array" ref="H21">INDEX($U$5:$U$11, MATCH(1,(A21=$A$5:$A$11)*(C21=$B$5:$B$11)*(D21=$C$5:$C$11),0))</f>
        <v>0.89</v>
      </c>
      <c r="I21" s="17">
        <f t="array" ref="I21">INDEX($L$5:$L$11, MATCH(1,(A21=$A$5:$A$11)*(C21=$B$5:$B$11)*(D21=$C$5:$C$11),0))*E21</f>
        <v>7.4925000000000006</v>
      </c>
      <c r="J21" s="17">
        <f t="array" ref="J21">INDEX($M$5:$M$11, MATCH(1,(A21=$A$5:$A$11)*(C21=$B$5:$B$11)*(D21=$C$5:$C$11),0))*E21</f>
        <v>197.5</v>
      </c>
      <c r="K21" s="25">
        <v>5</v>
      </c>
      <c r="L21" s="25">
        <v>1</v>
      </c>
      <c r="M21" s="17">
        <f t="shared" si="23"/>
        <v>8</v>
      </c>
      <c r="N21" s="17">
        <f t="array" ref="N21">IF(MOD(L21,2),INDEX($P$5:$P$11, MATCH(1,(A21=$A$5:$A$11)*(C21=$B$5:$B$11)*(D21=$C$5:$C$11),0)), 0)</f>
        <v>4.0999999999999996</v>
      </c>
      <c r="O21" s="17">
        <f t="shared" si="24"/>
        <v>8.7326924999999989</v>
      </c>
      <c r="P21" s="17">
        <f t="shared" si="25"/>
        <v>0</v>
      </c>
      <c r="Q21" s="17">
        <f t="shared" si="26"/>
        <v>504.99250000000001</v>
      </c>
      <c r="R21" s="17">
        <f t="shared" si="27"/>
        <v>2.67</v>
      </c>
      <c r="S21" s="25">
        <v>0.5</v>
      </c>
      <c r="T21" s="17">
        <f t="shared" si="28"/>
        <v>1.5</v>
      </c>
      <c r="U21" s="25">
        <v>5.2</v>
      </c>
      <c r="V21" s="17">
        <f t="shared" si="29"/>
        <v>26.259610000000002</v>
      </c>
      <c r="W21" s="17">
        <f t="shared" si="30"/>
        <v>27.407688000000004</v>
      </c>
      <c r="X21" s="17">
        <f t="shared" si="31"/>
        <v>6.851922000000001</v>
      </c>
      <c r="Y21" s="17">
        <f t="array" ref="Y21">IF(MOD(L21,2),INDEX($G$5:$G$11, MATCH(1,(A21=$A$5:$A$11)*(C21=$B$5:$B$11)*(D21=$C$5:$C$11),0))*E21+R21+M21+O21+P21+T21+V21,0)</f>
        <v>324.66230250000001</v>
      </c>
      <c r="Z21" s="17">
        <f t="shared" si="32"/>
        <v>180.3301975</v>
      </c>
      <c r="AA21" s="17">
        <f t="shared" si="33"/>
        <v>35.71</v>
      </c>
      <c r="AB21" s="17">
        <f t="shared" si="34"/>
        <v>55.54</v>
      </c>
      <c r="AC21" s="2"/>
      <c r="AD21" s="2"/>
      <c r="AE21" s="2"/>
      <c r="AF21" s="2"/>
      <c r="AG21" s="2"/>
      <c r="AH21" s="2"/>
      <c r="AI21" s="2"/>
      <c r="AJ21" s="2"/>
      <c r="AK21" s="2"/>
      <c r="AL21" s="2"/>
      <c r="AM21" s="2"/>
      <c r="AN21" s="21" t="str">
        <f t="shared" si="38"/>
        <v>PV1</v>
      </c>
      <c r="AO21" s="21" t="str">
        <f t="shared" si="39"/>
        <v>CC3</v>
      </c>
      <c r="AP21" s="21" t="str">
        <f t="shared" si="40"/>
        <v>BR2</v>
      </c>
      <c r="AQ21" s="21" t="str">
        <f t="shared" si="41"/>
        <v>Soap</v>
      </c>
      <c r="AR21" s="21">
        <f t="shared" si="42"/>
        <v>4</v>
      </c>
      <c r="AS21" s="21" t="str">
        <f t="shared" si="43"/>
        <v>Qnt</v>
      </c>
      <c r="AT21" s="21">
        <f t="shared" si="44"/>
        <v>64</v>
      </c>
      <c r="AU21" s="21">
        <f t="shared" si="45"/>
        <v>0.84</v>
      </c>
      <c r="AV21" s="21">
        <f t="shared" si="46"/>
        <v>0.79200000000000004</v>
      </c>
      <c r="AW21" s="21">
        <f t="shared" si="47"/>
        <v>3.04</v>
      </c>
      <c r="AX21" s="21">
        <f t="shared" si="48"/>
        <v>5</v>
      </c>
      <c r="AY21" s="21">
        <f t="shared" si="49"/>
        <v>8</v>
      </c>
      <c r="AZ21" s="21">
        <f t="shared" si="50"/>
        <v>1.6</v>
      </c>
      <c r="BA21" s="21">
        <f t="shared" si="51"/>
        <v>0.18931200000000001</v>
      </c>
      <c r="BB21" s="21">
        <f t="shared" si="36"/>
        <v>2</v>
      </c>
      <c r="BC21" s="21">
        <f t="shared" si="37"/>
        <v>1.28</v>
      </c>
      <c r="BD21" s="21" t="str">
        <f t="shared" si="52"/>
        <v>Replaced</v>
      </c>
      <c r="BE21" s="21">
        <f t="shared" si="53"/>
        <v>62.72</v>
      </c>
    </row>
    <row r="22" spans="1:57">
      <c r="A22" s="25" t="s">
        <v>90</v>
      </c>
      <c r="B22" s="25" t="s">
        <v>70</v>
      </c>
      <c r="C22" s="25" t="s">
        <v>91</v>
      </c>
      <c r="D22" s="25" t="s">
        <v>94</v>
      </c>
      <c r="E22" s="25">
        <v>5</v>
      </c>
      <c r="F22" s="17" t="str">
        <f t="array" ref="F22">INDEX($E$5:$E$11, MATCH(1,(A22=$A$5:$A$11)*(C22=$B$5:$B$11)*(D22=$C$5:$C$11),0))</f>
        <v>Pkt</v>
      </c>
      <c r="G22" s="17">
        <f t="array" ref="G22">INDEX($H$5:$H$11, MATCH(1,(A22=$A$5:$A$11)*(C22=$B$5:$B$11)*(D22=$C$5:$C$11),0))*E22</f>
        <v>150</v>
      </c>
      <c r="H22" s="17">
        <f t="array" ref="H22">INDEX($U$5:$U$11, MATCH(1,(A22=$A$5:$A$11)*(C22=$B$5:$B$11)*(D22=$C$5:$C$11),0))</f>
        <v>1.4</v>
      </c>
      <c r="I22" s="17">
        <f t="array" ref="I22">INDEX($L$5:$L$11, MATCH(1,(A22=$A$5:$A$11)*(C22=$B$5:$B$11)*(D22=$C$5:$C$11),0))*E22</f>
        <v>5.0525000000000002</v>
      </c>
      <c r="J22" s="17">
        <f t="array" ref="J22">INDEX($M$5:$M$11, MATCH(1,(A22=$A$5:$A$11)*(C22=$B$5:$B$11)*(D22=$C$5:$C$11),0))*E22</f>
        <v>2.5</v>
      </c>
      <c r="K22" s="25">
        <v>5</v>
      </c>
      <c r="L22" s="25">
        <v>3</v>
      </c>
      <c r="M22" s="17">
        <f t="shared" si="23"/>
        <v>8</v>
      </c>
      <c r="N22" s="17">
        <f t="array" ref="N22">IF(MOD(L22,2),INDEX($P$5:$P$11, MATCH(1,(A22=$A$5:$A$11)*(C22=$B$5:$B$11)*(D22=$C$5:$C$11),0)), 0)</f>
        <v>2.1</v>
      </c>
      <c r="O22" s="17">
        <f t="shared" si="24"/>
        <v>0.32660250000000007</v>
      </c>
      <c r="P22" s="17">
        <f t="shared" si="25"/>
        <v>16</v>
      </c>
      <c r="Q22" s="17">
        <f t="shared" si="26"/>
        <v>157.55250000000001</v>
      </c>
      <c r="R22" s="17">
        <f t="shared" si="27"/>
        <v>2.1</v>
      </c>
      <c r="S22" s="25">
        <v>0</v>
      </c>
      <c r="T22" s="17">
        <f t="shared" si="28"/>
        <v>0</v>
      </c>
      <c r="U22" s="25">
        <v>6</v>
      </c>
      <c r="V22" s="17">
        <f t="shared" si="29"/>
        <v>9.4531500000000008</v>
      </c>
      <c r="W22" s="17">
        <f t="shared" si="30"/>
        <v>26.762519999999999</v>
      </c>
      <c r="X22" s="17">
        <f t="shared" si="31"/>
        <v>6.6906299999999996</v>
      </c>
      <c r="Y22" s="17">
        <f t="array" ref="Y22">IF(MOD(L22,2),INDEX($G$5:$G$11, MATCH(1,(A22=$A$5:$A$11)*(C22=$B$5:$B$11)*(D22=$C$5:$C$11),0))*E22+R22+M22+O22+P22+T22+V22,0)</f>
        <v>153.3797525</v>
      </c>
      <c r="Z22" s="17">
        <f t="shared" si="32"/>
        <v>4.172747500000014</v>
      </c>
      <c r="AA22" s="17">
        <f t="shared" si="33"/>
        <v>2.65</v>
      </c>
      <c r="AB22" s="17">
        <f t="shared" si="34"/>
        <v>2.72</v>
      </c>
      <c r="AC22" s="2"/>
      <c r="AD22" s="2"/>
      <c r="AE22" s="2"/>
      <c r="AF22" s="2"/>
      <c r="AG22" s="2"/>
      <c r="AH22" s="2"/>
      <c r="AI22" s="2"/>
      <c r="AJ22" s="2"/>
      <c r="AK22" s="2"/>
      <c r="AL22" s="2"/>
      <c r="AM22" s="2"/>
      <c r="AN22" s="21" t="str">
        <f t="shared" si="38"/>
        <v>PV2</v>
      </c>
      <c r="AO22" s="21" t="str">
        <f t="shared" si="39"/>
        <v>CC1</v>
      </c>
      <c r="AP22" s="21" t="str">
        <f t="shared" si="40"/>
        <v>BR3</v>
      </c>
      <c r="AQ22" s="21" t="str">
        <f t="shared" si="41"/>
        <v>Posto</v>
      </c>
      <c r="AR22" s="21">
        <f t="shared" si="42"/>
        <v>250</v>
      </c>
      <c r="AS22" s="21" t="str">
        <f t="shared" si="43"/>
        <v>Gram</v>
      </c>
      <c r="AT22" s="21">
        <f t="shared" si="44"/>
        <v>300</v>
      </c>
      <c r="AU22" s="21">
        <f t="shared" si="45"/>
        <v>0.89</v>
      </c>
      <c r="AV22" s="21">
        <f t="shared" si="46"/>
        <v>7.4925000000000006</v>
      </c>
      <c r="AW22" s="21">
        <f t="shared" si="47"/>
        <v>197.5</v>
      </c>
      <c r="AX22" s="21">
        <f t="shared" si="48"/>
        <v>5</v>
      </c>
      <c r="AY22" s="21">
        <f t="shared" si="49"/>
        <v>8</v>
      </c>
      <c r="AZ22" s="21">
        <f t="shared" si="50"/>
        <v>4.0999999999999996</v>
      </c>
      <c r="BA22" s="21">
        <f t="shared" si="51"/>
        <v>8.7326924999999989</v>
      </c>
      <c r="BB22" s="21">
        <f t="shared" si="36"/>
        <v>0.5</v>
      </c>
      <c r="BC22" s="21">
        <f t="shared" si="37"/>
        <v>1.5</v>
      </c>
      <c r="BD22" s="21" t="str">
        <f t="shared" si="52"/>
        <v>Delivered</v>
      </c>
      <c r="BE22" s="21">
        <f t="shared" si="53"/>
        <v>298.5</v>
      </c>
    </row>
    <row r="23" spans="1:57">
      <c r="A23" s="25"/>
      <c r="B23" s="25"/>
      <c r="C23" s="25"/>
      <c r="D23" s="25"/>
      <c r="E23" s="25"/>
      <c r="F23" s="17" t="e">
        <f t="array" ref="F23">INDEX($E$5:$E$11, MATCH(1,(A23=$A$5:$A$11)*(C23=$B$5:$B$11)*(D23=$C$5:$C$11),0))</f>
        <v>#N/A</v>
      </c>
      <c r="G23" s="17" t="e">
        <f t="array" ref="G23">INDEX($H$5:$H$11, MATCH(1,(A23=$A$5:$A$11)*(C23=$B$5:$B$11)*(D23=$C$5:$C$11),0))*E23</f>
        <v>#N/A</v>
      </c>
      <c r="H23" s="17" t="e">
        <f t="array" ref="H23">INDEX($U$5:$U$11, MATCH(1,(A23=$A$5:$A$11)*(C23=$B$5:$B$11)*(D23=$C$5:$C$11),0))</f>
        <v>#N/A</v>
      </c>
      <c r="I23" s="17" t="e">
        <f t="array" ref="I23">INDEX($L$5:$L$11, MATCH(1,(A23=$A$5:$A$11)*(C23=$B$5:$B$11)*(D23=$C$5:$C$11),0))*E23</f>
        <v>#N/A</v>
      </c>
      <c r="J23" s="17" t="e">
        <f t="array" ref="J23">INDEX($M$5:$M$11, MATCH(1,(A23=$A$5:$A$11)*(C23=$B$5:$B$11)*(D23=$C$5:$C$11),0))*E23</f>
        <v>#N/A</v>
      </c>
      <c r="K23" s="25"/>
      <c r="L23" s="25"/>
      <c r="M23" s="17">
        <f t="shared" si="23"/>
        <v>0</v>
      </c>
      <c r="N23" s="17">
        <f t="array" ref="N23">IF(MOD(L23,2),INDEX($P$5:$P$11, MATCH(1,(A23=$A$5:$A$11)*(C23=$B$5:$B$11)*(D23=$C$5:$C$11),0)), 0)</f>
        <v>0</v>
      </c>
      <c r="O23" s="17" t="e">
        <f t="shared" si="24"/>
        <v>#N/A</v>
      </c>
      <c r="P23" s="17">
        <f t="shared" si="25"/>
        <v>0</v>
      </c>
      <c r="Q23" s="17">
        <f t="shared" si="26"/>
        <v>0</v>
      </c>
      <c r="R23" s="17">
        <f t="shared" si="27"/>
        <v>0</v>
      </c>
      <c r="S23" s="25"/>
      <c r="T23" s="17">
        <f t="shared" si="28"/>
        <v>0</v>
      </c>
      <c r="U23" s="25"/>
      <c r="V23" s="17">
        <f t="shared" si="29"/>
        <v>0</v>
      </c>
      <c r="W23" s="17">
        <f t="shared" si="30"/>
        <v>0</v>
      </c>
      <c r="X23" s="17">
        <f t="shared" si="31"/>
        <v>0</v>
      </c>
      <c r="Y23" s="17">
        <f t="array" ref="Y23">IF(MOD(L23,2),INDEX($G$5:$G$11, MATCH(1,(A23=$A$5:$A$11)*(C23=$B$5:$B$11)*(D23=$C$5:$C$11),0))*E23+R23+M23+O23+P23+T23+V23,0)</f>
        <v>0</v>
      </c>
      <c r="Z23" s="17">
        <f t="shared" si="32"/>
        <v>0</v>
      </c>
      <c r="AA23" s="17">
        <f t="shared" si="33"/>
        <v>0</v>
      </c>
      <c r="AB23" s="17">
        <f t="shared" si="34"/>
        <v>0</v>
      </c>
      <c r="AC23" s="2"/>
      <c r="AD23" s="2"/>
      <c r="AE23" s="2"/>
      <c r="AF23" s="2"/>
      <c r="AG23" s="2"/>
      <c r="AH23" s="2"/>
      <c r="AI23" s="2"/>
      <c r="AJ23" s="2"/>
      <c r="AK23" s="2"/>
      <c r="AL23" s="2"/>
      <c r="AM23" s="2"/>
      <c r="AN23" s="21" t="str">
        <f t="shared" si="38"/>
        <v>PV3</v>
      </c>
      <c r="AO23" s="21" t="str">
        <f t="shared" si="39"/>
        <v>CC2</v>
      </c>
      <c r="AP23" s="21" t="str">
        <f t="shared" si="40"/>
        <v>BR5</v>
      </c>
      <c r="AQ23" s="21" t="str">
        <f t="shared" si="41"/>
        <v>ATA</v>
      </c>
      <c r="AR23" s="21">
        <f t="shared" si="42"/>
        <v>5</v>
      </c>
      <c r="AS23" s="21" t="str">
        <f t="shared" si="43"/>
        <v>Pkt</v>
      </c>
      <c r="AT23" s="21">
        <f t="shared" si="44"/>
        <v>150</v>
      </c>
      <c r="AU23" s="21">
        <f t="shared" si="45"/>
        <v>1.4</v>
      </c>
      <c r="AV23" s="21">
        <f t="shared" si="46"/>
        <v>5.0525000000000002</v>
      </c>
      <c r="AW23" s="21">
        <f t="shared" si="47"/>
        <v>2.5</v>
      </c>
      <c r="AX23" s="21">
        <f t="shared" si="48"/>
        <v>5</v>
      </c>
      <c r="AY23" s="21">
        <f t="shared" si="49"/>
        <v>8</v>
      </c>
      <c r="AZ23" s="21">
        <f t="shared" si="50"/>
        <v>2.1</v>
      </c>
      <c r="BA23" s="21">
        <f t="shared" si="51"/>
        <v>0.32660250000000007</v>
      </c>
      <c r="BB23" s="21">
        <f t="shared" si="36"/>
        <v>0</v>
      </c>
      <c r="BC23" s="21">
        <f t="shared" si="37"/>
        <v>0</v>
      </c>
      <c r="BD23" s="21" t="str">
        <f t="shared" si="52"/>
        <v>Replaced</v>
      </c>
      <c r="BE23" s="21">
        <f t="shared" si="53"/>
        <v>150</v>
      </c>
    </row>
    <row r="24" spans="1:57">
      <c r="A24" s="25"/>
      <c r="B24" s="25"/>
      <c r="C24" s="25"/>
      <c r="D24" s="25"/>
      <c r="E24" s="25"/>
      <c r="F24" s="17" t="e">
        <f t="array" ref="F24">INDEX($E$5:$E$11, MATCH(1,(A24=$A$5:$A$11)*(C24=$B$5:$B$11)*(D24=$C$5:$C$11),0))</f>
        <v>#N/A</v>
      </c>
      <c r="G24" s="17" t="e">
        <f t="array" ref="G24">INDEX($H$5:$H$11, MATCH(1,(A24=$A$5:$A$11)*(C24=$B$5:$B$11)*(D24=$C$5:$C$11),0))*E24</f>
        <v>#N/A</v>
      </c>
      <c r="H24" s="17" t="e">
        <f t="array" ref="H24">INDEX($U$5:$U$11, MATCH(1,(A24=$A$5:$A$11)*(C24=$B$5:$B$11)*(D24=$C$5:$C$11),0))</f>
        <v>#N/A</v>
      </c>
      <c r="I24" s="17" t="e">
        <f t="array" ref="I24">INDEX($L$5:$L$11, MATCH(1,(A24=$A$5:$A$11)*(C24=$B$5:$B$11)*(D24=$C$5:$C$11),0))*E24</f>
        <v>#N/A</v>
      </c>
      <c r="J24" s="17" t="e">
        <f t="array" ref="J24">INDEX($M$5:$M$11, MATCH(1,(A24=$A$5:$A$11)*(C24=$B$5:$B$11)*(D24=$C$5:$C$11),0))*E24</f>
        <v>#N/A</v>
      </c>
      <c r="K24" s="25"/>
      <c r="L24" s="25"/>
      <c r="M24" s="17">
        <f t="shared" si="23"/>
        <v>0</v>
      </c>
      <c r="N24" s="17">
        <f t="array" ref="N24">IF(MOD(L24,2),INDEX($P$5:$P$11, MATCH(1,(A24=$A$5:$A$11)*(C24=$B$5:$B$11)*(D24=$C$5:$C$11),0)), 0)</f>
        <v>0</v>
      </c>
      <c r="O24" s="17" t="e">
        <f t="shared" si="24"/>
        <v>#N/A</v>
      </c>
      <c r="P24" s="17">
        <f t="shared" si="25"/>
        <v>0</v>
      </c>
      <c r="Q24" s="17">
        <f t="shared" si="26"/>
        <v>0</v>
      </c>
      <c r="R24" s="17">
        <f t="shared" si="27"/>
        <v>0</v>
      </c>
      <c r="S24" s="25"/>
      <c r="T24" s="17">
        <f t="shared" si="28"/>
        <v>0</v>
      </c>
      <c r="U24" s="25"/>
      <c r="V24" s="17">
        <f t="shared" si="29"/>
        <v>0</v>
      </c>
      <c r="W24" s="17">
        <f t="shared" si="30"/>
        <v>0</v>
      </c>
      <c r="X24" s="17">
        <f t="shared" si="31"/>
        <v>0</v>
      </c>
      <c r="Y24" s="17">
        <f t="array" ref="Y24">IF(MOD(L24,2),INDEX($G$5:$G$11, MATCH(1,(A24=$A$5:$A$11)*(C24=$B$5:$B$11)*(D24=$C$5:$C$11),0))*E24+R24+M24+O24+P24+T24+V24,0)</f>
        <v>0</v>
      </c>
      <c r="Z24" s="17">
        <f t="shared" si="32"/>
        <v>0</v>
      </c>
      <c r="AA24" s="17">
        <f t="shared" si="33"/>
        <v>0</v>
      </c>
      <c r="AB24" s="17">
        <f t="shared" si="34"/>
        <v>0</v>
      </c>
      <c r="AC24" s="2"/>
      <c r="AD24" s="2"/>
      <c r="AE24" s="2"/>
      <c r="AF24" s="2"/>
      <c r="AG24" s="2"/>
      <c r="AH24" s="2"/>
      <c r="AI24" s="2"/>
      <c r="AJ24" s="2"/>
      <c r="AK24" s="2"/>
      <c r="AL24" s="2"/>
      <c r="AM24" s="2"/>
      <c r="AN24" s="21">
        <f t="shared" si="38"/>
        <v>0</v>
      </c>
      <c r="AO24" s="21">
        <f t="shared" si="39"/>
        <v>0</v>
      </c>
      <c r="AP24" s="21">
        <f t="shared" si="40"/>
        <v>0</v>
      </c>
      <c r="AQ24" s="21">
        <f t="shared" si="41"/>
        <v>0</v>
      </c>
      <c r="AR24" s="21">
        <f t="shared" si="42"/>
        <v>0</v>
      </c>
      <c r="AS24" s="21" t="e">
        <f t="shared" si="43"/>
        <v>#N/A</v>
      </c>
      <c r="AT24" s="21" t="e">
        <f t="shared" si="44"/>
        <v>#N/A</v>
      </c>
      <c r="AU24" s="21" t="e">
        <f t="shared" si="45"/>
        <v>#N/A</v>
      </c>
      <c r="AV24" s="21" t="e">
        <f t="shared" si="46"/>
        <v>#N/A</v>
      </c>
      <c r="AW24" s="21" t="e">
        <f t="shared" si="47"/>
        <v>#N/A</v>
      </c>
      <c r="AX24" s="21">
        <f t="shared" si="48"/>
        <v>0</v>
      </c>
      <c r="AY24" s="21">
        <f t="shared" si="49"/>
        <v>0</v>
      </c>
      <c r="AZ24" s="21">
        <f t="shared" si="50"/>
        <v>0</v>
      </c>
      <c r="BA24" s="21" t="e">
        <f t="shared" si="51"/>
        <v>#N/A</v>
      </c>
      <c r="BB24" s="21">
        <f t="shared" si="36"/>
        <v>0</v>
      </c>
      <c r="BC24" s="21">
        <f t="shared" si="37"/>
        <v>0</v>
      </c>
      <c r="BD24" s="21" t="str">
        <f t="shared" si="52"/>
        <v>Returned</v>
      </c>
      <c r="BE24" s="21">
        <f t="shared" si="53"/>
        <v>0</v>
      </c>
    </row>
    <row r="25" spans="1:57">
      <c r="A25" s="25"/>
      <c r="B25" s="25"/>
      <c r="C25" s="25"/>
      <c r="D25" s="25"/>
      <c r="E25" s="25"/>
      <c r="F25" s="17" t="e">
        <f t="array" ref="F25">INDEX($E$5:$E$11, MATCH(1,(A25=$A$5:$A$11)*(C25=$B$5:$B$11)*(D25=$C$5:$C$11),0))</f>
        <v>#N/A</v>
      </c>
      <c r="G25" s="17" t="e">
        <f t="array" ref="G25">INDEX($H$5:$H$11, MATCH(1,(A25=$A$5:$A$11)*(C25=$B$5:$B$11)*(D25=$C$5:$C$11),0))*E25</f>
        <v>#N/A</v>
      </c>
      <c r="H25" s="17" t="e">
        <f t="array" ref="H25">INDEX($U$5:$U$11, MATCH(1,(A25=$A$5:$A$11)*(C25=$B$5:$B$11)*(D25=$C$5:$C$11),0))</f>
        <v>#N/A</v>
      </c>
      <c r="I25" s="17" t="e">
        <f t="array" ref="I25">INDEX($L$5:$L$11, MATCH(1,(A25=$A$5:$A$11)*(C25=$B$5:$B$11)*(D25=$C$5:$C$11),0))*E25</f>
        <v>#N/A</v>
      </c>
      <c r="J25" s="17" t="e">
        <f t="array" ref="J25">INDEX($M$5:$M$11, MATCH(1,(A25=$A$5:$A$11)*(C25=$B$5:$B$11)*(D25=$C$5:$C$11),0))*E25</f>
        <v>#N/A</v>
      </c>
      <c r="K25" s="25"/>
      <c r="L25" s="25"/>
      <c r="M25" s="17">
        <f t="shared" si="23"/>
        <v>0</v>
      </c>
      <c r="N25" s="17">
        <f t="array" ref="N25">IF(MOD(L25,2),INDEX($P$5:$P$11, MATCH(1,(A25=$A$5:$A$11)*(C25=$B$5:$B$11)*(D25=$C$5:$C$11),0)), 0)</f>
        <v>0</v>
      </c>
      <c r="O25" s="17" t="e">
        <f t="shared" si="24"/>
        <v>#N/A</v>
      </c>
      <c r="P25" s="17">
        <f t="shared" si="25"/>
        <v>0</v>
      </c>
      <c r="Q25" s="17">
        <f t="shared" si="26"/>
        <v>0</v>
      </c>
      <c r="R25" s="17">
        <f t="shared" si="27"/>
        <v>0</v>
      </c>
      <c r="S25" s="25"/>
      <c r="T25" s="17">
        <f t="shared" si="28"/>
        <v>0</v>
      </c>
      <c r="U25" s="25"/>
      <c r="V25" s="17">
        <f t="shared" si="29"/>
        <v>0</v>
      </c>
      <c r="W25" s="17">
        <f t="shared" si="30"/>
        <v>0</v>
      </c>
      <c r="X25" s="17">
        <f t="shared" si="31"/>
        <v>0</v>
      </c>
      <c r="Y25" s="17">
        <f t="array" ref="Y25">IF(MOD(L25,2),INDEX($G$5:$G$11, MATCH(1,(A25=$A$5:$A$11)*(C25=$B$5:$B$11)*(D25=$C$5:$C$11),0))*E25+R25+M25+O25+P25+T25+V25,0)</f>
        <v>0</v>
      </c>
      <c r="Z25" s="17">
        <f t="shared" si="32"/>
        <v>0</v>
      </c>
      <c r="AA25" s="17">
        <f t="shared" si="33"/>
        <v>0</v>
      </c>
      <c r="AB25" s="17">
        <f t="shared" si="34"/>
        <v>0</v>
      </c>
      <c r="AC25" s="2"/>
      <c r="AD25" s="2"/>
      <c r="AE25" s="2"/>
      <c r="AF25" s="2"/>
      <c r="AG25" s="2"/>
      <c r="AH25" s="2"/>
      <c r="AI25" s="2"/>
      <c r="AJ25" s="2"/>
      <c r="AK25" s="2"/>
      <c r="AL25" s="2"/>
      <c r="AM25" s="2"/>
      <c r="AN25" s="21">
        <f t="shared" si="38"/>
        <v>0</v>
      </c>
      <c r="AO25" s="21">
        <f t="shared" si="39"/>
        <v>0</v>
      </c>
      <c r="AP25" s="21">
        <f t="shared" si="40"/>
        <v>0</v>
      </c>
      <c r="AQ25" s="21">
        <f t="shared" si="41"/>
        <v>0</v>
      </c>
      <c r="AR25" s="21">
        <f t="shared" si="42"/>
        <v>0</v>
      </c>
      <c r="AS25" s="21" t="e">
        <f t="shared" si="43"/>
        <v>#N/A</v>
      </c>
      <c r="AT25" s="21" t="e">
        <f t="shared" si="44"/>
        <v>#N/A</v>
      </c>
      <c r="AU25" s="21" t="e">
        <f t="shared" si="45"/>
        <v>#N/A</v>
      </c>
      <c r="AV25" s="21" t="e">
        <f t="shared" si="46"/>
        <v>#N/A</v>
      </c>
      <c r="AW25" s="21" t="e">
        <f t="shared" si="47"/>
        <v>#N/A</v>
      </c>
      <c r="AX25" s="21">
        <f t="shared" si="48"/>
        <v>0</v>
      </c>
      <c r="AY25" s="21">
        <f t="shared" si="49"/>
        <v>0</v>
      </c>
      <c r="AZ25" s="21">
        <f t="shared" si="50"/>
        <v>0</v>
      </c>
      <c r="BA25" s="21" t="e">
        <f t="shared" si="51"/>
        <v>#N/A</v>
      </c>
      <c r="BB25" s="21">
        <f t="shared" si="36"/>
        <v>0</v>
      </c>
      <c r="BC25" s="21">
        <f t="shared" si="37"/>
        <v>0</v>
      </c>
      <c r="BD25" s="21" t="str">
        <f t="shared" si="52"/>
        <v>Returned</v>
      </c>
      <c r="BE25" s="21">
        <f t="shared" si="53"/>
        <v>0</v>
      </c>
    </row>
    <row r="26" spans="1:57">
      <c r="A26" s="25"/>
      <c r="B26" s="25"/>
      <c r="C26" s="25"/>
      <c r="D26" s="25"/>
      <c r="E26" s="25"/>
      <c r="F26" s="17" t="e">
        <f t="array" ref="F26">INDEX($E$5:$E$11, MATCH(1,(A26=$A$5:$A$11)*(C26=$B$5:$B$11)*(D26=$C$5:$C$11),0))</f>
        <v>#N/A</v>
      </c>
      <c r="G26" s="17" t="e">
        <f t="array" ref="G26">INDEX($H$5:$H$11, MATCH(1,(A26=$A$5:$A$11)*(C26=$B$5:$B$11)*(D26=$C$5:$C$11),0))*E26</f>
        <v>#N/A</v>
      </c>
      <c r="H26" s="17" t="e">
        <f t="array" ref="H26">INDEX($U$5:$U$11, MATCH(1,(A26=$A$5:$A$11)*(C26=$B$5:$B$11)*(D26=$C$5:$C$11),0))</f>
        <v>#N/A</v>
      </c>
      <c r="I26" s="17" t="e">
        <f t="array" ref="I26">INDEX($L$5:$L$11, MATCH(1,(A26=$A$5:$A$11)*(C26=$B$5:$B$11)*(D26=$C$5:$C$11),0))*E26</f>
        <v>#N/A</v>
      </c>
      <c r="J26" s="17" t="e">
        <f t="array" ref="J26">INDEX($M$5:$M$11, MATCH(1,(A26=$A$5:$A$11)*(C26=$B$5:$B$11)*(D26=$C$5:$C$11),0))*E26</f>
        <v>#N/A</v>
      </c>
      <c r="K26" s="25"/>
      <c r="L26" s="25"/>
      <c r="M26" s="17">
        <f t="shared" si="23"/>
        <v>0</v>
      </c>
      <c r="N26" s="17">
        <f t="array" ref="N26">IF(MOD(L26,2),INDEX($P$5:$P$11, MATCH(1,(A26=$A$5:$A$11)*(C26=$B$5:$B$11)*(D26=$C$5:$C$11),0)), 0)</f>
        <v>0</v>
      </c>
      <c r="O26" s="17" t="e">
        <f t="shared" si="24"/>
        <v>#N/A</v>
      </c>
      <c r="P26" s="17">
        <f t="shared" si="25"/>
        <v>0</v>
      </c>
      <c r="Q26" s="17">
        <f t="shared" si="26"/>
        <v>0</v>
      </c>
      <c r="R26" s="17">
        <f t="shared" si="27"/>
        <v>0</v>
      </c>
      <c r="S26" s="25"/>
      <c r="T26" s="17">
        <f t="shared" si="28"/>
        <v>0</v>
      </c>
      <c r="U26" s="25"/>
      <c r="V26" s="17">
        <f t="shared" si="29"/>
        <v>0</v>
      </c>
      <c r="W26" s="17">
        <f t="shared" si="30"/>
        <v>0</v>
      </c>
      <c r="X26" s="17">
        <f t="shared" si="31"/>
        <v>0</v>
      </c>
      <c r="Y26" s="17">
        <f t="array" ref="Y26">IF(MOD(L26,2),INDEX($G$5:$G$11, MATCH(1,(A26=$A$5:$A$11)*(C26=$B$5:$B$11)*(D26=$C$5:$C$11),0))*E26+R26+M26+O26+P26+T26+V26,0)</f>
        <v>0</v>
      </c>
      <c r="Z26" s="17">
        <f t="shared" si="32"/>
        <v>0</v>
      </c>
      <c r="AA26" s="17">
        <f t="shared" si="33"/>
        <v>0</v>
      </c>
      <c r="AB26" s="17">
        <f t="shared" si="34"/>
        <v>0</v>
      </c>
      <c r="AC26" s="2"/>
      <c r="AD26" s="2"/>
      <c r="AE26" s="2"/>
      <c r="AF26" s="2"/>
      <c r="AG26" s="2"/>
      <c r="AH26" s="2"/>
      <c r="AI26" s="2"/>
      <c r="AJ26" s="2"/>
      <c r="AK26" s="2"/>
      <c r="AL26" s="2"/>
      <c r="AM26" s="2"/>
      <c r="AN26" s="21">
        <f t="shared" ref="AN26:AN34" si="54">A25</f>
        <v>0</v>
      </c>
      <c r="AO26" s="21">
        <f t="shared" ref="AO26:AO34" si="55">B25</f>
        <v>0</v>
      </c>
      <c r="AP26" s="21">
        <f t="shared" ref="AP26:AP34" si="56">C25</f>
        <v>0</v>
      </c>
      <c r="AQ26" s="21">
        <f t="shared" ref="AQ26:AQ34" si="57">D25</f>
        <v>0</v>
      </c>
      <c r="AR26" s="21">
        <f t="shared" ref="AR26:AR34" si="58">E25</f>
        <v>0</v>
      </c>
      <c r="AS26" s="21" t="e">
        <f t="shared" ref="AS26:AS34" si="59">F25</f>
        <v>#N/A</v>
      </c>
      <c r="AT26" s="21" t="e">
        <f t="shared" ref="AT26:AT34" si="60">G25</f>
        <v>#N/A</v>
      </c>
      <c r="AU26" s="21" t="e">
        <f t="shared" ref="AU26:AU34" si="61">H25</f>
        <v>#N/A</v>
      </c>
      <c r="AV26" s="21" t="e">
        <f t="shared" ref="AV26:AV34" si="62">I25</f>
        <v>#N/A</v>
      </c>
      <c r="AW26" s="21" t="e">
        <f t="shared" ref="AW26:AW34" si="63">J25</f>
        <v>#N/A</v>
      </c>
      <c r="AX26" s="21">
        <f t="shared" ref="AX26:AX34" si="64">K25</f>
        <v>0</v>
      </c>
      <c r="AY26" s="21">
        <f t="shared" ref="AY26:AY34" si="65">M25</f>
        <v>0</v>
      </c>
      <c r="AZ26" s="21">
        <f t="shared" ref="AZ26:AZ34" si="66">N25</f>
        <v>0</v>
      </c>
      <c r="BA26" s="21" t="e">
        <f t="shared" ref="BA26:BA34" si="67">O25</f>
        <v>#N/A</v>
      </c>
      <c r="BB26" s="21">
        <f t="shared" ref="BB26:BB34" si="68">IF(BC26&gt;0,S25,0)</f>
        <v>0</v>
      </c>
      <c r="BC26" s="21">
        <f t="shared" ref="BC26:BC34" si="69">T25</f>
        <v>0</v>
      </c>
      <c r="BD26" s="21" t="str">
        <f t="shared" ref="BD26:BD34" si="70">IF(MOD(L25,2), IF(L25&gt;1,"Replaced","Delivered"),"Returned")</f>
        <v>Returned</v>
      </c>
      <c r="BE26" s="21">
        <f t="shared" ref="BE26:BE34" si="71">IF(BD26="Returned", 0, AT26-BC26)</f>
        <v>0</v>
      </c>
    </row>
    <row r="27" spans="1:57">
      <c r="A27" s="25"/>
      <c r="B27" s="25"/>
      <c r="C27" s="25"/>
      <c r="D27" s="25"/>
      <c r="E27" s="25"/>
      <c r="F27" s="17" t="e">
        <f t="array" ref="F27">INDEX($E$5:$E$11, MATCH(1,(A27=$A$5:$A$11)*(C27=$B$5:$B$11)*(D27=$C$5:$C$11),0))</f>
        <v>#N/A</v>
      </c>
      <c r="G27" s="17" t="e">
        <f t="array" ref="G27">INDEX($H$5:$H$11, MATCH(1,(A27=$A$5:$A$11)*(C27=$B$5:$B$11)*(D27=$C$5:$C$11),0))*E27</f>
        <v>#N/A</v>
      </c>
      <c r="H27" s="17" t="e">
        <f t="array" ref="H27">INDEX($U$5:$U$11, MATCH(1,(A27=$A$5:$A$11)*(C27=$B$5:$B$11)*(D27=$C$5:$C$11),0))</f>
        <v>#N/A</v>
      </c>
      <c r="I27" s="17" t="e">
        <f t="array" ref="I27">INDEX($L$5:$L$11, MATCH(1,(A27=$A$5:$A$11)*(C27=$B$5:$B$11)*(D27=$C$5:$C$11),0))*E27</f>
        <v>#N/A</v>
      </c>
      <c r="J27" s="17" t="e">
        <f t="array" ref="J27">INDEX($M$5:$M$11, MATCH(1,(A27=$A$5:$A$11)*(C27=$B$5:$B$11)*(D27=$C$5:$C$11),0))*E27</f>
        <v>#N/A</v>
      </c>
      <c r="K27" s="25"/>
      <c r="L27" s="25"/>
      <c r="M27" s="17">
        <f t="shared" si="23"/>
        <v>0</v>
      </c>
      <c r="N27" s="17">
        <f t="array" ref="N27">IF(MOD(L27,2),INDEX($P$5:$P$11, MATCH(1,(A27=$A$5:$A$11)*(C27=$B$5:$B$11)*(D27=$C$5:$C$11),0)), 0)</f>
        <v>0</v>
      </c>
      <c r="O27" s="17" t="e">
        <f t="shared" si="24"/>
        <v>#N/A</v>
      </c>
      <c r="P27" s="17">
        <f t="shared" si="25"/>
        <v>0</v>
      </c>
      <c r="Q27" s="17">
        <f t="shared" si="26"/>
        <v>0</v>
      </c>
      <c r="R27" s="17">
        <f t="shared" si="27"/>
        <v>0</v>
      </c>
      <c r="S27" s="25"/>
      <c r="T27" s="17">
        <f t="shared" si="28"/>
        <v>0</v>
      </c>
      <c r="U27" s="25"/>
      <c r="V27" s="17">
        <f t="shared" si="29"/>
        <v>0</v>
      </c>
      <c r="W27" s="17">
        <f t="shared" si="30"/>
        <v>0</v>
      </c>
      <c r="X27" s="17">
        <f t="shared" si="31"/>
        <v>0</v>
      </c>
      <c r="Y27" s="17">
        <f t="array" ref="Y27">IF(MOD(L27,2),INDEX($G$5:$G$11, MATCH(1,(A27=$A$5:$A$11)*(C27=$B$5:$B$11)*(D27=$C$5:$C$11),0))*E27+R27+M27+O27+P27+T27+V27,0)</f>
        <v>0</v>
      </c>
      <c r="Z27" s="17">
        <f t="shared" si="32"/>
        <v>0</v>
      </c>
      <c r="AA27" s="17">
        <f t="shared" si="33"/>
        <v>0</v>
      </c>
      <c r="AB27" s="17">
        <f t="shared" si="34"/>
        <v>0</v>
      </c>
      <c r="AC27" s="2"/>
      <c r="AD27" s="2"/>
      <c r="AE27" s="2"/>
      <c r="AF27" s="2"/>
      <c r="AG27" s="2"/>
      <c r="AH27" s="2"/>
      <c r="AI27" s="2"/>
      <c r="AJ27" s="2"/>
      <c r="AK27" s="2"/>
      <c r="AL27" s="2"/>
      <c r="AM27" s="2"/>
      <c r="AN27" s="21">
        <f t="shared" si="54"/>
        <v>0</v>
      </c>
      <c r="AO27" s="21">
        <f t="shared" si="55"/>
        <v>0</v>
      </c>
      <c r="AP27" s="21">
        <f t="shared" si="56"/>
        <v>0</v>
      </c>
      <c r="AQ27" s="21">
        <f t="shared" si="57"/>
        <v>0</v>
      </c>
      <c r="AR27" s="21">
        <f t="shared" si="58"/>
        <v>0</v>
      </c>
      <c r="AS27" s="21" t="e">
        <f t="shared" si="59"/>
        <v>#N/A</v>
      </c>
      <c r="AT27" s="21" t="e">
        <f t="shared" si="60"/>
        <v>#N/A</v>
      </c>
      <c r="AU27" s="21" t="e">
        <f t="shared" si="61"/>
        <v>#N/A</v>
      </c>
      <c r="AV27" s="21" t="e">
        <f t="shared" si="62"/>
        <v>#N/A</v>
      </c>
      <c r="AW27" s="21" t="e">
        <f t="shared" si="63"/>
        <v>#N/A</v>
      </c>
      <c r="AX27" s="21">
        <f t="shared" si="64"/>
        <v>0</v>
      </c>
      <c r="AY27" s="21">
        <f t="shared" si="65"/>
        <v>0</v>
      </c>
      <c r="AZ27" s="21">
        <f t="shared" si="66"/>
        <v>0</v>
      </c>
      <c r="BA27" s="21" t="e">
        <f t="shared" si="67"/>
        <v>#N/A</v>
      </c>
      <c r="BB27" s="21">
        <f t="shared" si="68"/>
        <v>0</v>
      </c>
      <c r="BC27" s="21">
        <f t="shared" si="69"/>
        <v>0</v>
      </c>
      <c r="BD27" s="21" t="str">
        <f t="shared" si="70"/>
        <v>Returned</v>
      </c>
      <c r="BE27" s="21">
        <f t="shared" si="71"/>
        <v>0</v>
      </c>
    </row>
    <row r="28" spans="1:57">
      <c r="A28" s="25"/>
      <c r="B28" s="25"/>
      <c r="C28" s="25"/>
      <c r="D28" s="25"/>
      <c r="E28" s="25"/>
      <c r="F28" s="17" t="e">
        <f t="array" ref="F28">INDEX($E$5:$E$11, MATCH(1,(A28=$A$5:$A$11)*(C28=$B$5:$B$11)*(D28=$C$5:$C$11),0))</f>
        <v>#N/A</v>
      </c>
      <c r="G28" s="17" t="e">
        <f t="array" ref="G28">INDEX($H$5:$H$11, MATCH(1,(A28=$A$5:$A$11)*(C28=$B$5:$B$11)*(D28=$C$5:$C$11),0))*E28</f>
        <v>#N/A</v>
      </c>
      <c r="H28" s="17" t="e">
        <f t="array" ref="H28">INDEX($U$5:$U$11, MATCH(1,(A28=$A$5:$A$11)*(C28=$B$5:$B$11)*(D28=$C$5:$C$11),0))</f>
        <v>#N/A</v>
      </c>
      <c r="I28" s="17" t="e">
        <f t="array" ref="I28">INDEX($L$5:$L$11, MATCH(1,(A28=$A$5:$A$11)*(C28=$B$5:$B$11)*(D28=$C$5:$C$11),0))*E28</f>
        <v>#N/A</v>
      </c>
      <c r="J28" s="17" t="e">
        <f t="array" ref="J28">INDEX($M$5:$M$11, MATCH(1,(A28=$A$5:$A$11)*(C28=$B$5:$B$11)*(D28=$C$5:$C$11),0))*E28</f>
        <v>#N/A</v>
      </c>
      <c r="K28" s="25"/>
      <c r="L28" s="25"/>
      <c r="M28" s="17">
        <f t="shared" si="23"/>
        <v>0</v>
      </c>
      <c r="N28" s="17">
        <f t="array" ref="N28">IF(MOD(L28,2),INDEX($P$5:$P$11, MATCH(1,(A28=$A$5:$A$11)*(C28=$B$5:$B$11)*(D28=$C$5:$C$11),0)), 0)</f>
        <v>0</v>
      </c>
      <c r="O28" s="17" t="e">
        <f t="shared" si="24"/>
        <v>#N/A</v>
      </c>
      <c r="P28" s="17">
        <f t="shared" si="25"/>
        <v>0</v>
      </c>
      <c r="Q28" s="17">
        <f t="shared" si="26"/>
        <v>0</v>
      </c>
      <c r="R28" s="17">
        <f t="shared" si="27"/>
        <v>0</v>
      </c>
      <c r="S28" s="25"/>
      <c r="T28" s="17">
        <f t="shared" si="28"/>
        <v>0</v>
      </c>
      <c r="U28" s="25"/>
      <c r="V28" s="17">
        <f t="shared" si="29"/>
        <v>0</v>
      </c>
      <c r="W28" s="17">
        <f t="shared" si="30"/>
        <v>0</v>
      </c>
      <c r="X28" s="17">
        <f t="shared" si="31"/>
        <v>0</v>
      </c>
      <c r="Y28" s="17">
        <f t="array" ref="Y28">IF(MOD(L28,2),INDEX($G$5:$G$11, MATCH(1,(A28=$A$5:$A$11)*(C28=$B$5:$B$11)*(D28=$C$5:$C$11),0))*E28+R28+M28+O28+P28+T28+V28,0)</f>
        <v>0</v>
      </c>
      <c r="Z28" s="17">
        <f t="shared" si="32"/>
        <v>0</v>
      </c>
      <c r="AA28" s="17">
        <f t="shared" si="33"/>
        <v>0</v>
      </c>
      <c r="AB28" s="17">
        <f t="shared" si="34"/>
        <v>0</v>
      </c>
      <c r="AC28" s="2"/>
      <c r="AD28" s="2"/>
      <c r="AE28" s="2"/>
      <c r="AF28" s="2"/>
      <c r="AG28" s="2"/>
      <c r="AH28" s="2"/>
      <c r="AI28" s="2"/>
      <c r="AJ28" s="2"/>
      <c r="AK28" s="2"/>
      <c r="AL28" s="2"/>
      <c r="AM28" s="2"/>
      <c r="AN28" s="21">
        <f t="shared" si="54"/>
        <v>0</v>
      </c>
      <c r="AO28" s="21">
        <f t="shared" si="55"/>
        <v>0</v>
      </c>
      <c r="AP28" s="21">
        <f t="shared" si="56"/>
        <v>0</v>
      </c>
      <c r="AQ28" s="21">
        <f t="shared" si="57"/>
        <v>0</v>
      </c>
      <c r="AR28" s="21">
        <f t="shared" si="58"/>
        <v>0</v>
      </c>
      <c r="AS28" s="21" t="e">
        <f t="shared" si="59"/>
        <v>#N/A</v>
      </c>
      <c r="AT28" s="21" t="e">
        <f t="shared" si="60"/>
        <v>#N/A</v>
      </c>
      <c r="AU28" s="21" t="e">
        <f t="shared" si="61"/>
        <v>#N/A</v>
      </c>
      <c r="AV28" s="21" t="e">
        <f t="shared" si="62"/>
        <v>#N/A</v>
      </c>
      <c r="AW28" s="21" t="e">
        <f t="shared" si="63"/>
        <v>#N/A</v>
      </c>
      <c r="AX28" s="21">
        <f t="shared" si="64"/>
        <v>0</v>
      </c>
      <c r="AY28" s="21">
        <f t="shared" si="65"/>
        <v>0</v>
      </c>
      <c r="AZ28" s="21">
        <f t="shared" si="66"/>
        <v>0</v>
      </c>
      <c r="BA28" s="21" t="e">
        <f t="shared" si="67"/>
        <v>#N/A</v>
      </c>
      <c r="BB28" s="21">
        <f t="shared" si="68"/>
        <v>0</v>
      </c>
      <c r="BC28" s="21">
        <f t="shared" si="69"/>
        <v>0</v>
      </c>
      <c r="BD28" s="21" t="str">
        <f t="shared" si="70"/>
        <v>Returned</v>
      </c>
      <c r="BE28" s="21">
        <f t="shared" si="71"/>
        <v>0</v>
      </c>
    </row>
    <row r="29" spans="1:57">
      <c r="A29" s="25"/>
      <c r="B29" s="25"/>
      <c r="C29" s="25"/>
      <c r="D29" s="25"/>
      <c r="E29" s="25"/>
      <c r="F29" s="17" t="e">
        <f t="array" ref="F29">INDEX($E$5:$E$11, MATCH(1,(A29=$A$5:$A$11)*(C29=$B$5:$B$11)*(D29=$C$5:$C$11),0))</f>
        <v>#N/A</v>
      </c>
      <c r="G29" s="17" t="e">
        <f t="array" ref="G29">INDEX($H$5:$H$11, MATCH(1,(A29=$A$5:$A$11)*(C29=$B$5:$B$11)*(D29=$C$5:$C$11),0))*E29</f>
        <v>#N/A</v>
      </c>
      <c r="H29" s="17" t="e">
        <f t="array" ref="H29">INDEX($U$5:$U$11, MATCH(1,(A29=$A$5:$A$11)*(C29=$B$5:$B$11)*(D29=$C$5:$C$11),0))</f>
        <v>#N/A</v>
      </c>
      <c r="I29" s="17" t="e">
        <f t="array" ref="I29">INDEX($L$5:$L$11, MATCH(1,(A29=$A$5:$A$11)*(C29=$B$5:$B$11)*(D29=$C$5:$C$11),0))*E29</f>
        <v>#N/A</v>
      </c>
      <c r="J29" s="17" t="e">
        <f t="array" ref="J29">INDEX($M$5:$M$11, MATCH(1,(A29=$A$5:$A$11)*(C29=$B$5:$B$11)*(D29=$C$5:$C$11),0))*E29</f>
        <v>#N/A</v>
      </c>
      <c r="K29" s="25"/>
      <c r="L29" s="25"/>
      <c r="M29" s="17">
        <f t="shared" si="23"/>
        <v>0</v>
      </c>
      <c r="N29" s="17">
        <f t="array" ref="N29">IF(MOD(L29,2),INDEX($P$5:$P$11, MATCH(1,(A29=$A$5:$A$11)*(C29=$B$5:$B$11)*(D29=$C$5:$C$11),0)), 0)</f>
        <v>0</v>
      </c>
      <c r="O29" s="17" t="e">
        <f t="shared" si="24"/>
        <v>#N/A</v>
      </c>
      <c r="P29" s="17">
        <f t="shared" si="25"/>
        <v>0</v>
      </c>
      <c r="Q29" s="17">
        <f t="shared" si="26"/>
        <v>0</v>
      </c>
      <c r="R29" s="17">
        <f t="shared" si="27"/>
        <v>0</v>
      </c>
      <c r="S29" s="25"/>
      <c r="T29" s="17">
        <f t="shared" si="28"/>
        <v>0</v>
      </c>
      <c r="U29" s="25"/>
      <c r="V29" s="17">
        <f t="shared" si="29"/>
        <v>0</v>
      </c>
      <c r="W29" s="17">
        <f t="shared" si="30"/>
        <v>0</v>
      </c>
      <c r="X29" s="17">
        <f t="shared" si="31"/>
        <v>0</v>
      </c>
      <c r="Y29" s="17">
        <f t="array" ref="Y29">IF(MOD(L29,2),INDEX($G$5:$G$11, MATCH(1,(A29=$A$5:$A$11)*(C29=$B$5:$B$11)*(D29=$C$5:$C$11),0))*E29+R29+M29+O29+P29+T29+V29,0)</f>
        <v>0</v>
      </c>
      <c r="Z29" s="17">
        <f t="shared" si="32"/>
        <v>0</v>
      </c>
      <c r="AA29" s="17">
        <f t="shared" si="33"/>
        <v>0</v>
      </c>
      <c r="AB29" s="17">
        <f t="shared" si="34"/>
        <v>0</v>
      </c>
      <c r="AC29" s="2"/>
      <c r="AD29" s="2"/>
      <c r="AE29" s="2"/>
      <c r="AF29" s="2"/>
      <c r="AG29" s="2"/>
      <c r="AH29" s="2"/>
      <c r="AI29" s="2"/>
      <c r="AJ29" s="2"/>
      <c r="AK29" s="2"/>
      <c r="AL29" s="2"/>
      <c r="AM29" s="2"/>
      <c r="AN29" s="21">
        <f t="shared" si="54"/>
        <v>0</v>
      </c>
      <c r="AO29" s="21">
        <f t="shared" si="55"/>
        <v>0</v>
      </c>
      <c r="AP29" s="21">
        <f t="shared" si="56"/>
        <v>0</v>
      </c>
      <c r="AQ29" s="21">
        <f t="shared" si="57"/>
        <v>0</v>
      </c>
      <c r="AR29" s="21">
        <f t="shared" si="58"/>
        <v>0</v>
      </c>
      <c r="AS29" s="21" t="e">
        <f t="shared" si="59"/>
        <v>#N/A</v>
      </c>
      <c r="AT29" s="21" t="e">
        <f t="shared" si="60"/>
        <v>#N/A</v>
      </c>
      <c r="AU29" s="21" t="e">
        <f t="shared" si="61"/>
        <v>#N/A</v>
      </c>
      <c r="AV29" s="21" t="e">
        <f t="shared" si="62"/>
        <v>#N/A</v>
      </c>
      <c r="AW29" s="21" t="e">
        <f t="shared" si="63"/>
        <v>#N/A</v>
      </c>
      <c r="AX29" s="21">
        <f t="shared" si="64"/>
        <v>0</v>
      </c>
      <c r="AY29" s="21">
        <f t="shared" si="65"/>
        <v>0</v>
      </c>
      <c r="AZ29" s="21">
        <f t="shared" si="66"/>
        <v>0</v>
      </c>
      <c r="BA29" s="21" t="e">
        <f t="shared" si="67"/>
        <v>#N/A</v>
      </c>
      <c r="BB29" s="21">
        <f t="shared" si="68"/>
        <v>0</v>
      </c>
      <c r="BC29" s="21">
        <f t="shared" si="69"/>
        <v>0</v>
      </c>
      <c r="BD29" s="21" t="str">
        <f t="shared" si="70"/>
        <v>Returned</v>
      </c>
      <c r="BE29" s="21">
        <f t="shared" si="71"/>
        <v>0</v>
      </c>
    </row>
    <row r="30" spans="1:57">
      <c r="A30" s="25"/>
      <c r="B30" s="25"/>
      <c r="C30" s="25"/>
      <c r="D30" s="25"/>
      <c r="E30" s="25"/>
      <c r="F30" s="17" t="e">
        <f t="array" ref="F30">INDEX($E$5:$E$11, MATCH(1,(A30=$A$5:$A$11)*(C30=$B$5:$B$11)*(D30=$C$5:$C$11),0))</f>
        <v>#N/A</v>
      </c>
      <c r="G30" s="17" t="e">
        <f t="array" ref="G30">INDEX($H$5:$H$11, MATCH(1,(A30=$A$5:$A$11)*(C30=$B$5:$B$11)*(D30=$C$5:$C$11),0))*E30</f>
        <v>#N/A</v>
      </c>
      <c r="H30" s="17" t="e">
        <f t="array" ref="H30">INDEX($U$5:$U$11, MATCH(1,(A30=$A$5:$A$11)*(C30=$B$5:$B$11)*(D30=$C$5:$C$11),0))</f>
        <v>#N/A</v>
      </c>
      <c r="I30" s="17" t="e">
        <f t="array" ref="I30">INDEX($L$5:$L$11, MATCH(1,(A30=$A$5:$A$11)*(C30=$B$5:$B$11)*(D30=$C$5:$C$11),0))*E30</f>
        <v>#N/A</v>
      </c>
      <c r="J30" s="17" t="e">
        <f t="array" ref="J30">INDEX($M$5:$M$11, MATCH(1,(A30=$A$5:$A$11)*(C30=$B$5:$B$11)*(D30=$C$5:$C$11),0))*E30</f>
        <v>#N/A</v>
      </c>
      <c r="K30" s="25"/>
      <c r="L30" s="25"/>
      <c r="M30" s="17">
        <f t="shared" si="23"/>
        <v>0</v>
      </c>
      <c r="N30" s="17">
        <f t="array" ref="N30">IF(MOD(L30,2),INDEX($P$5:$P$11, MATCH(1,(A30=$A$5:$A$11)*(C30=$B$5:$B$11)*(D30=$C$5:$C$11),0)), 0)</f>
        <v>0</v>
      </c>
      <c r="O30" s="17" t="e">
        <f t="shared" si="24"/>
        <v>#N/A</v>
      </c>
      <c r="P30" s="17">
        <f t="shared" si="25"/>
        <v>0</v>
      </c>
      <c r="Q30" s="17">
        <f t="shared" si="26"/>
        <v>0</v>
      </c>
      <c r="R30" s="17">
        <f t="shared" si="27"/>
        <v>0</v>
      </c>
      <c r="S30" s="25"/>
      <c r="T30" s="17">
        <f t="shared" si="28"/>
        <v>0</v>
      </c>
      <c r="U30" s="25"/>
      <c r="V30" s="17">
        <f t="shared" si="29"/>
        <v>0</v>
      </c>
      <c r="W30" s="17">
        <f t="shared" si="30"/>
        <v>0</v>
      </c>
      <c r="X30" s="17">
        <f t="shared" si="31"/>
        <v>0</v>
      </c>
      <c r="Y30" s="17">
        <f t="array" ref="Y30">IF(MOD(L30,2),INDEX($G$5:$G$11, MATCH(1,(A30=$A$5:$A$11)*(C30=$B$5:$B$11)*(D30=$C$5:$C$11),0))*E30+R30+M30+O30+P30+T30+V30,0)</f>
        <v>0</v>
      </c>
      <c r="Z30" s="17">
        <f t="shared" si="32"/>
        <v>0</v>
      </c>
      <c r="AA30" s="17">
        <f t="shared" si="33"/>
        <v>0</v>
      </c>
      <c r="AB30" s="17">
        <f t="shared" si="34"/>
        <v>0</v>
      </c>
      <c r="AC30" s="2"/>
      <c r="AD30" s="2"/>
      <c r="AE30" s="2"/>
      <c r="AF30" s="2"/>
      <c r="AG30" s="2"/>
      <c r="AH30" s="2"/>
      <c r="AI30" s="2"/>
      <c r="AJ30" s="2"/>
      <c r="AK30" s="2"/>
      <c r="AL30" s="2"/>
      <c r="AM30" s="2"/>
      <c r="AN30" s="21">
        <f t="shared" si="54"/>
        <v>0</v>
      </c>
      <c r="AO30" s="21">
        <f t="shared" si="55"/>
        <v>0</v>
      </c>
      <c r="AP30" s="21">
        <f t="shared" si="56"/>
        <v>0</v>
      </c>
      <c r="AQ30" s="21">
        <f t="shared" si="57"/>
        <v>0</v>
      </c>
      <c r="AR30" s="21">
        <f t="shared" si="58"/>
        <v>0</v>
      </c>
      <c r="AS30" s="21" t="e">
        <f t="shared" si="59"/>
        <v>#N/A</v>
      </c>
      <c r="AT30" s="21" t="e">
        <f t="shared" si="60"/>
        <v>#N/A</v>
      </c>
      <c r="AU30" s="21" t="e">
        <f t="shared" si="61"/>
        <v>#N/A</v>
      </c>
      <c r="AV30" s="21" t="e">
        <f t="shared" si="62"/>
        <v>#N/A</v>
      </c>
      <c r="AW30" s="21" t="e">
        <f t="shared" si="63"/>
        <v>#N/A</v>
      </c>
      <c r="AX30" s="21">
        <f t="shared" si="64"/>
        <v>0</v>
      </c>
      <c r="AY30" s="21">
        <f t="shared" si="65"/>
        <v>0</v>
      </c>
      <c r="AZ30" s="21">
        <f t="shared" si="66"/>
        <v>0</v>
      </c>
      <c r="BA30" s="21" t="e">
        <f t="shared" si="67"/>
        <v>#N/A</v>
      </c>
      <c r="BB30" s="21">
        <f t="shared" si="68"/>
        <v>0</v>
      </c>
      <c r="BC30" s="21">
        <f t="shared" si="69"/>
        <v>0</v>
      </c>
      <c r="BD30" s="21" t="str">
        <f t="shared" si="70"/>
        <v>Returned</v>
      </c>
      <c r="BE30" s="21">
        <f t="shared" si="71"/>
        <v>0</v>
      </c>
    </row>
    <row r="31" spans="1:57">
      <c r="A31" s="25"/>
      <c r="B31" s="25"/>
      <c r="C31" s="25"/>
      <c r="D31" s="25"/>
      <c r="E31" s="25"/>
      <c r="F31" s="17" t="e">
        <f t="array" ref="F31">INDEX($E$5:$E$11, MATCH(1,(A31=$A$5:$A$11)*(C31=$B$5:$B$11)*(D31=$C$5:$C$11),0))</f>
        <v>#N/A</v>
      </c>
      <c r="G31" s="17" t="e">
        <f t="array" ref="G31">INDEX($H$5:$H$11, MATCH(1,(A31=$A$5:$A$11)*(C31=$B$5:$B$11)*(D31=$C$5:$C$11),0))*E31</f>
        <v>#N/A</v>
      </c>
      <c r="H31" s="17" t="e">
        <f t="array" ref="H31">INDEX($U$5:$U$11, MATCH(1,(A31=$A$5:$A$11)*(C31=$B$5:$B$11)*(D31=$C$5:$C$11),0))</f>
        <v>#N/A</v>
      </c>
      <c r="I31" s="17" t="e">
        <f t="array" ref="I31">INDEX($L$5:$L$11, MATCH(1,(A31=$A$5:$A$11)*(C31=$B$5:$B$11)*(D31=$C$5:$C$11),0))*E31</f>
        <v>#N/A</v>
      </c>
      <c r="J31" s="17" t="e">
        <f t="array" ref="J31">INDEX($M$5:$M$11, MATCH(1,(A31=$A$5:$A$11)*(C31=$B$5:$B$11)*(D31=$C$5:$C$11),0))*E31</f>
        <v>#N/A</v>
      </c>
      <c r="K31" s="25"/>
      <c r="L31" s="25"/>
      <c r="M31" s="17">
        <f t="shared" si="23"/>
        <v>0</v>
      </c>
      <c r="N31" s="17">
        <f t="array" ref="N31">IF(MOD(L31,2),INDEX($P$5:$P$11, MATCH(1,(A31=$A$5:$A$11)*(C31=$B$5:$B$11)*(D31=$C$5:$C$11),0)), 0)</f>
        <v>0</v>
      </c>
      <c r="O31" s="17" t="e">
        <f t="shared" si="24"/>
        <v>#N/A</v>
      </c>
      <c r="P31" s="17">
        <f t="shared" si="25"/>
        <v>0</v>
      </c>
      <c r="Q31" s="17">
        <f t="shared" si="26"/>
        <v>0</v>
      </c>
      <c r="R31" s="17">
        <f t="shared" si="27"/>
        <v>0</v>
      </c>
      <c r="S31" s="25"/>
      <c r="T31" s="17">
        <f t="shared" si="28"/>
        <v>0</v>
      </c>
      <c r="U31" s="25"/>
      <c r="V31" s="17">
        <f t="shared" si="29"/>
        <v>0</v>
      </c>
      <c r="W31" s="17">
        <f t="shared" si="30"/>
        <v>0</v>
      </c>
      <c r="X31" s="17">
        <f t="shared" si="31"/>
        <v>0</v>
      </c>
      <c r="Y31" s="17">
        <f t="array" ref="Y31">IF(MOD(L31,2),INDEX($G$5:$G$11, MATCH(1,(A31=$A$5:$A$11)*(C31=$B$5:$B$11)*(D31=$C$5:$C$11),0))*E31+R31+M31+O31+P31+T31+V31,0)</f>
        <v>0</v>
      </c>
      <c r="Z31" s="17">
        <f t="shared" si="32"/>
        <v>0</v>
      </c>
      <c r="AA31" s="17">
        <f t="shared" si="33"/>
        <v>0</v>
      </c>
      <c r="AB31" s="17">
        <f t="shared" si="34"/>
        <v>0</v>
      </c>
      <c r="AC31" s="2"/>
      <c r="AD31" s="2"/>
      <c r="AE31" s="2"/>
      <c r="AF31" s="2"/>
      <c r="AG31" s="2"/>
      <c r="AH31" s="2"/>
      <c r="AI31" s="2"/>
      <c r="AJ31" s="2"/>
      <c r="AK31" s="2"/>
      <c r="AL31" s="2"/>
      <c r="AM31" s="2"/>
      <c r="AN31" s="21">
        <f t="shared" si="54"/>
        <v>0</v>
      </c>
      <c r="AO31" s="21">
        <f t="shared" si="55"/>
        <v>0</v>
      </c>
      <c r="AP31" s="21">
        <f t="shared" si="56"/>
        <v>0</v>
      </c>
      <c r="AQ31" s="21">
        <f t="shared" si="57"/>
        <v>0</v>
      </c>
      <c r="AR31" s="21">
        <f t="shared" si="58"/>
        <v>0</v>
      </c>
      <c r="AS31" s="21" t="e">
        <f t="shared" si="59"/>
        <v>#N/A</v>
      </c>
      <c r="AT31" s="21" t="e">
        <f t="shared" si="60"/>
        <v>#N/A</v>
      </c>
      <c r="AU31" s="21" t="e">
        <f t="shared" si="61"/>
        <v>#N/A</v>
      </c>
      <c r="AV31" s="21" t="e">
        <f t="shared" si="62"/>
        <v>#N/A</v>
      </c>
      <c r="AW31" s="21" t="e">
        <f t="shared" si="63"/>
        <v>#N/A</v>
      </c>
      <c r="AX31" s="21">
        <f t="shared" si="64"/>
        <v>0</v>
      </c>
      <c r="AY31" s="21">
        <f t="shared" si="65"/>
        <v>0</v>
      </c>
      <c r="AZ31" s="21">
        <f t="shared" si="66"/>
        <v>0</v>
      </c>
      <c r="BA31" s="21" t="e">
        <f t="shared" si="67"/>
        <v>#N/A</v>
      </c>
      <c r="BB31" s="21">
        <f t="shared" si="68"/>
        <v>0</v>
      </c>
      <c r="BC31" s="21">
        <f t="shared" si="69"/>
        <v>0</v>
      </c>
      <c r="BD31" s="21" t="str">
        <f t="shared" si="70"/>
        <v>Returned</v>
      </c>
      <c r="BE31" s="21">
        <f t="shared" si="71"/>
        <v>0</v>
      </c>
    </row>
    <row r="32" spans="1:57">
      <c r="A32" s="25"/>
      <c r="B32" s="25"/>
      <c r="C32" s="25"/>
      <c r="D32" s="25"/>
      <c r="E32" s="25"/>
      <c r="F32" s="17" t="e">
        <f t="array" ref="F32">INDEX($E$5:$E$11, MATCH(1,(A32=$A$5:$A$11)*(C32=$B$5:$B$11)*(D32=$C$5:$C$11),0))</f>
        <v>#N/A</v>
      </c>
      <c r="G32" s="17" t="e">
        <f t="array" ref="G32">INDEX($H$5:$H$11, MATCH(1,(A32=$A$5:$A$11)*(C32=$B$5:$B$11)*(D32=$C$5:$C$11),0))*E32</f>
        <v>#N/A</v>
      </c>
      <c r="H32" s="17" t="e">
        <f t="array" ref="H32">INDEX($U$5:$U$11, MATCH(1,(A32=$A$5:$A$11)*(C32=$B$5:$B$11)*(D32=$C$5:$C$11),0))</f>
        <v>#N/A</v>
      </c>
      <c r="I32" s="17" t="e">
        <f t="array" ref="I32">INDEX($L$5:$L$11, MATCH(1,(A32=$A$5:$A$11)*(C32=$B$5:$B$11)*(D32=$C$5:$C$11),0))*E32</f>
        <v>#N/A</v>
      </c>
      <c r="J32" s="17" t="e">
        <f t="array" ref="J32">INDEX($M$5:$M$11, MATCH(1,(A32=$A$5:$A$11)*(C32=$B$5:$B$11)*(D32=$C$5:$C$11),0))*E32</f>
        <v>#N/A</v>
      </c>
      <c r="K32" s="25"/>
      <c r="L32" s="25"/>
      <c r="M32" s="17">
        <f t="shared" si="23"/>
        <v>0</v>
      </c>
      <c r="N32" s="17">
        <f t="array" ref="N32">IF(MOD(L32,2),INDEX($P$5:$P$11, MATCH(1,(A32=$A$5:$A$11)*(C32=$B$5:$B$11)*(D32=$C$5:$C$11),0)), 0)</f>
        <v>0</v>
      </c>
      <c r="O32" s="17" t="e">
        <f t="shared" si="24"/>
        <v>#N/A</v>
      </c>
      <c r="P32" s="17">
        <f t="shared" si="25"/>
        <v>0</v>
      </c>
      <c r="Q32" s="17">
        <f t="shared" si="26"/>
        <v>0</v>
      </c>
      <c r="R32" s="17">
        <f t="shared" si="27"/>
        <v>0</v>
      </c>
      <c r="S32" s="25"/>
      <c r="T32" s="17">
        <f t="shared" si="28"/>
        <v>0</v>
      </c>
      <c r="U32" s="25"/>
      <c r="V32" s="17">
        <f t="shared" si="29"/>
        <v>0</v>
      </c>
      <c r="W32" s="17">
        <f t="shared" si="30"/>
        <v>0</v>
      </c>
      <c r="X32" s="17">
        <f t="shared" si="31"/>
        <v>0</v>
      </c>
      <c r="Y32" s="17">
        <f t="array" ref="Y32">IF(MOD(L32,2),INDEX($G$5:$G$11, MATCH(1,(A32=$A$5:$A$11)*(C32=$B$5:$B$11)*(D32=$C$5:$C$11),0))*E32+R32+M32+O32+P32+T32+V32,0)</f>
        <v>0</v>
      </c>
      <c r="Z32" s="17">
        <f t="shared" si="32"/>
        <v>0</v>
      </c>
      <c r="AA32" s="17">
        <f t="shared" si="33"/>
        <v>0</v>
      </c>
      <c r="AB32" s="17">
        <f t="shared" si="34"/>
        <v>0</v>
      </c>
      <c r="AC32" s="2"/>
      <c r="AD32" s="2"/>
      <c r="AE32" s="2"/>
      <c r="AF32" s="2"/>
      <c r="AG32" s="2"/>
      <c r="AH32" s="2"/>
      <c r="AI32" s="2"/>
      <c r="AJ32" s="2"/>
      <c r="AK32" s="2"/>
      <c r="AL32" s="2"/>
      <c r="AM32" s="2"/>
      <c r="AN32" s="21">
        <f t="shared" si="54"/>
        <v>0</v>
      </c>
      <c r="AO32" s="21">
        <f t="shared" si="55"/>
        <v>0</v>
      </c>
      <c r="AP32" s="21">
        <f t="shared" si="56"/>
        <v>0</v>
      </c>
      <c r="AQ32" s="21">
        <f t="shared" si="57"/>
        <v>0</v>
      </c>
      <c r="AR32" s="21">
        <f t="shared" si="58"/>
        <v>0</v>
      </c>
      <c r="AS32" s="21" t="e">
        <f t="shared" si="59"/>
        <v>#N/A</v>
      </c>
      <c r="AT32" s="21" t="e">
        <f t="shared" si="60"/>
        <v>#N/A</v>
      </c>
      <c r="AU32" s="21" t="e">
        <f t="shared" si="61"/>
        <v>#N/A</v>
      </c>
      <c r="AV32" s="21" t="e">
        <f t="shared" si="62"/>
        <v>#N/A</v>
      </c>
      <c r="AW32" s="21" t="e">
        <f t="shared" si="63"/>
        <v>#N/A</v>
      </c>
      <c r="AX32" s="21">
        <f t="shared" si="64"/>
        <v>0</v>
      </c>
      <c r="AY32" s="21">
        <f t="shared" si="65"/>
        <v>0</v>
      </c>
      <c r="AZ32" s="21">
        <f t="shared" si="66"/>
        <v>0</v>
      </c>
      <c r="BA32" s="21" t="e">
        <f t="shared" si="67"/>
        <v>#N/A</v>
      </c>
      <c r="BB32" s="21">
        <f t="shared" si="68"/>
        <v>0</v>
      </c>
      <c r="BC32" s="21">
        <f t="shared" si="69"/>
        <v>0</v>
      </c>
      <c r="BD32" s="21" t="str">
        <f t="shared" si="70"/>
        <v>Returned</v>
      </c>
      <c r="BE32" s="21">
        <f t="shared" si="71"/>
        <v>0</v>
      </c>
    </row>
    <row r="33" spans="1:57">
      <c r="A33" s="25"/>
      <c r="B33" s="25"/>
      <c r="C33" s="25"/>
      <c r="D33" s="25"/>
      <c r="E33" s="25"/>
      <c r="F33" s="17" t="e">
        <f t="array" ref="F33">INDEX($E$5:$E$11, MATCH(1,(A33=$A$5:$A$11)*(C33=$B$5:$B$11)*(D33=$C$5:$C$11),0))</f>
        <v>#N/A</v>
      </c>
      <c r="G33" s="17" t="e">
        <f t="array" ref="G33">INDEX($H$5:$H$11, MATCH(1,(A33=$A$5:$A$11)*(C33=$B$5:$B$11)*(D33=$C$5:$C$11),0))*E33</f>
        <v>#N/A</v>
      </c>
      <c r="H33" s="17" t="e">
        <f t="array" ref="H33">INDEX($U$5:$U$11, MATCH(1,(A33=$A$5:$A$11)*(C33=$B$5:$B$11)*(D33=$C$5:$C$11),0))</f>
        <v>#N/A</v>
      </c>
      <c r="I33" s="17" t="e">
        <f t="array" ref="I33">INDEX($L$5:$L$11, MATCH(1,(A33=$A$5:$A$11)*(C33=$B$5:$B$11)*(D33=$C$5:$C$11),0))*E33</f>
        <v>#N/A</v>
      </c>
      <c r="J33" s="17" t="e">
        <f t="array" ref="J33">INDEX($M$5:$M$11, MATCH(1,(A33=$A$5:$A$11)*(C33=$B$5:$B$11)*(D33=$C$5:$C$11),0))*E33</f>
        <v>#N/A</v>
      </c>
      <c r="K33" s="25"/>
      <c r="L33" s="25"/>
      <c r="M33" s="17">
        <f t="shared" si="23"/>
        <v>0</v>
      </c>
      <c r="N33" s="17">
        <f t="array" ref="N33">IF(MOD(L33,2),INDEX($P$5:$P$11, MATCH(1,(A33=$A$5:$A$11)*(C33=$B$5:$B$11)*(D33=$C$5:$C$11),0)), 0)</f>
        <v>0</v>
      </c>
      <c r="O33" s="17" t="e">
        <f t="shared" si="24"/>
        <v>#N/A</v>
      </c>
      <c r="P33" s="17">
        <f t="shared" si="25"/>
        <v>0</v>
      </c>
      <c r="Q33" s="17">
        <f t="shared" si="26"/>
        <v>0</v>
      </c>
      <c r="R33" s="17">
        <f t="shared" si="27"/>
        <v>0</v>
      </c>
      <c r="S33" s="25"/>
      <c r="T33" s="17">
        <f t="shared" si="28"/>
        <v>0</v>
      </c>
      <c r="U33" s="25"/>
      <c r="V33" s="17">
        <f t="shared" si="29"/>
        <v>0</v>
      </c>
      <c r="W33" s="17">
        <f t="shared" si="30"/>
        <v>0</v>
      </c>
      <c r="X33" s="17">
        <f t="shared" si="31"/>
        <v>0</v>
      </c>
      <c r="Y33" s="17">
        <f t="array" ref="Y33">IF(MOD(L33,2),INDEX($G$5:$G$11, MATCH(1,(A33=$A$5:$A$11)*(C33=$B$5:$B$11)*(D33=$C$5:$C$11),0))*E33+R33+M33+O33+P33+T33+V33,0)</f>
        <v>0</v>
      </c>
      <c r="Z33" s="17">
        <f t="shared" si="32"/>
        <v>0</v>
      </c>
      <c r="AA33" s="17">
        <f t="shared" si="33"/>
        <v>0</v>
      </c>
      <c r="AB33" s="17">
        <f t="shared" si="34"/>
        <v>0</v>
      </c>
      <c r="AC33" s="2"/>
      <c r="AD33" s="2"/>
      <c r="AE33" s="2"/>
      <c r="AF33" s="2"/>
      <c r="AG33" s="2"/>
      <c r="AH33" s="2"/>
      <c r="AI33" s="2"/>
      <c r="AJ33" s="2"/>
      <c r="AK33" s="2"/>
      <c r="AL33" s="2"/>
      <c r="AM33" s="2"/>
      <c r="AN33" s="21">
        <f t="shared" si="54"/>
        <v>0</v>
      </c>
      <c r="AO33" s="21">
        <f t="shared" si="55"/>
        <v>0</v>
      </c>
      <c r="AP33" s="21">
        <f t="shared" si="56"/>
        <v>0</v>
      </c>
      <c r="AQ33" s="21">
        <f t="shared" si="57"/>
        <v>0</v>
      </c>
      <c r="AR33" s="21">
        <f t="shared" si="58"/>
        <v>0</v>
      </c>
      <c r="AS33" s="21" t="e">
        <f t="shared" si="59"/>
        <v>#N/A</v>
      </c>
      <c r="AT33" s="21" t="e">
        <f t="shared" si="60"/>
        <v>#N/A</v>
      </c>
      <c r="AU33" s="21" t="e">
        <f t="shared" si="61"/>
        <v>#N/A</v>
      </c>
      <c r="AV33" s="21" t="e">
        <f t="shared" si="62"/>
        <v>#N/A</v>
      </c>
      <c r="AW33" s="21" t="e">
        <f t="shared" si="63"/>
        <v>#N/A</v>
      </c>
      <c r="AX33" s="21">
        <f t="shared" si="64"/>
        <v>0</v>
      </c>
      <c r="AY33" s="21">
        <f t="shared" si="65"/>
        <v>0</v>
      </c>
      <c r="AZ33" s="21">
        <f t="shared" si="66"/>
        <v>0</v>
      </c>
      <c r="BA33" s="21" t="e">
        <f t="shared" si="67"/>
        <v>#N/A</v>
      </c>
      <c r="BB33" s="21">
        <f t="shared" si="68"/>
        <v>0</v>
      </c>
      <c r="BC33" s="21">
        <f t="shared" si="69"/>
        <v>0</v>
      </c>
      <c r="BD33" s="21" t="str">
        <f t="shared" si="70"/>
        <v>Returned</v>
      </c>
      <c r="BE33" s="21">
        <f t="shared" si="71"/>
        <v>0</v>
      </c>
    </row>
    <row r="34" spans="1:57">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1">
        <f t="shared" si="54"/>
        <v>0</v>
      </c>
      <c r="AO34" s="21">
        <f t="shared" si="55"/>
        <v>0</v>
      </c>
      <c r="AP34" s="21">
        <f t="shared" si="56"/>
        <v>0</v>
      </c>
      <c r="AQ34" s="21">
        <f t="shared" si="57"/>
        <v>0</v>
      </c>
      <c r="AR34" s="21">
        <f t="shared" si="58"/>
        <v>0</v>
      </c>
      <c r="AS34" s="21" t="e">
        <f t="shared" si="59"/>
        <v>#N/A</v>
      </c>
      <c r="AT34" s="21" t="e">
        <f t="shared" si="60"/>
        <v>#N/A</v>
      </c>
      <c r="AU34" s="21" t="e">
        <f t="shared" si="61"/>
        <v>#N/A</v>
      </c>
      <c r="AV34" s="21" t="e">
        <f t="shared" si="62"/>
        <v>#N/A</v>
      </c>
      <c r="AW34" s="21" t="e">
        <f t="shared" si="63"/>
        <v>#N/A</v>
      </c>
      <c r="AX34" s="21">
        <f t="shared" si="64"/>
        <v>0</v>
      </c>
      <c r="AY34" s="21">
        <f t="shared" si="65"/>
        <v>0</v>
      </c>
      <c r="AZ34" s="21">
        <f t="shared" si="66"/>
        <v>0</v>
      </c>
      <c r="BA34" s="21" t="e">
        <f t="shared" si="67"/>
        <v>#N/A</v>
      </c>
      <c r="BB34" s="21">
        <f t="shared" si="68"/>
        <v>0</v>
      </c>
      <c r="BC34" s="21">
        <f t="shared" si="69"/>
        <v>0</v>
      </c>
      <c r="BD34" s="21" t="str">
        <f t="shared" si="70"/>
        <v>Returned</v>
      </c>
      <c r="BE34" s="21">
        <f t="shared" si="71"/>
        <v>0</v>
      </c>
    </row>
  </sheetData>
  <sheetProtection password="C71F" sheet="1" objects="1" scenarios="1"/>
  <mergeCells count="19">
    <mergeCell ref="AF16:AL16"/>
    <mergeCell ref="J3:L3"/>
    <mergeCell ref="AN16:BE16"/>
    <mergeCell ref="W15:X15"/>
    <mergeCell ref="AI3:AJ3"/>
    <mergeCell ref="N15:O15"/>
    <mergeCell ref="Z15:AB15"/>
    <mergeCell ref="AF3:AH3"/>
    <mergeCell ref="AC3:AD3"/>
    <mergeCell ref="AA3:AB3"/>
    <mergeCell ref="Y3:Z3"/>
    <mergeCell ref="U3:V3"/>
    <mergeCell ref="S3:T3"/>
    <mergeCell ref="P3:Q3"/>
    <mergeCell ref="M3:N3"/>
    <mergeCell ref="A14:AB14"/>
    <mergeCell ref="A12:E12"/>
    <mergeCell ref="A1:AJ1"/>
    <mergeCell ref="A2:AJ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sheetPr codeName="Sheet5"/>
  <dimension ref="A1"/>
  <sheetViews>
    <sheetView workbookViewId="0">
      <selection sqref="A1:XFD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Sheet1</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2020-07-28T06:45:35Z</dcterms:modified>
</cp:coreProperties>
</file>