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llinoisedu.sharepoint.com/sites/MSFPracticumFIN582583FA23-NextName-FinancialProjectionModelBuilding/Shared Documents/NextName - Financial Projection Model Building/Model and Presentation Decks/NextName Info &amp; Data/"/>
    </mc:Choice>
  </mc:AlternateContent>
  <xr:revisionPtr revIDLastSave="9866" documentId="13_ncr:1_{DC32B015-31F0-F244-9EE4-E4B590B67767}" xr6:coauthVersionLast="47" xr6:coauthVersionMax="47" xr10:uidLastSave="{460E7A9F-955E-4A69-99AD-E19E93B6E15E}"/>
  <bookViews>
    <workbookView xWindow="0" yWindow="500" windowWidth="28060" windowHeight="16400" firstSheet="6" activeTab="3" xr2:uid="{434F442E-59BF-4181-A46C-845AC6C6599E}"/>
  </bookViews>
  <sheets>
    <sheet name="Scenario Analysis" sheetId="17" state="hidden" r:id="rId1"/>
    <sheet name="Revenue Streams Assumptions" sheetId="15" state="hidden" r:id="rId2"/>
    <sheet name="Team&amp;Player Profile Assumptions" sheetId="16" state="hidden" r:id="rId3"/>
    <sheet name="Profile and Revenue Assumptions" sheetId="25" r:id="rId4"/>
    <sheet name="Volume " sheetId="24" r:id="rId5"/>
    <sheet name="Digital Collectibles" sheetId="5" r:id="rId6"/>
    <sheet name="Brand Sponsorships" sheetId="23" r:id="rId7"/>
    <sheet name="Affiliate Marketing " sheetId="18" r:id="rId8"/>
    <sheet name="Brand Sponsorship Old" sheetId="11" state="hidden" r:id="rId9"/>
    <sheet name="Affiliate Marketing Old" sheetId="14" state="hidden" r:id="rId10"/>
    <sheet name="Examples" sheetId="7" state="hidden" r:id="rId11"/>
    <sheet name="Summary Revenue" sheetId="1" r:id="rId12"/>
  </sheets>
  <definedNames>
    <definedName name="_xlnm._FilterDatabase" localSheetId="2" hidden="1">'Team&amp;Player Profile Assumptions'!$B$13:$C$18</definedName>
    <definedName name="Athlete_Rev_Percent">'Revenue Streams Assumptions'!$V$13:$X$13</definedName>
    <definedName name="High_High">'Revenue Streams Assumptions'!$V$19:$V$19</definedName>
    <definedName name="High_High_Price">'Revenue Streams Assumptions'!$V$19:$V$19</definedName>
    <definedName name="High_Low">'Revenue Streams Assumptions'!$V$21:$V$21</definedName>
    <definedName name="High_Medium">'Revenue Streams Assumptions'!$V$20:$V$20</definedName>
    <definedName name="Low_High">'Revenue Streams Assumptions'!$V$27:$V$27</definedName>
    <definedName name="Low_Low">'Revenue Streams Assumptions'!$V$29:$V$29</definedName>
    <definedName name="Low_Medium">'Revenue Streams Assumptions'!$V$28:$V$28</definedName>
    <definedName name="Medium_High">'Revenue Streams Assumptions'!$V$23:$V$23</definedName>
    <definedName name="Medium_Low">'Revenue Streams Assumptions'!$V$25:$V$25</definedName>
    <definedName name="Medium_Medium">'Revenue Streams Assumptions'!$V$24:$V$24</definedName>
    <definedName name="NN_Rev_Percent">'Revenue Streams Assumptions'!$V$14:$X$14</definedName>
    <definedName name="Premiere_High">'Revenue Streams Assumptions'!$V$31:$V$31</definedName>
    <definedName name="Premiere_Low">'Revenue Streams Assumptions'!$V$33:$V$33</definedName>
    <definedName name="Premiere_Medium">'Revenue Streams Assumptions'!$V$32:$V$32</definedName>
    <definedName name="Price_High_High">'Revenue Streams Assumptions'!$V$19:$V$19</definedName>
    <definedName name="Prod_Growth_Rate">'Revenue Streams Assumptions'!$V$15:$X$15</definedName>
    <definedName name="Rev_Prod_Percent">'Revenue Streams Assumptions'!$V$12:$X$12</definedName>
    <definedName name="solver_adj" localSheetId="4" hidden="1">'Volume '!$D$14:$O$14</definedName>
    <definedName name="solver_cvg" localSheetId="4" hidden="1">0.0001</definedName>
    <definedName name="solver_drv" localSheetId="4" hidden="1">1</definedName>
    <definedName name="solver_eng" localSheetId="4" hidden="1">1</definedName>
    <definedName name="solver_itr" localSheetId="4" hidden="1">2147483647</definedName>
    <definedName name="solver_lhs1" localSheetId="4" hidden="1">'Volume '!$D$14</definedName>
    <definedName name="solver_lhs10" localSheetId="4" hidden="1">'Volume '!$M$14</definedName>
    <definedName name="solver_lhs11" localSheetId="4" hidden="1">'Volume '!$N$14</definedName>
    <definedName name="solver_lhs12" localSheetId="4" hidden="1">'Volume '!$O$14</definedName>
    <definedName name="solver_lhs2" localSheetId="4" hidden="1">'Volume '!$E$14</definedName>
    <definedName name="solver_lhs3" localSheetId="4" hidden="1">'Volume '!$F$14</definedName>
    <definedName name="solver_lhs4" localSheetId="4" hidden="1">'Volume '!$G$14</definedName>
    <definedName name="solver_lhs5" localSheetId="4" hidden="1">'Volume '!$H$14</definedName>
    <definedName name="solver_lhs6" localSheetId="4" hidden="1">'Volume '!$I$14</definedName>
    <definedName name="solver_lhs7" localSheetId="4" hidden="1">'Volume '!$J$14</definedName>
    <definedName name="solver_lhs8" localSheetId="4" hidden="1">'Volume '!$K$14</definedName>
    <definedName name="solver_lhs9" localSheetId="4" hidden="1">'Volume '!$L$14</definedName>
    <definedName name="solver_lin" localSheetId="4" hidden="1">2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12</definedName>
    <definedName name="solver_opt" localSheetId="4" hidden="1">'Volume '!$P$14</definedName>
    <definedName name="solver_pre" localSheetId="4" hidden="1">0.000001</definedName>
    <definedName name="solver_rbv" localSheetId="4" hidden="1">1</definedName>
    <definedName name="solver_rel1" localSheetId="4" hidden="1">1</definedName>
    <definedName name="solver_rel10" localSheetId="4" hidden="1">1</definedName>
    <definedName name="solver_rel11" localSheetId="4" hidden="1">1</definedName>
    <definedName name="solver_rel12" localSheetId="4" hidden="1">1</definedName>
    <definedName name="solver_rel2" localSheetId="4" hidden="1">1</definedName>
    <definedName name="solver_rel3" localSheetId="4" hidden="1">1</definedName>
    <definedName name="solver_rel4" localSheetId="4" hidden="1">2</definedName>
    <definedName name="solver_rel5" localSheetId="4" hidden="1">2</definedName>
    <definedName name="solver_rel6" localSheetId="4" hidden="1">2</definedName>
    <definedName name="solver_rel7" localSheetId="4" hidden="1">2</definedName>
    <definedName name="solver_rel8" localSheetId="4" hidden="1">1</definedName>
    <definedName name="solver_rel9" localSheetId="4" hidden="1">1</definedName>
    <definedName name="solver_rhs1" localSheetId="4" hidden="1">10</definedName>
    <definedName name="solver_rhs10" localSheetId="4" hidden="1">10</definedName>
    <definedName name="solver_rhs11" localSheetId="4" hidden="1">10</definedName>
    <definedName name="solver_rhs12" localSheetId="4" hidden="1">10</definedName>
    <definedName name="solver_rhs2" localSheetId="4" hidden="1">10</definedName>
    <definedName name="solver_rhs3" localSheetId="4" hidden="1">10</definedName>
    <definedName name="solver_rhs4" localSheetId="4" hidden="1">0</definedName>
    <definedName name="solver_rhs5" localSheetId="4" hidden="1">0</definedName>
    <definedName name="solver_rhs6" localSheetId="4" hidden="1">0</definedName>
    <definedName name="solver_rhs7" localSheetId="4" hidden="1">0</definedName>
    <definedName name="solver_rhs8" localSheetId="4" hidden="1">10</definedName>
    <definedName name="solver_rhs9" localSheetId="4" hidden="1">10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3</definedName>
    <definedName name="solver_val" localSheetId="4" hidden="1">50</definedName>
    <definedName name="solver_ver" localSheetId="4" hidden="1">2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1" i="24" l="1"/>
  <c r="K66" i="24"/>
  <c r="AK42" i="5"/>
  <c r="AL42" i="5"/>
  <c r="AM42" i="5"/>
  <c r="AN42" i="5"/>
  <c r="AO42" i="5"/>
  <c r="AP42" i="5"/>
  <c r="AQ42" i="5"/>
  <c r="AS42" i="5"/>
  <c r="AT42" i="5"/>
  <c r="AU42" i="5"/>
  <c r="AV42" i="5"/>
  <c r="AV44" i="24"/>
  <c r="AF44" i="24"/>
  <c r="U46" i="24"/>
  <c r="V46" i="24"/>
  <c r="T46" i="24"/>
  <c r="T47" i="24"/>
  <c r="D46" i="24"/>
  <c r="T59" i="24"/>
  <c r="W59" i="24"/>
  <c r="AF43" i="24"/>
  <c r="AK192" i="24"/>
  <c r="AL192" i="24"/>
  <c r="AM192" i="24"/>
  <c r="AN192" i="24"/>
  <c r="AO192" i="24"/>
  <c r="AP192" i="24"/>
  <c r="AQ192" i="24"/>
  <c r="AR192" i="24"/>
  <c r="AS192" i="24"/>
  <c r="AT192" i="24"/>
  <c r="AU192" i="24"/>
  <c r="AK193" i="24"/>
  <c r="AL193" i="24"/>
  <c r="AM193" i="24"/>
  <c r="AN193" i="24"/>
  <c r="AO193" i="24"/>
  <c r="AP193" i="24"/>
  <c r="AQ193" i="24"/>
  <c r="AR193" i="24"/>
  <c r="AS193" i="24"/>
  <c r="AT193" i="24"/>
  <c r="AU193" i="24"/>
  <c r="AK194" i="24"/>
  <c r="AL194" i="24"/>
  <c r="AM194" i="24"/>
  <c r="AN194" i="24"/>
  <c r="AO194" i="24"/>
  <c r="AP194" i="24"/>
  <c r="AQ194" i="24"/>
  <c r="AR194" i="24"/>
  <c r="AS194" i="24"/>
  <c r="AT194" i="24"/>
  <c r="AU194" i="24"/>
  <c r="AJ194" i="24"/>
  <c r="AJ193" i="24"/>
  <c r="AJ192" i="24"/>
  <c r="AK173" i="24"/>
  <c r="AL173" i="24"/>
  <c r="AM173" i="24"/>
  <c r="AN173" i="24"/>
  <c r="AO173" i="24"/>
  <c r="AP173" i="24"/>
  <c r="AQ173" i="24"/>
  <c r="AR173" i="24"/>
  <c r="AS173" i="24"/>
  <c r="AT173" i="24"/>
  <c r="AU173" i="24"/>
  <c r="AK174" i="24"/>
  <c r="AL174" i="24"/>
  <c r="AM174" i="24"/>
  <c r="AN174" i="24"/>
  <c r="AO174" i="24"/>
  <c r="AP174" i="24"/>
  <c r="AQ174" i="24"/>
  <c r="AR174" i="24"/>
  <c r="AS174" i="24"/>
  <c r="AT174" i="24"/>
  <c r="AU174" i="24"/>
  <c r="AK175" i="24"/>
  <c r="AL175" i="24"/>
  <c r="AM175" i="24"/>
  <c r="AN175" i="24"/>
  <c r="AO175" i="24"/>
  <c r="AP175" i="24"/>
  <c r="AQ175" i="24"/>
  <c r="AR175" i="24"/>
  <c r="AS175" i="24"/>
  <c r="AT175" i="24"/>
  <c r="AU175" i="24"/>
  <c r="AJ175" i="24"/>
  <c r="AJ174" i="24"/>
  <c r="AJ173" i="24"/>
  <c r="AU164" i="24"/>
  <c r="AT164" i="24"/>
  <c r="AS164" i="24"/>
  <c r="AR164" i="24"/>
  <c r="AQ164" i="24"/>
  <c r="AP164" i="24"/>
  <c r="AO164" i="24"/>
  <c r="AN164" i="24"/>
  <c r="AM164" i="24"/>
  <c r="AL164" i="24"/>
  <c r="AK164" i="24"/>
  <c r="AJ164" i="24"/>
  <c r="AU163" i="24"/>
  <c r="AT163" i="24"/>
  <c r="AS163" i="24"/>
  <c r="AR163" i="24"/>
  <c r="AQ163" i="24"/>
  <c r="AP163" i="24"/>
  <c r="AO163" i="24"/>
  <c r="AN163" i="24"/>
  <c r="AM163" i="24"/>
  <c r="AL163" i="24"/>
  <c r="AK163" i="24"/>
  <c r="AJ163" i="24"/>
  <c r="AU162" i="24"/>
  <c r="AT162" i="24"/>
  <c r="AS162" i="24"/>
  <c r="AR162" i="24"/>
  <c r="AQ162" i="24"/>
  <c r="AP162" i="24"/>
  <c r="AO162" i="24"/>
  <c r="AN162" i="24"/>
  <c r="AM162" i="24"/>
  <c r="AL162" i="24"/>
  <c r="AK162" i="24"/>
  <c r="AJ162" i="24"/>
  <c r="AE194" i="24"/>
  <c r="AD194" i="24"/>
  <c r="AC194" i="24"/>
  <c r="AB194" i="24"/>
  <c r="AA194" i="24"/>
  <c r="Z194" i="24"/>
  <c r="Y194" i="24"/>
  <c r="X194" i="24"/>
  <c r="W194" i="24"/>
  <c r="V194" i="24"/>
  <c r="U194" i="24"/>
  <c r="T194" i="24"/>
  <c r="AF194" i="24" s="1"/>
  <c r="AE193" i="24"/>
  <c r="AD193" i="24"/>
  <c r="AC193" i="24"/>
  <c r="AB193" i="24"/>
  <c r="AA193" i="24"/>
  <c r="Z193" i="24"/>
  <c r="Y193" i="24"/>
  <c r="X193" i="24"/>
  <c r="W193" i="24"/>
  <c r="V193" i="24"/>
  <c r="U193" i="24"/>
  <c r="T193" i="24"/>
  <c r="AF193" i="24" s="1"/>
  <c r="AE192" i="24"/>
  <c r="AD192" i="24"/>
  <c r="AC192" i="24"/>
  <c r="AB192" i="24"/>
  <c r="AA192" i="24"/>
  <c r="Z192" i="24"/>
  <c r="Y192" i="24"/>
  <c r="X192" i="24"/>
  <c r="W192" i="24"/>
  <c r="V192" i="24"/>
  <c r="U192" i="24"/>
  <c r="T192" i="24"/>
  <c r="AF192" i="24" s="1"/>
  <c r="AE175" i="24"/>
  <c r="AD175" i="24"/>
  <c r="AC175" i="24"/>
  <c r="AB175" i="24"/>
  <c r="AA175" i="24"/>
  <c r="Z175" i="24"/>
  <c r="Y175" i="24"/>
  <c r="X175" i="24"/>
  <c r="W175" i="24"/>
  <c r="V175" i="24"/>
  <c r="U175" i="24"/>
  <c r="T175" i="24"/>
  <c r="AF175" i="24" s="1"/>
  <c r="AE174" i="24"/>
  <c r="AD174" i="24"/>
  <c r="AC174" i="24"/>
  <c r="AB174" i="24"/>
  <c r="AA174" i="24"/>
  <c r="Z174" i="24"/>
  <c r="Y174" i="24"/>
  <c r="X174" i="24"/>
  <c r="W174" i="24"/>
  <c r="V174" i="24"/>
  <c r="U174" i="24"/>
  <c r="T174" i="24"/>
  <c r="AE164" i="24"/>
  <c r="AE173" i="24" s="1"/>
  <c r="AD164" i="24"/>
  <c r="AD173" i="24" s="1"/>
  <c r="AC164" i="24"/>
  <c r="AC173" i="24" s="1"/>
  <c r="AB164" i="24"/>
  <c r="AB173" i="24" s="1"/>
  <c r="AA164" i="24"/>
  <c r="AA173" i="24" s="1"/>
  <c r="Z164" i="24"/>
  <c r="Z173" i="24" s="1"/>
  <c r="Y164" i="24"/>
  <c r="Y173" i="24" s="1"/>
  <c r="X164" i="24"/>
  <c r="X173" i="24" s="1"/>
  <c r="W164" i="24"/>
  <c r="W173" i="24" s="1"/>
  <c r="V164" i="24"/>
  <c r="V173" i="24" s="1"/>
  <c r="U164" i="24"/>
  <c r="U173" i="24" s="1"/>
  <c r="T164" i="24"/>
  <c r="AE163" i="24"/>
  <c r="AD163" i="24"/>
  <c r="AC163" i="24"/>
  <c r="AB163" i="24"/>
  <c r="AA163" i="24"/>
  <c r="Z163" i="24"/>
  <c r="Y163" i="24"/>
  <c r="X163" i="24"/>
  <c r="W163" i="24"/>
  <c r="V163" i="24"/>
  <c r="U163" i="24"/>
  <c r="T163" i="24"/>
  <c r="AF163" i="24" s="1"/>
  <c r="AE162" i="24"/>
  <c r="AD162" i="24"/>
  <c r="AC162" i="24"/>
  <c r="AB162" i="24"/>
  <c r="AA162" i="24"/>
  <c r="Z162" i="24"/>
  <c r="Y162" i="24"/>
  <c r="X162" i="24"/>
  <c r="W162" i="24"/>
  <c r="V162" i="24"/>
  <c r="U162" i="24"/>
  <c r="T162" i="24"/>
  <c r="AF162" i="24" s="1"/>
  <c r="E192" i="24"/>
  <c r="F192" i="24"/>
  <c r="G192" i="24"/>
  <c r="H192" i="24"/>
  <c r="I192" i="24"/>
  <c r="J192" i="24"/>
  <c r="K192" i="24"/>
  <c r="L192" i="24"/>
  <c r="M192" i="24"/>
  <c r="N192" i="24"/>
  <c r="O192" i="24"/>
  <c r="E193" i="24"/>
  <c r="F193" i="24"/>
  <c r="G193" i="24"/>
  <c r="H193" i="24"/>
  <c r="I193" i="24"/>
  <c r="J193" i="24"/>
  <c r="K193" i="24"/>
  <c r="L193" i="24"/>
  <c r="M193" i="24"/>
  <c r="N193" i="24"/>
  <c r="O193" i="24"/>
  <c r="E194" i="24"/>
  <c r="F194" i="24"/>
  <c r="G194" i="24"/>
  <c r="H194" i="24"/>
  <c r="I194" i="24"/>
  <c r="J194" i="24"/>
  <c r="K194" i="24"/>
  <c r="L194" i="24"/>
  <c r="M194" i="24"/>
  <c r="N194" i="24"/>
  <c r="O194" i="24"/>
  <c r="D194" i="24"/>
  <c r="D193" i="24"/>
  <c r="D192" i="24"/>
  <c r="P193" i="24"/>
  <c r="P192" i="24"/>
  <c r="E173" i="24"/>
  <c r="F173" i="24"/>
  <c r="G173" i="24"/>
  <c r="H173" i="24"/>
  <c r="I173" i="24"/>
  <c r="J173" i="24"/>
  <c r="K173" i="24"/>
  <c r="L173" i="24"/>
  <c r="M173" i="24"/>
  <c r="N173" i="24"/>
  <c r="O173" i="24"/>
  <c r="E174" i="24"/>
  <c r="F174" i="24"/>
  <c r="G174" i="24"/>
  <c r="H174" i="24"/>
  <c r="I174" i="24"/>
  <c r="J174" i="24"/>
  <c r="K174" i="24"/>
  <c r="L174" i="24"/>
  <c r="M174" i="24"/>
  <c r="N174" i="24"/>
  <c r="O174" i="24"/>
  <c r="E175" i="24"/>
  <c r="F175" i="24"/>
  <c r="G175" i="24"/>
  <c r="H175" i="24"/>
  <c r="I175" i="24"/>
  <c r="J175" i="24"/>
  <c r="K175" i="24"/>
  <c r="L175" i="24"/>
  <c r="M175" i="24"/>
  <c r="N175" i="24"/>
  <c r="O175" i="24"/>
  <c r="D175" i="24"/>
  <c r="D174" i="24"/>
  <c r="D173" i="24"/>
  <c r="E164" i="24"/>
  <c r="F164" i="24"/>
  <c r="G164" i="24"/>
  <c r="H164" i="24"/>
  <c r="I164" i="24"/>
  <c r="J164" i="24"/>
  <c r="K164" i="24"/>
  <c r="L164" i="24"/>
  <c r="M164" i="24"/>
  <c r="N164" i="24"/>
  <c r="O164" i="24"/>
  <c r="D164" i="24"/>
  <c r="P164" i="24" s="1"/>
  <c r="E163" i="24"/>
  <c r="F163" i="24"/>
  <c r="G163" i="24"/>
  <c r="H163" i="24"/>
  <c r="I163" i="24"/>
  <c r="J163" i="24"/>
  <c r="K163" i="24"/>
  <c r="L163" i="24"/>
  <c r="M163" i="24"/>
  <c r="N163" i="24"/>
  <c r="O163" i="24"/>
  <c r="D163" i="24"/>
  <c r="E162" i="24"/>
  <c r="F162" i="24"/>
  <c r="G162" i="24"/>
  <c r="H162" i="24"/>
  <c r="I162" i="24"/>
  <c r="J162" i="24"/>
  <c r="K162" i="24"/>
  <c r="L162" i="24"/>
  <c r="M162" i="24"/>
  <c r="N162" i="24"/>
  <c r="O162" i="24"/>
  <c r="D162" i="24"/>
  <c r="P162" i="24" s="1"/>
  <c r="AF189" i="24"/>
  <c r="AF188" i="24"/>
  <c r="AF187" i="24"/>
  <c r="AF185" i="24"/>
  <c r="AF184" i="24"/>
  <c r="AF183" i="24"/>
  <c r="AF181" i="24"/>
  <c r="AF180" i="24"/>
  <c r="AF179" i="24"/>
  <c r="AF170" i="24"/>
  <c r="AF169" i="24"/>
  <c r="AF168" i="24"/>
  <c r="AF159" i="24"/>
  <c r="AF158" i="24"/>
  <c r="AF157" i="24"/>
  <c r="AF155" i="24"/>
  <c r="AF154" i="24"/>
  <c r="AF153" i="24"/>
  <c r="AY83" i="5"/>
  <c r="AL83" i="5"/>
  <c r="AR83" i="5"/>
  <c r="AS83" i="5"/>
  <c r="AT83" i="5"/>
  <c r="AU83" i="5"/>
  <c r="AV83" i="5"/>
  <c r="Y83" i="5"/>
  <c r="AE83" i="5"/>
  <c r="AF83" i="5"/>
  <c r="AG83" i="5"/>
  <c r="AH83" i="5"/>
  <c r="AI83" i="5"/>
  <c r="F83" i="5"/>
  <c r="F86" i="5" s="1"/>
  <c r="G83" i="5"/>
  <c r="G86" i="5" s="1"/>
  <c r="H83" i="5"/>
  <c r="H87" i="5" s="1"/>
  <c r="I83" i="5"/>
  <c r="I86" i="5" s="1"/>
  <c r="E83" i="5"/>
  <c r="E87" i="5" s="1"/>
  <c r="R83" i="5"/>
  <c r="L83" i="5"/>
  <c r="S83" i="5"/>
  <c r="T83" i="5"/>
  <c r="U83" i="5"/>
  <c r="V83" i="5"/>
  <c r="AV157" i="24"/>
  <c r="AV158" i="24"/>
  <c r="AV159" i="24"/>
  <c r="AV153" i="24"/>
  <c r="AV154" i="24"/>
  <c r="AV155" i="24"/>
  <c r="AV189" i="24"/>
  <c r="AV188" i="24"/>
  <c r="AV187" i="24"/>
  <c r="AV185" i="24"/>
  <c r="AV184" i="24"/>
  <c r="AV183" i="24"/>
  <c r="AV181" i="24"/>
  <c r="AV180" i="24"/>
  <c r="AV179" i="24"/>
  <c r="AV170" i="24"/>
  <c r="AV169" i="24"/>
  <c r="AV168" i="24"/>
  <c r="P157" i="24"/>
  <c r="P158" i="24"/>
  <c r="P159" i="24"/>
  <c r="P168" i="24"/>
  <c r="P169" i="24"/>
  <c r="P170" i="24"/>
  <c r="P179" i="24"/>
  <c r="P180" i="24"/>
  <c r="P181" i="24"/>
  <c r="P183" i="24"/>
  <c r="P184" i="24"/>
  <c r="P185" i="24"/>
  <c r="P187" i="24"/>
  <c r="P188" i="24"/>
  <c r="P189" i="24"/>
  <c r="P154" i="24"/>
  <c r="P155" i="24"/>
  <c r="P153" i="24"/>
  <c r="E6" i="23"/>
  <c r="AF70" i="24"/>
  <c r="AF57" i="24"/>
  <c r="AF14" i="24"/>
  <c r="P75" i="24"/>
  <c r="P76" i="24"/>
  <c r="P77" i="24"/>
  <c r="P78" i="24"/>
  <c r="P79" i="24"/>
  <c r="P80" i="24"/>
  <c r="P81" i="24"/>
  <c r="P82" i="24"/>
  <c r="P83" i="24"/>
  <c r="P84" i="24"/>
  <c r="P85" i="24"/>
  <c r="P86" i="24"/>
  <c r="P87" i="24"/>
  <c r="P88" i="24"/>
  <c r="P89" i="24"/>
  <c r="P90" i="24"/>
  <c r="P91" i="24"/>
  <c r="P92" i="24"/>
  <c r="P93" i="24"/>
  <c r="P94" i="24"/>
  <c r="P74" i="24"/>
  <c r="D95" i="24"/>
  <c r="AV14" i="24"/>
  <c r="AV40" i="24"/>
  <c r="P40" i="24"/>
  <c r="AF39" i="24"/>
  <c r="AF40" i="24"/>
  <c r="P14" i="24"/>
  <c r="AF15" i="24"/>
  <c r="AF16" i="24"/>
  <c r="AF18" i="24"/>
  <c r="AF19" i="24"/>
  <c r="AF20" i="24"/>
  <c r="AF24" i="24"/>
  <c r="AF25" i="24"/>
  <c r="AF26" i="24"/>
  <c r="AF30" i="24"/>
  <c r="AF31" i="24"/>
  <c r="AF32" i="24"/>
  <c r="AF34" i="24"/>
  <c r="AF35" i="24"/>
  <c r="AF36" i="24"/>
  <c r="AF38" i="24"/>
  <c r="AV58" i="24"/>
  <c r="AV59" i="24"/>
  <c r="AV63" i="24"/>
  <c r="AV64" i="24"/>
  <c r="AV65" i="24"/>
  <c r="AV66" i="24"/>
  <c r="AV70" i="24"/>
  <c r="AV74" i="24"/>
  <c r="AV75" i="24"/>
  <c r="AV76" i="24"/>
  <c r="AV77" i="24"/>
  <c r="AV78" i="24"/>
  <c r="AV79" i="24"/>
  <c r="AV80" i="24"/>
  <c r="AV81" i="24"/>
  <c r="AV82" i="24"/>
  <c r="AV83" i="24"/>
  <c r="AV84" i="24"/>
  <c r="AV85" i="24"/>
  <c r="AV86" i="24"/>
  <c r="AV87" i="24"/>
  <c r="AV88" i="24"/>
  <c r="AV89" i="24"/>
  <c r="AV90" i="24"/>
  <c r="AV91" i="24"/>
  <c r="AV92" i="24"/>
  <c r="AV93" i="24"/>
  <c r="AV94" i="24"/>
  <c r="AJ46" i="24"/>
  <c r="AK46" i="24"/>
  <c r="AL46" i="24"/>
  <c r="AM46" i="24"/>
  <c r="AN46" i="24"/>
  <c r="AO46" i="24"/>
  <c r="AP46" i="24"/>
  <c r="AQ46" i="24"/>
  <c r="AR46" i="24"/>
  <c r="AS46" i="24"/>
  <c r="AT46" i="24"/>
  <c r="AU46" i="24"/>
  <c r="AJ47" i="24"/>
  <c r="AK47" i="24"/>
  <c r="AL47" i="24"/>
  <c r="AM47" i="24"/>
  <c r="AN47" i="24"/>
  <c r="AO47" i="24"/>
  <c r="AP47" i="24"/>
  <c r="AQ47" i="24"/>
  <c r="AR47" i="24"/>
  <c r="AS47" i="24"/>
  <c r="AT47" i="24"/>
  <c r="AU47" i="24"/>
  <c r="AJ48" i="24"/>
  <c r="AK48" i="24"/>
  <c r="AL48" i="24"/>
  <c r="AM48" i="24"/>
  <c r="AN48" i="24"/>
  <c r="AO48" i="24"/>
  <c r="AP48" i="24"/>
  <c r="AQ48" i="24"/>
  <c r="AR48" i="24"/>
  <c r="AS48" i="24"/>
  <c r="AT48" i="24"/>
  <c r="AU48" i="24"/>
  <c r="AU95" i="24"/>
  <c r="AT95" i="24"/>
  <c r="AS95" i="24"/>
  <c r="AR95" i="24"/>
  <c r="AQ95" i="24"/>
  <c r="AP95" i="24"/>
  <c r="AO95" i="24"/>
  <c r="AN95" i="24"/>
  <c r="AM95" i="24"/>
  <c r="AL95" i="24"/>
  <c r="AK95" i="24"/>
  <c r="AJ95" i="24"/>
  <c r="AU71" i="24"/>
  <c r="AT71" i="24"/>
  <c r="AS71" i="24"/>
  <c r="AR71" i="24"/>
  <c r="AQ71" i="24"/>
  <c r="AP71" i="24"/>
  <c r="AO71" i="24"/>
  <c r="AN71" i="24"/>
  <c r="AM71" i="24"/>
  <c r="AL71" i="24"/>
  <c r="AK71" i="24"/>
  <c r="AJ71" i="24"/>
  <c r="AU67" i="24"/>
  <c r="AT67" i="24"/>
  <c r="AS67" i="24"/>
  <c r="AR67" i="24"/>
  <c r="AQ67" i="24"/>
  <c r="AP67" i="24"/>
  <c r="AO67" i="24"/>
  <c r="AN67" i="24"/>
  <c r="AM67" i="24"/>
  <c r="AL67" i="24"/>
  <c r="AK67" i="24"/>
  <c r="AJ67" i="24"/>
  <c r="AU60" i="24"/>
  <c r="AT60" i="24"/>
  <c r="AS60" i="24"/>
  <c r="AR60" i="24"/>
  <c r="AQ60" i="24"/>
  <c r="AP60" i="24"/>
  <c r="AO60" i="24"/>
  <c r="AN60" i="24"/>
  <c r="AM60" i="24"/>
  <c r="AL60" i="24"/>
  <c r="AK60" i="24"/>
  <c r="AJ60" i="24"/>
  <c r="K10" i="5" s="1"/>
  <c r="AF75" i="24"/>
  <c r="AF76" i="24"/>
  <c r="AF77" i="24"/>
  <c r="AF78" i="24"/>
  <c r="AF79" i="24"/>
  <c r="AF80" i="24"/>
  <c r="AF81" i="24"/>
  <c r="AF82" i="24"/>
  <c r="AF83" i="24"/>
  <c r="AF84" i="24"/>
  <c r="AF85" i="24"/>
  <c r="AF86" i="24"/>
  <c r="AF87" i="24"/>
  <c r="AF88" i="24"/>
  <c r="AF89" i="24"/>
  <c r="AF90" i="24"/>
  <c r="AF91" i="24"/>
  <c r="AF92" i="24"/>
  <c r="AF93" i="24"/>
  <c r="AF94" i="24"/>
  <c r="AF74" i="24"/>
  <c r="AF62" i="24"/>
  <c r="AE95" i="24"/>
  <c r="AD95" i="24"/>
  <c r="AC95" i="24"/>
  <c r="AB95" i="24"/>
  <c r="AA95" i="24"/>
  <c r="Z95" i="24"/>
  <c r="Y95" i="24"/>
  <c r="X95" i="24"/>
  <c r="W95" i="24"/>
  <c r="V95" i="24"/>
  <c r="U95" i="24"/>
  <c r="T95" i="24"/>
  <c r="AE71" i="24"/>
  <c r="AD71" i="24"/>
  <c r="AC71" i="24"/>
  <c r="AB71" i="24"/>
  <c r="AA71" i="24"/>
  <c r="Z71" i="24"/>
  <c r="Y71" i="24"/>
  <c r="X71" i="24"/>
  <c r="W71" i="24"/>
  <c r="V71" i="24"/>
  <c r="U71" i="24"/>
  <c r="T71" i="24"/>
  <c r="AE66" i="24"/>
  <c r="AD66" i="24"/>
  <c r="AC66" i="24"/>
  <c r="AB66" i="24"/>
  <c r="AA66" i="24"/>
  <c r="Z66" i="24"/>
  <c r="Y66" i="24"/>
  <c r="X66" i="24"/>
  <c r="W66" i="24"/>
  <c r="V66" i="24"/>
  <c r="U66" i="24"/>
  <c r="T66" i="24"/>
  <c r="AF65" i="24"/>
  <c r="AF64" i="24"/>
  <c r="AF63" i="24"/>
  <c r="AE59" i="24"/>
  <c r="AD59" i="24"/>
  <c r="AC59" i="24"/>
  <c r="AB59" i="24"/>
  <c r="AA59" i="24"/>
  <c r="Z59" i="24"/>
  <c r="Y59" i="24"/>
  <c r="X59" i="24"/>
  <c r="V59" i="24"/>
  <c r="U59" i="24"/>
  <c r="AF58" i="24"/>
  <c r="AV39" i="24"/>
  <c r="AV38" i="24"/>
  <c r="AV36" i="24"/>
  <c r="AV35" i="24"/>
  <c r="AV34" i="24"/>
  <c r="AV32" i="24"/>
  <c r="AV31" i="24"/>
  <c r="AV30" i="24"/>
  <c r="AV26" i="24"/>
  <c r="AV25" i="24"/>
  <c r="AV24" i="24"/>
  <c r="AV20" i="24"/>
  <c r="AV19" i="24"/>
  <c r="AV18" i="24"/>
  <c r="AV16" i="24"/>
  <c r="AV15" i="24"/>
  <c r="AE48" i="24"/>
  <c r="AD48" i="24"/>
  <c r="AC48" i="24"/>
  <c r="AB48" i="24"/>
  <c r="AA48" i="24"/>
  <c r="Z48" i="24"/>
  <c r="Y48" i="24"/>
  <c r="X48" i="24"/>
  <c r="W48" i="24"/>
  <c r="V48" i="24"/>
  <c r="U48" i="24"/>
  <c r="T48" i="24"/>
  <c r="AE47" i="24"/>
  <c r="AD47" i="24"/>
  <c r="AC47" i="24"/>
  <c r="AB47" i="24"/>
  <c r="AA47" i="24"/>
  <c r="Z47" i="24"/>
  <c r="Y47" i="24"/>
  <c r="X47" i="24"/>
  <c r="W47" i="24"/>
  <c r="V47" i="24"/>
  <c r="U47" i="24"/>
  <c r="AE46" i="24"/>
  <c r="AD46" i="24"/>
  <c r="AC46" i="24"/>
  <c r="Z46" i="24"/>
  <c r="Y46" i="24"/>
  <c r="X46" i="24"/>
  <c r="W46" i="24"/>
  <c r="F13" i="25"/>
  <c r="F19" i="25"/>
  <c r="AY86" i="5"/>
  <c r="AY87" i="5"/>
  <c r="I87" i="5"/>
  <c r="F59" i="25"/>
  <c r="F50" i="25"/>
  <c r="F51" i="25"/>
  <c r="F52" i="25"/>
  <c r="F53" i="25"/>
  <c r="F54" i="25"/>
  <c r="F55" i="25"/>
  <c r="F56" i="25"/>
  <c r="F57" i="25"/>
  <c r="F49" i="25"/>
  <c r="E71" i="24"/>
  <c r="F71" i="24"/>
  <c r="G71" i="24"/>
  <c r="H71" i="24"/>
  <c r="I71" i="24"/>
  <c r="J71" i="24"/>
  <c r="K71" i="24"/>
  <c r="M71" i="24"/>
  <c r="N71" i="24"/>
  <c r="O71" i="24"/>
  <c r="D71" i="24"/>
  <c r="P63" i="24"/>
  <c r="P64" i="24"/>
  <c r="P65" i="24"/>
  <c r="P62" i="24"/>
  <c r="P70" i="24"/>
  <c r="E95" i="24"/>
  <c r="F95" i="24"/>
  <c r="G95" i="24"/>
  <c r="H95" i="24"/>
  <c r="I95" i="24"/>
  <c r="J95" i="24"/>
  <c r="K95" i="24"/>
  <c r="L95" i="24"/>
  <c r="M95" i="24"/>
  <c r="N95" i="24"/>
  <c r="O95" i="24"/>
  <c r="D59" i="24"/>
  <c r="O66" i="24"/>
  <c r="N66" i="24"/>
  <c r="M66" i="24"/>
  <c r="L66" i="24"/>
  <c r="J66" i="24"/>
  <c r="I66" i="24"/>
  <c r="H66" i="24"/>
  <c r="G66" i="24"/>
  <c r="F66" i="24"/>
  <c r="E66" i="24"/>
  <c r="D66" i="24"/>
  <c r="P15" i="24"/>
  <c r="P16" i="24"/>
  <c r="P18" i="24"/>
  <c r="P19" i="24"/>
  <c r="P20" i="24"/>
  <c r="P24" i="24"/>
  <c r="P25" i="24"/>
  <c r="P26" i="24"/>
  <c r="P30" i="24"/>
  <c r="P31" i="24"/>
  <c r="P32" i="24"/>
  <c r="P34" i="24"/>
  <c r="P35" i="24"/>
  <c r="P36" i="24"/>
  <c r="P38" i="24"/>
  <c r="P39" i="24"/>
  <c r="P58" i="24"/>
  <c r="P57" i="24"/>
  <c r="E18" i="25"/>
  <c r="D13" i="25"/>
  <c r="E20" i="25"/>
  <c r="F20" i="25" s="1"/>
  <c r="E61" i="25"/>
  <c r="F61" i="25" s="1"/>
  <c r="E64" i="25"/>
  <c r="F64" i="25" s="1"/>
  <c r="E63" i="25"/>
  <c r="F63" i="25" s="1"/>
  <c r="E46" i="25"/>
  <c r="F46" i="25" s="1"/>
  <c r="E45" i="25"/>
  <c r="F45" i="25" s="1"/>
  <c r="E44" i="25"/>
  <c r="F44" i="25" s="1"/>
  <c r="E43" i="25"/>
  <c r="F43" i="25" s="1"/>
  <c r="E42" i="25"/>
  <c r="F42" i="25" s="1"/>
  <c r="E33" i="25"/>
  <c r="F33" i="25" s="1"/>
  <c r="E34" i="25"/>
  <c r="F34" i="25" s="1"/>
  <c r="E35" i="25"/>
  <c r="F35" i="25" s="1"/>
  <c r="E36" i="25"/>
  <c r="F36" i="25" s="1"/>
  <c r="E37" i="25"/>
  <c r="F37" i="25" s="1"/>
  <c r="E38" i="25"/>
  <c r="F38" i="25" s="1"/>
  <c r="E39" i="25"/>
  <c r="F39" i="25" s="1"/>
  <c r="E40" i="25"/>
  <c r="F40" i="25" s="1"/>
  <c r="E41" i="25"/>
  <c r="F41" i="25" s="1"/>
  <c r="E32" i="25"/>
  <c r="F32" i="25" s="1"/>
  <c r="E31" i="25"/>
  <c r="F31" i="25" s="1"/>
  <c r="E29" i="25"/>
  <c r="F29" i="25" s="1"/>
  <c r="E27" i="25"/>
  <c r="F27" i="25" s="1"/>
  <c r="E28" i="25"/>
  <c r="F28" i="25" s="1"/>
  <c r="E30" i="25"/>
  <c r="F30" i="25" s="1"/>
  <c r="E26" i="25"/>
  <c r="F26" i="25" s="1"/>
  <c r="E25" i="25"/>
  <c r="E24" i="25"/>
  <c r="F24" i="25" s="1"/>
  <c r="E22" i="25"/>
  <c r="F22" i="25" s="1"/>
  <c r="E21" i="25"/>
  <c r="F21" i="25" s="1"/>
  <c r="E23" i="25"/>
  <c r="F23" i="25" s="1"/>
  <c r="F47" i="1"/>
  <c r="K28" i="1"/>
  <c r="K9" i="1"/>
  <c r="E46" i="24"/>
  <c r="F46" i="24"/>
  <c r="G46" i="24"/>
  <c r="H46" i="24"/>
  <c r="I46" i="24"/>
  <c r="J46" i="24"/>
  <c r="K46" i="24"/>
  <c r="L46" i="24"/>
  <c r="M46" i="24"/>
  <c r="N46" i="24"/>
  <c r="O46" i="24"/>
  <c r="E47" i="24"/>
  <c r="F47" i="24"/>
  <c r="G47" i="24"/>
  <c r="H47" i="24"/>
  <c r="I47" i="24"/>
  <c r="J47" i="24"/>
  <c r="K47" i="24"/>
  <c r="L47" i="24"/>
  <c r="M47" i="24"/>
  <c r="N47" i="24"/>
  <c r="O47" i="24"/>
  <c r="E48" i="24"/>
  <c r="F48" i="24"/>
  <c r="G48" i="24"/>
  <c r="H48" i="24"/>
  <c r="I48" i="24"/>
  <c r="J48" i="24"/>
  <c r="K48" i="24"/>
  <c r="L48" i="24"/>
  <c r="M48" i="24"/>
  <c r="N48" i="24"/>
  <c r="O48" i="24"/>
  <c r="D48" i="24"/>
  <c r="D47" i="24"/>
  <c r="C5" i="23"/>
  <c r="C21" i="23" s="1"/>
  <c r="D5" i="23"/>
  <c r="D21" i="23" s="1"/>
  <c r="E5" i="23"/>
  <c r="F5" i="23"/>
  <c r="F21" i="23" s="1"/>
  <c r="G5" i="23"/>
  <c r="G21" i="23" s="1"/>
  <c r="I5" i="23"/>
  <c r="I21" i="23" s="1"/>
  <c r="J5" i="23"/>
  <c r="J21" i="23" s="1"/>
  <c r="K5" i="23"/>
  <c r="L5" i="23"/>
  <c r="L21" i="23" s="1"/>
  <c r="M5" i="23"/>
  <c r="M21" i="23" s="1"/>
  <c r="N5" i="23"/>
  <c r="N21" i="23" s="1"/>
  <c r="O5" i="23"/>
  <c r="O21" i="23" s="1"/>
  <c r="P5" i="23"/>
  <c r="P21" i="23" s="1"/>
  <c r="Q5" i="23"/>
  <c r="Q21" i="23" s="1"/>
  <c r="R5" i="23"/>
  <c r="R21" i="23" s="1"/>
  <c r="S5" i="23"/>
  <c r="T5" i="23"/>
  <c r="T21" i="23" s="1"/>
  <c r="V5" i="23"/>
  <c r="V21" i="23" s="1"/>
  <c r="W5" i="23"/>
  <c r="W21" i="23" s="1"/>
  <c r="X5" i="23"/>
  <c r="X21" i="23" s="1"/>
  <c r="Y5" i="23"/>
  <c r="Y21" i="23" s="1"/>
  <c r="Z5" i="23"/>
  <c r="AA5" i="23"/>
  <c r="AA21" i="23" s="1"/>
  <c r="AB5" i="23"/>
  <c r="AC5" i="23"/>
  <c r="AC21" i="23" s="1"/>
  <c r="AD5" i="23"/>
  <c r="AD21" i="23" s="1"/>
  <c r="AE5" i="23"/>
  <c r="AE21" i="23" s="1"/>
  <c r="AF5" i="23"/>
  <c r="AF21" i="23" s="1"/>
  <c r="AG5" i="23"/>
  <c r="AG21" i="23" s="1"/>
  <c r="AI5" i="23"/>
  <c r="AI21" i="23" s="1"/>
  <c r="AJ5" i="23"/>
  <c r="AJ21" i="23" s="1"/>
  <c r="AK5" i="23"/>
  <c r="AL5" i="23"/>
  <c r="AL21" i="23" s="1"/>
  <c r="C6" i="23"/>
  <c r="D6" i="23"/>
  <c r="D27" i="23" s="1"/>
  <c r="F6" i="23"/>
  <c r="F27" i="23" s="1"/>
  <c r="G6" i="23"/>
  <c r="G27" i="23" s="1"/>
  <c r="I6" i="23"/>
  <c r="I27" i="23" s="1"/>
  <c r="J6" i="23"/>
  <c r="K6" i="23"/>
  <c r="K27" i="23" s="1"/>
  <c r="L6" i="23"/>
  <c r="L27" i="23" s="1"/>
  <c r="M6" i="23"/>
  <c r="M27" i="23" s="1"/>
  <c r="N6" i="23"/>
  <c r="N27" i="23" s="1"/>
  <c r="O6" i="23"/>
  <c r="O27" i="23" s="1"/>
  <c r="P6" i="23"/>
  <c r="P27" i="23" s="1"/>
  <c r="Q6" i="23"/>
  <c r="Q27" i="23" s="1"/>
  <c r="R6" i="23"/>
  <c r="R27" i="23" s="1"/>
  <c r="S6" i="23"/>
  <c r="T6" i="23"/>
  <c r="T27" i="23" s="1"/>
  <c r="V6" i="23"/>
  <c r="V27" i="23" s="1"/>
  <c r="W6" i="23"/>
  <c r="W27" i="23" s="1"/>
  <c r="X6" i="23"/>
  <c r="X27" i="23" s="1"/>
  <c r="Y6" i="23"/>
  <c r="Y27" i="23" s="1"/>
  <c r="Z6" i="23"/>
  <c r="AA6" i="23"/>
  <c r="AA27" i="23" s="1"/>
  <c r="AB6" i="23"/>
  <c r="AB27" i="23" s="1"/>
  <c r="AC6" i="23"/>
  <c r="AC27" i="23" s="1"/>
  <c r="AD6" i="23"/>
  <c r="AD27" i="23" s="1"/>
  <c r="AE6" i="23"/>
  <c r="AE27" i="23" s="1"/>
  <c r="AF6" i="23"/>
  <c r="AF27" i="23" s="1"/>
  <c r="AG6" i="23"/>
  <c r="AG27" i="23" s="1"/>
  <c r="AI6" i="23"/>
  <c r="AI27" i="23" s="1"/>
  <c r="AJ6" i="23"/>
  <c r="AJ27" i="23" s="1"/>
  <c r="AK6" i="23"/>
  <c r="AK27" i="23" s="1"/>
  <c r="AL6" i="23"/>
  <c r="C7" i="23"/>
  <c r="C33" i="23" s="1"/>
  <c r="D7" i="23"/>
  <c r="D33" i="23" s="1"/>
  <c r="E7" i="23"/>
  <c r="E33" i="23" s="1"/>
  <c r="F7" i="23"/>
  <c r="F33" i="23" s="1"/>
  <c r="G7" i="23"/>
  <c r="I7" i="23"/>
  <c r="J7" i="23"/>
  <c r="K7" i="23"/>
  <c r="L7" i="23"/>
  <c r="M7" i="23"/>
  <c r="N7" i="23"/>
  <c r="O7" i="23"/>
  <c r="P7" i="23"/>
  <c r="Q7" i="23"/>
  <c r="R7" i="23"/>
  <c r="S7" i="23"/>
  <c r="T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I7" i="23"/>
  <c r="AJ7" i="23"/>
  <c r="AK7" i="23"/>
  <c r="AL7" i="23"/>
  <c r="C8" i="23"/>
  <c r="C39" i="23" s="1"/>
  <c r="D8" i="23"/>
  <c r="D39" i="23" s="1"/>
  <c r="E8" i="23"/>
  <c r="E39" i="23" s="1"/>
  <c r="F8" i="23"/>
  <c r="F39" i="23" s="1"/>
  <c r="G8" i="23"/>
  <c r="G39" i="23" s="1"/>
  <c r="I8" i="23"/>
  <c r="I39" i="23" s="1"/>
  <c r="J8" i="23"/>
  <c r="J39" i="23" s="1"/>
  <c r="K8" i="23"/>
  <c r="K39" i="23" s="1"/>
  <c r="L8" i="23"/>
  <c r="L39" i="23" s="1"/>
  <c r="M8" i="23"/>
  <c r="M39" i="23" s="1"/>
  <c r="N8" i="23"/>
  <c r="N39" i="23" s="1"/>
  <c r="O8" i="23"/>
  <c r="O39" i="23" s="1"/>
  <c r="P8" i="23"/>
  <c r="P39" i="23" s="1"/>
  <c r="Q8" i="23"/>
  <c r="R8" i="23"/>
  <c r="R39" i="23" s="1"/>
  <c r="S8" i="23"/>
  <c r="S39" i="23" s="1"/>
  <c r="T8" i="23"/>
  <c r="T39" i="23" s="1"/>
  <c r="V8" i="23"/>
  <c r="V39" i="23" s="1"/>
  <c r="W8" i="23"/>
  <c r="W39" i="23" s="1"/>
  <c r="X8" i="23"/>
  <c r="X39" i="23" s="1"/>
  <c r="Y8" i="23"/>
  <c r="Y39" i="23" s="1"/>
  <c r="Z8" i="23"/>
  <c r="AA8" i="23"/>
  <c r="AA39" i="23" s="1"/>
  <c r="AB8" i="23"/>
  <c r="AB39" i="23" s="1"/>
  <c r="AC8" i="23"/>
  <c r="AC39" i="23" s="1"/>
  <c r="AD8" i="23"/>
  <c r="AD39" i="23" s="1"/>
  <c r="AE8" i="23"/>
  <c r="AE39" i="23" s="1"/>
  <c r="AF8" i="23"/>
  <c r="AF39" i="23" s="1"/>
  <c r="AG8" i="23"/>
  <c r="AG39" i="23" s="1"/>
  <c r="AI8" i="23"/>
  <c r="AJ8" i="23"/>
  <c r="AJ39" i="23" s="1"/>
  <c r="AK8" i="23"/>
  <c r="AK39" i="23" s="1"/>
  <c r="AL8" i="23"/>
  <c r="AL39" i="23" s="1"/>
  <c r="C9" i="23"/>
  <c r="C45" i="23" s="1"/>
  <c r="D9" i="23"/>
  <c r="D45" i="23" s="1"/>
  <c r="E9" i="23"/>
  <c r="E45" i="23" s="1"/>
  <c r="F9" i="23"/>
  <c r="F45" i="23" s="1"/>
  <c r="G9" i="23"/>
  <c r="G45" i="23" s="1"/>
  <c r="I9" i="23"/>
  <c r="I45" i="23" s="1"/>
  <c r="J9" i="23"/>
  <c r="J45" i="23" s="1"/>
  <c r="K9" i="23"/>
  <c r="K45" i="23" s="1"/>
  <c r="L9" i="23"/>
  <c r="L45" i="23" s="1"/>
  <c r="M9" i="23"/>
  <c r="M45" i="23" s="1"/>
  <c r="N9" i="23"/>
  <c r="N45" i="23" s="1"/>
  <c r="O9" i="23"/>
  <c r="O45" i="23" s="1"/>
  <c r="P9" i="23"/>
  <c r="Q9" i="23"/>
  <c r="Q45" i="23" s="1"/>
  <c r="R9" i="23"/>
  <c r="R45" i="23" s="1"/>
  <c r="S9" i="23"/>
  <c r="S45" i="23" s="1"/>
  <c r="T9" i="23"/>
  <c r="T45" i="23" s="1"/>
  <c r="V9" i="23"/>
  <c r="V45" i="23" s="1"/>
  <c r="W9" i="23"/>
  <c r="W45" i="23" s="1"/>
  <c r="X9" i="23"/>
  <c r="X45" i="23" s="1"/>
  <c r="Y9" i="23"/>
  <c r="Y45" i="23" s="1"/>
  <c r="Z9" i="23"/>
  <c r="Z45" i="23" s="1"/>
  <c r="AA9" i="23"/>
  <c r="AA45" i="23" s="1"/>
  <c r="AB9" i="23"/>
  <c r="AB45" i="23" s="1"/>
  <c r="AC9" i="23"/>
  <c r="AC45" i="23" s="1"/>
  <c r="AD9" i="23"/>
  <c r="AD45" i="23" s="1"/>
  <c r="AE9" i="23"/>
  <c r="AE45" i="23" s="1"/>
  <c r="AF9" i="23"/>
  <c r="AF45" i="23" s="1"/>
  <c r="AG9" i="23"/>
  <c r="AG45" i="23" s="1"/>
  <c r="AI9" i="23"/>
  <c r="AI45" i="23" s="1"/>
  <c r="AJ9" i="23"/>
  <c r="AJ45" i="23" s="1"/>
  <c r="AK9" i="23"/>
  <c r="AK45" i="23" s="1"/>
  <c r="AL9" i="23"/>
  <c r="AL45" i="23" s="1"/>
  <c r="C10" i="23"/>
  <c r="C51" i="23" s="1"/>
  <c r="D10" i="23"/>
  <c r="E10" i="23"/>
  <c r="E51" i="23" s="1"/>
  <c r="F10" i="23"/>
  <c r="G10" i="23"/>
  <c r="G51" i="23" s="1"/>
  <c r="I10" i="23"/>
  <c r="I51" i="23" s="1"/>
  <c r="J10" i="23"/>
  <c r="J51" i="23" s="1"/>
  <c r="K10" i="23"/>
  <c r="K51" i="23" s="1"/>
  <c r="L10" i="23"/>
  <c r="L51" i="23" s="1"/>
  <c r="M10" i="23"/>
  <c r="N10" i="23"/>
  <c r="N51" i="23" s="1"/>
  <c r="O10" i="23"/>
  <c r="O51" i="23" s="1"/>
  <c r="P10" i="23"/>
  <c r="Q10" i="23"/>
  <c r="Q51" i="23" s="1"/>
  <c r="R10" i="23"/>
  <c r="R51" i="23" s="1"/>
  <c r="S10" i="23"/>
  <c r="S51" i="23" s="1"/>
  <c r="T10" i="23"/>
  <c r="T51" i="23" s="1"/>
  <c r="V10" i="23"/>
  <c r="V51" i="23" s="1"/>
  <c r="W10" i="23"/>
  <c r="W51" i="23" s="1"/>
  <c r="X10" i="23"/>
  <c r="X51" i="23" s="1"/>
  <c r="Y10" i="23"/>
  <c r="Y51" i="23" s="1"/>
  <c r="Z10" i="23"/>
  <c r="Z51" i="23" s="1"/>
  <c r="AA10" i="23"/>
  <c r="AA51" i="23" s="1"/>
  <c r="AB10" i="23"/>
  <c r="AB51" i="23" s="1"/>
  <c r="AC10" i="23"/>
  <c r="AC51" i="23" s="1"/>
  <c r="AD10" i="23"/>
  <c r="AE10" i="23"/>
  <c r="AE51" i="23" s="1"/>
  <c r="AF10" i="23"/>
  <c r="AF51" i="23" s="1"/>
  <c r="AG10" i="23"/>
  <c r="AG51" i="23" s="1"/>
  <c r="AI10" i="23"/>
  <c r="AI51" i="23" s="1"/>
  <c r="AJ10" i="23"/>
  <c r="AJ51" i="23" s="1"/>
  <c r="AK10" i="23"/>
  <c r="AK51" i="23" s="1"/>
  <c r="AL10" i="23"/>
  <c r="AL51" i="23" s="1"/>
  <c r="F4" i="23"/>
  <c r="F15" i="23" s="1"/>
  <c r="D4" i="23"/>
  <c r="D15" i="23" s="1"/>
  <c r="E4" i="23"/>
  <c r="E15" i="23" s="1"/>
  <c r="G4" i="23"/>
  <c r="G15" i="23" s="1"/>
  <c r="I4" i="23"/>
  <c r="I15" i="23" s="1"/>
  <c r="J4" i="23"/>
  <c r="J15" i="23" s="1"/>
  <c r="K4" i="23"/>
  <c r="K15" i="23" s="1"/>
  <c r="L4" i="23"/>
  <c r="L15" i="23" s="1"/>
  <c r="M4" i="23"/>
  <c r="M15" i="23" s="1"/>
  <c r="N4" i="23"/>
  <c r="N15" i="23" s="1"/>
  <c r="O4" i="23"/>
  <c r="O15" i="23" s="1"/>
  <c r="P4" i="23"/>
  <c r="P15" i="23" s="1"/>
  <c r="Q4" i="23"/>
  <c r="Q15" i="23" s="1"/>
  <c r="R4" i="23"/>
  <c r="R15" i="23" s="1"/>
  <c r="S4" i="23"/>
  <c r="S15" i="23" s="1"/>
  <c r="T4" i="23"/>
  <c r="T15" i="23" s="1"/>
  <c r="V4" i="23"/>
  <c r="W4" i="23"/>
  <c r="W15" i="23" s="1"/>
  <c r="X4" i="23"/>
  <c r="X15" i="23" s="1"/>
  <c r="Y4" i="23"/>
  <c r="Y15" i="23" s="1"/>
  <c r="Z4" i="23"/>
  <c r="Z15" i="23" s="1"/>
  <c r="AA4" i="23"/>
  <c r="AA15" i="23" s="1"/>
  <c r="AB4" i="23"/>
  <c r="AB15" i="23" s="1"/>
  <c r="AC4" i="23"/>
  <c r="AC15" i="23" s="1"/>
  <c r="AD4" i="23"/>
  <c r="AD15" i="23" s="1"/>
  <c r="AE4" i="23"/>
  <c r="AE15" i="23" s="1"/>
  <c r="AF4" i="23"/>
  <c r="AF15" i="23" s="1"/>
  <c r="AG4" i="23"/>
  <c r="AG15" i="23" s="1"/>
  <c r="AI4" i="23"/>
  <c r="AI15" i="23" s="1"/>
  <c r="AJ4" i="23"/>
  <c r="AJ15" i="23" s="1"/>
  <c r="AK4" i="23"/>
  <c r="AK15" i="23" s="1"/>
  <c r="AL4" i="23"/>
  <c r="AL15" i="23" s="1"/>
  <c r="C4" i="23"/>
  <c r="C15" i="23" s="1"/>
  <c r="AL137" i="24"/>
  <c r="AK137" i="24"/>
  <c r="AJ137" i="24"/>
  <c r="AI137" i="24"/>
  <c r="AG137" i="24"/>
  <c r="AF137" i="24"/>
  <c r="AE137" i="24"/>
  <c r="AD137" i="24"/>
  <c r="AC137" i="24"/>
  <c r="AB137" i="24"/>
  <c r="AA137" i="24"/>
  <c r="Z137" i="24"/>
  <c r="Y137" i="24"/>
  <c r="X137" i="24"/>
  <c r="W137" i="24"/>
  <c r="V137" i="24"/>
  <c r="T137" i="24"/>
  <c r="S137" i="24"/>
  <c r="R137" i="24"/>
  <c r="Q137" i="24"/>
  <c r="P137" i="24"/>
  <c r="O137" i="24"/>
  <c r="N137" i="24"/>
  <c r="M137" i="24"/>
  <c r="L137" i="24"/>
  <c r="K137" i="24"/>
  <c r="I137" i="24"/>
  <c r="G137" i="24"/>
  <c r="F137" i="24"/>
  <c r="E137" i="24"/>
  <c r="D137" i="24"/>
  <c r="C137" i="24"/>
  <c r="AM136" i="24"/>
  <c r="AH136" i="24"/>
  <c r="U136" i="24"/>
  <c r="H136" i="24"/>
  <c r="AM135" i="24"/>
  <c r="AH135" i="24"/>
  <c r="U135" i="24"/>
  <c r="H135" i="24"/>
  <c r="AM134" i="24"/>
  <c r="AH134" i="24"/>
  <c r="U134" i="24"/>
  <c r="H134" i="24"/>
  <c r="AM133" i="24"/>
  <c r="AH133" i="24"/>
  <c r="U133" i="24"/>
  <c r="H133" i="24"/>
  <c r="AM132" i="24"/>
  <c r="AH132" i="24"/>
  <c r="U132" i="24"/>
  <c r="H132" i="24"/>
  <c r="AM131" i="24"/>
  <c r="AH131" i="24"/>
  <c r="U131" i="24"/>
  <c r="H131" i="24"/>
  <c r="AM130" i="24"/>
  <c r="AH130" i="24"/>
  <c r="U130" i="24"/>
  <c r="H130" i="24"/>
  <c r="AL125" i="24"/>
  <c r="AK125" i="24"/>
  <c r="AJ125" i="24"/>
  <c r="AI125" i="24"/>
  <c r="AG125" i="24"/>
  <c r="AF125" i="24"/>
  <c r="AE125" i="24"/>
  <c r="AD125" i="24"/>
  <c r="AC125" i="24"/>
  <c r="AB125" i="24"/>
  <c r="AA125" i="24"/>
  <c r="Z125" i="24"/>
  <c r="Y125" i="24"/>
  <c r="X125" i="24"/>
  <c r="W125" i="24"/>
  <c r="V125" i="24"/>
  <c r="T125" i="24"/>
  <c r="S125" i="24"/>
  <c r="R125" i="24"/>
  <c r="Q125" i="24"/>
  <c r="P125" i="24"/>
  <c r="O125" i="24"/>
  <c r="N125" i="24"/>
  <c r="M125" i="24"/>
  <c r="L125" i="24"/>
  <c r="K125" i="24"/>
  <c r="I125" i="24"/>
  <c r="G125" i="24"/>
  <c r="F125" i="24"/>
  <c r="E125" i="24"/>
  <c r="D125" i="24"/>
  <c r="C125" i="24"/>
  <c r="AM124" i="24"/>
  <c r="AH124" i="24"/>
  <c r="U124" i="24"/>
  <c r="H124" i="24"/>
  <c r="AM123" i="24"/>
  <c r="AH123" i="24"/>
  <c r="U123" i="24"/>
  <c r="H123" i="24"/>
  <c r="AM122" i="24"/>
  <c r="AH122" i="24"/>
  <c r="U122" i="24"/>
  <c r="H122" i="24"/>
  <c r="AM121" i="24"/>
  <c r="AH121" i="24"/>
  <c r="U121" i="24"/>
  <c r="H121" i="24"/>
  <c r="AM120" i="24"/>
  <c r="AH120" i="24"/>
  <c r="U120" i="24"/>
  <c r="H120" i="24"/>
  <c r="AM119" i="24"/>
  <c r="AH119" i="24"/>
  <c r="U119" i="24"/>
  <c r="H119" i="24"/>
  <c r="AM118" i="24"/>
  <c r="AH118" i="24"/>
  <c r="U118" i="24"/>
  <c r="H118" i="24"/>
  <c r="V113" i="24"/>
  <c r="I113" i="24"/>
  <c r="G113" i="24"/>
  <c r="F113" i="24"/>
  <c r="E113" i="24"/>
  <c r="D113" i="24"/>
  <c r="C113" i="24"/>
  <c r="AM112" i="24"/>
  <c r="AH112" i="24"/>
  <c r="U112" i="24"/>
  <c r="H112" i="24"/>
  <c r="H111" i="24"/>
  <c r="AM110" i="24"/>
  <c r="AH110" i="24"/>
  <c r="U110" i="24"/>
  <c r="H110" i="24"/>
  <c r="H109" i="24"/>
  <c r="AM108" i="24"/>
  <c r="AH108" i="24"/>
  <c r="U108" i="24"/>
  <c r="H108" i="24"/>
  <c r="H107" i="24"/>
  <c r="H106" i="24"/>
  <c r="AZ114" i="18" a="1"/>
  <c r="AZ114" i="18" s="1"/>
  <c r="AY114" i="18" a="1"/>
  <c r="AY114" i="18" s="1"/>
  <c r="AX114" i="18" a="1"/>
  <c r="AX114" i="18" s="1"/>
  <c r="AW114" i="18" a="1"/>
  <c r="AW114" i="18" s="1"/>
  <c r="AU114" i="18" a="1"/>
  <c r="AU114" i="18" s="1"/>
  <c r="AT114" i="18" a="1"/>
  <c r="AT114" i="18" s="1"/>
  <c r="AS114" i="18" a="1"/>
  <c r="AS114" i="18" s="1"/>
  <c r="AR114" i="18" a="1"/>
  <c r="AR114" i="18" s="1"/>
  <c r="AQ114" i="18" a="1"/>
  <c r="AQ114" i="18" s="1"/>
  <c r="AP114" i="18" a="1"/>
  <c r="AP114" i="18" s="1"/>
  <c r="AO114" i="18" a="1"/>
  <c r="AO114" i="18" s="1"/>
  <c r="AN114" i="18" a="1"/>
  <c r="AN114" i="18" s="1"/>
  <c r="AM114" i="18" a="1"/>
  <c r="AM114" i="18" s="1"/>
  <c r="AL114" i="18" a="1"/>
  <c r="AL114" i="18" s="1"/>
  <c r="AK114" i="18" a="1"/>
  <c r="AK114" i="18" s="1"/>
  <c r="AJ114" i="18" a="1"/>
  <c r="AJ114" i="18" s="1"/>
  <c r="AH114" i="18" a="1"/>
  <c r="AH114" i="18" s="1"/>
  <c r="AG114" i="18" a="1"/>
  <c r="AG114" i="18" s="1"/>
  <c r="AF114" i="18" a="1"/>
  <c r="AF114" i="18" s="1"/>
  <c r="AE114" i="18" a="1"/>
  <c r="AE114" i="18" s="1"/>
  <c r="AD114" i="18" a="1"/>
  <c r="AD114" i="18" s="1"/>
  <c r="AC114" i="18" a="1"/>
  <c r="AC114" i="18" s="1"/>
  <c r="AB114" i="18" a="1"/>
  <c r="AB114" i="18" s="1"/>
  <c r="AA114" i="18" a="1"/>
  <c r="AA114" i="18" s="1"/>
  <c r="Z114" i="18" a="1"/>
  <c r="Z114" i="18" s="1"/>
  <c r="Y114" i="18" a="1"/>
  <c r="Y114" i="18" s="1"/>
  <c r="X114" i="18" a="1"/>
  <c r="X114" i="18" s="1"/>
  <c r="W114" i="18" a="1"/>
  <c r="W114" i="18" s="1"/>
  <c r="U114" i="18" a="1"/>
  <c r="U114" i="18" s="1"/>
  <c r="T114" i="18" a="1"/>
  <c r="T114" i="18" s="1"/>
  <c r="S114" i="18" a="1"/>
  <c r="S114" i="18" s="1"/>
  <c r="R114" i="18" a="1"/>
  <c r="R114" i="18" s="1"/>
  <c r="Q114" i="18" a="1"/>
  <c r="Q114" i="18" s="1"/>
  <c r="P114" i="18" a="1"/>
  <c r="P114" i="18" s="1"/>
  <c r="O114" i="18" a="1"/>
  <c r="O114" i="18" s="1"/>
  <c r="N114" i="18" a="1"/>
  <c r="N114" i="18" s="1"/>
  <c r="M114" i="18" a="1"/>
  <c r="M114" i="18" s="1"/>
  <c r="L114" i="18" a="1"/>
  <c r="L114" i="18" s="1"/>
  <c r="K114" i="18" a="1"/>
  <c r="K114" i="18" s="1"/>
  <c r="J114" i="18" a="1"/>
  <c r="J114" i="18" s="1"/>
  <c r="H114" i="18" a="1"/>
  <c r="H114" i="18" s="1"/>
  <c r="G114" i="18" a="1"/>
  <c r="G114" i="18" s="1"/>
  <c r="F114" i="18" a="1"/>
  <c r="F114" i="18" s="1"/>
  <c r="E114" i="18" a="1"/>
  <c r="E114" i="18" s="1"/>
  <c r="D114" i="18" a="1"/>
  <c r="D114" i="18" s="1"/>
  <c r="AZ104" i="18" a="1"/>
  <c r="AZ104" i="18" s="1"/>
  <c r="AY104" i="18" a="1"/>
  <c r="AY104" i="18" s="1"/>
  <c r="AX104" i="18" a="1"/>
  <c r="AX104" i="18" s="1"/>
  <c r="AW104" i="18" a="1"/>
  <c r="AW104" i="18" s="1"/>
  <c r="AU104" i="18" a="1"/>
  <c r="AU104" i="18" s="1"/>
  <c r="AT104" i="18" a="1"/>
  <c r="AT104" i="18" s="1"/>
  <c r="AS104" i="18" a="1"/>
  <c r="AS104" i="18" s="1"/>
  <c r="AR104" i="18" a="1"/>
  <c r="AR104" i="18" s="1"/>
  <c r="AQ104" i="18" a="1"/>
  <c r="AQ104" i="18" s="1"/>
  <c r="AP104" i="18" a="1"/>
  <c r="AP104" i="18" s="1"/>
  <c r="AO104" i="18" a="1"/>
  <c r="AO104" i="18" s="1"/>
  <c r="AN104" i="18" a="1"/>
  <c r="AN104" i="18" s="1"/>
  <c r="AM104" i="18" a="1"/>
  <c r="AM104" i="18" s="1"/>
  <c r="AL104" i="18" a="1"/>
  <c r="AL104" i="18" s="1"/>
  <c r="AK104" i="18" a="1"/>
  <c r="AK104" i="18" s="1"/>
  <c r="AJ104" i="18" a="1"/>
  <c r="AJ104" i="18" s="1"/>
  <c r="AH104" i="18" a="1"/>
  <c r="AH104" i="18" s="1"/>
  <c r="AG104" i="18" a="1"/>
  <c r="AG104" i="18" s="1"/>
  <c r="AF104" i="18" a="1"/>
  <c r="AF104" i="18" s="1"/>
  <c r="AE104" i="18" a="1"/>
  <c r="AE104" i="18" s="1"/>
  <c r="AD104" i="18" a="1"/>
  <c r="AD104" i="18" s="1"/>
  <c r="AC104" i="18" a="1"/>
  <c r="AC104" i="18" s="1"/>
  <c r="AB104" i="18" a="1"/>
  <c r="AB104" i="18" s="1"/>
  <c r="AA104" i="18" a="1"/>
  <c r="AA104" i="18" s="1"/>
  <c r="Z104" i="18" a="1"/>
  <c r="Z104" i="18" s="1"/>
  <c r="Y104" i="18" a="1"/>
  <c r="Y104" i="18" s="1"/>
  <c r="X104" i="18" a="1"/>
  <c r="X104" i="18" s="1"/>
  <c r="W104" i="18" a="1"/>
  <c r="W104" i="18" s="1"/>
  <c r="U104" i="18" a="1"/>
  <c r="U104" i="18" s="1"/>
  <c r="T104" i="18" a="1"/>
  <c r="T104" i="18" s="1"/>
  <c r="S104" i="18" a="1"/>
  <c r="S104" i="18" s="1"/>
  <c r="R104" i="18" a="1"/>
  <c r="R104" i="18" s="1"/>
  <c r="Q104" i="18" a="1"/>
  <c r="Q104" i="18" s="1"/>
  <c r="P104" i="18" a="1"/>
  <c r="P104" i="18" s="1"/>
  <c r="O104" i="18" a="1"/>
  <c r="O104" i="18" s="1"/>
  <c r="N104" i="18" a="1"/>
  <c r="N104" i="18" s="1"/>
  <c r="M104" i="18" a="1"/>
  <c r="M104" i="18" s="1"/>
  <c r="L104" i="18" a="1"/>
  <c r="L104" i="18" s="1"/>
  <c r="K104" i="18" a="1"/>
  <c r="K104" i="18" s="1"/>
  <c r="J104" i="18" a="1"/>
  <c r="J104" i="18" s="1"/>
  <c r="H104" i="18" a="1"/>
  <c r="H104" i="18" s="1"/>
  <c r="G104" i="18" a="1"/>
  <c r="G104" i="18" s="1"/>
  <c r="F104" i="18" a="1"/>
  <c r="F104" i="18" s="1"/>
  <c r="E104" i="18" a="1"/>
  <c r="E104" i="18" s="1"/>
  <c r="D104" i="18" a="1"/>
  <c r="D104" i="18" s="1"/>
  <c r="AZ94" i="18" a="1"/>
  <c r="AZ94" i="18" s="1"/>
  <c r="AY94" i="18" a="1"/>
  <c r="AY94" i="18" s="1"/>
  <c r="AX94" i="18" a="1"/>
  <c r="AX94" i="18" s="1"/>
  <c r="AW94" i="18" a="1"/>
  <c r="AW94" i="18" s="1"/>
  <c r="AU94" i="18" a="1"/>
  <c r="AU94" i="18" s="1"/>
  <c r="AT94" i="18" a="1"/>
  <c r="AT94" i="18" s="1"/>
  <c r="AS94" i="18" a="1"/>
  <c r="AS94" i="18" s="1"/>
  <c r="AR94" i="18" a="1"/>
  <c r="AR94" i="18" s="1"/>
  <c r="AQ94" i="18" a="1"/>
  <c r="AQ94" i="18" s="1"/>
  <c r="AP94" i="18" a="1"/>
  <c r="AP94" i="18" s="1"/>
  <c r="AO94" i="18" a="1"/>
  <c r="AO94" i="18" s="1"/>
  <c r="AN94" i="18" a="1"/>
  <c r="AN94" i="18" s="1"/>
  <c r="AM94" i="18" a="1"/>
  <c r="AM94" i="18" s="1"/>
  <c r="AL94" i="18" a="1"/>
  <c r="AL94" i="18" s="1"/>
  <c r="AK94" i="18" a="1"/>
  <c r="AK94" i="18" s="1"/>
  <c r="AJ94" i="18" a="1"/>
  <c r="AJ94" i="18" s="1"/>
  <c r="AH94" i="18" a="1"/>
  <c r="AH94" i="18" s="1"/>
  <c r="AG94" i="18" a="1"/>
  <c r="AG94" i="18" s="1"/>
  <c r="AF94" i="18" a="1"/>
  <c r="AF94" i="18" s="1"/>
  <c r="AE94" i="18" a="1"/>
  <c r="AE94" i="18" s="1"/>
  <c r="AD94" i="18" a="1"/>
  <c r="AD94" i="18" s="1"/>
  <c r="AC94" i="18" a="1"/>
  <c r="AC94" i="18" s="1"/>
  <c r="AB94" i="18" a="1"/>
  <c r="AB94" i="18" s="1"/>
  <c r="AA94" i="18" a="1"/>
  <c r="AA94" i="18" s="1"/>
  <c r="Z94" i="18" a="1"/>
  <c r="Z94" i="18" s="1"/>
  <c r="Y94" i="18" a="1"/>
  <c r="Y94" i="18" s="1"/>
  <c r="X94" i="18" a="1"/>
  <c r="X94" i="18" s="1"/>
  <c r="W94" i="18" a="1"/>
  <c r="W94" i="18" s="1"/>
  <c r="U94" i="18" a="1"/>
  <c r="U94" i="18" s="1"/>
  <c r="T94" i="18" a="1"/>
  <c r="T94" i="18" s="1"/>
  <c r="S94" i="18" a="1"/>
  <c r="S94" i="18" s="1"/>
  <c r="R94" i="18" a="1"/>
  <c r="R94" i="18" s="1"/>
  <c r="Q94" i="18" a="1"/>
  <c r="Q94" i="18" s="1"/>
  <c r="P94" i="18" a="1"/>
  <c r="P94" i="18" s="1"/>
  <c r="O94" i="18" a="1"/>
  <c r="O94" i="18" s="1"/>
  <c r="N94" i="18" a="1"/>
  <c r="N94" i="18" s="1"/>
  <c r="M94" i="18" a="1"/>
  <c r="M94" i="18" s="1"/>
  <c r="L94" i="18" a="1"/>
  <c r="L94" i="18" s="1"/>
  <c r="K94" i="18" a="1"/>
  <c r="K94" i="18" s="1"/>
  <c r="J94" i="18" a="1"/>
  <c r="J94" i="18" s="1"/>
  <c r="H94" i="18" a="1"/>
  <c r="H94" i="18" s="1"/>
  <c r="G94" i="18" a="1"/>
  <c r="G94" i="18" s="1"/>
  <c r="F94" i="18" a="1"/>
  <c r="F94" i="18" s="1"/>
  <c r="E94" i="18" a="1"/>
  <c r="E94" i="18" s="1"/>
  <c r="D94" i="18" a="1"/>
  <c r="D94" i="18" s="1"/>
  <c r="AZ70" i="18" a="1"/>
  <c r="AZ70" i="18" s="1"/>
  <c r="AY70" i="18" a="1"/>
  <c r="AY70" i="18" s="1"/>
  <c r="AX70" i="18" a="1"/>
  <c r="AX70" i="18" s="1"/>
  <c r="AW70" i="18" a="1"/>
  <c r="AW70" i="18" s="1"/>
  <c r="AU70" i="18" a="1"/>
  <c r="AU70" i="18" s="1"/>
  <c r="AT70" i="18" a="1"/>
  <c r="AT70" i="18" s="1"/>
  <c r="AS70" i="18" a="1"/>
  <c r="AS70" i="18" s="1"/>
  <c r="AR70" i="18" a="1"/>
  <c r="AR70" i="18" s="1"/>
  <c r="AQ70" i="18" a="1"/>
  <c r="AQ70" i="18" s="1"/>
  <c r="AP70" i="18" a="1"/>
  <c r="AP70" i="18" s="1"/>
  <c r="AO70" i="18" a="1"/>
  <c r="AO70" i="18" s="1"/>
  <c r="AN70" i="18" a="1"/>
  <c r="AN70" i="18" s="1"/>
  <c r="AM70" i="18" a="1"/>
  <c r="AM70" i="18" s="1"/>
  <c r="AL70" i="18" a="1"/>
  <c r="AL70" i="18" s="1"/>
  <c r="AK70" i="18" a="1"/>
  <c r="AK70" i="18" s="1"/>
  <c r="AJ70" i="18" a="1"/>
  <c r="AJ70" i="18" s="1"/>
  <c r="AH70" i="18" a="1"/>
  <c r="AH70" i="18" s="1"/>
  <c r="AG70" i="18" a="1"/>
  <c r="AG70" i="18" s="1"/>
  <c r="AF70" i="18" a="1"/>
  <c r="AF70" i="18" s="1"/>
  <c r="AE70" i="18" a="1"/>
  <c r="AE70" i="18" s="1"/>
  <c r="AD70" i="18" a="1"/>
  <c r="AD70" i="18" s="1"/>
  <c r="AC70" i="18" a="1"/>
  <c r="AC70" i="18" s="1"/>
  <c r="AB70" i="18" a="1"/>
  <c r="AB70" i="18" s="1"/>
  <c r="AA70" i="18" a="1"/>
  <c r="AA70" i="18" s="1"/>
  <c r="Z70" i="18" a="1"/>
  <c r="Z70" i="18" s="1"/>
  <c r="Y70" i="18" a="1"/>
  <c r="Y70" i="18" s="1"/>
  <c r="X70" i="18" a="1"/>
  <c r="X70" i="18" s="1"/>
  <c r="W70" i="18" a="1"/>
  <c r="W70" i="18" s="1"/>
  <c r="U70" i="18" a="1"/>
  <c r="U70" i="18" s="1"/>
  <c r="T70" i="18" a="1"/>
  <c r="T70" i="18" s="1"/>
  <c r="S70" i="18" a="1"/>
  <c r="S70" i="18" s="1"/>
  <c r="R70" i="18" a="1"/>
  <c r="R70" i="18" s="1"/>
  <c r="Q70" i="18" a="1"/>
  <c r="Q70" i="18" s="1"/>
  <c r="P70" i="18" a="1"/>
  <c r="P70" i="18" s="1"/>
  <c r="O70" i="18" a="1"/>
  <c r="O70" i="18" s="1"/>
  <c r="N70" i="18" a="1"/>
  <c r="N70" i="18" s="1"/>
  <c r="M70" i="18" a="1"/>
  <c r="M70" i="18" s="1"/>
  <c r="L70" i="18" a="1"/>
  <c r="L70" i="18" s="1"/>
  <c r="K70" i="18" a="1"/>
  <c r="K70" i="18" s="1"/>
  <c r="J70" i="18" a="1"/>
  <c r="J70" i="18" s="1"/>
  <c r="H70" i="18" a="1"/>
  <c r="H70" i="18" s="1"/>
  <c r="G70" i="18" a="1"/>
  <c r="G70" i="18" s="1"/>
  <c r="F70" i="18" a="1"/>
  <c r="F70" i="18" s="1"/>
  <c r="E70" i="18" a="1"/>
  <c r="E70" i="18" s="1"/>
  <c r="D70" i="18" a="1"/>
  <c r="D70" i="18" s="1"/>
  <c r="AZ60" i="18" a="1"/>
  <c r="AZ60" i="18" s="1"/>
  <c r="AY60" i="18" a="1"/>
  <c r="AY60" i="18" s="1"/>
  <c r="AX60" i="18" a="1"/>
  <c r="AX60" i="18" s="1"/>
  <c r="AW60" i="18" a="1"/>
  <c r="AW60" i="18" s="1"/>
  <c r="AU60" i="18" a="1"/>
  <c r="AU60" i="18" s="1"/>
  <c r="AT60" i="18" a="1"/>
  <c r="AT60" i="18" s="1"/>
  <c r="AS60" i="18" a="1"/>
  <c r="AS60" i="18" s="1"/>
  <c r="AR60" i="18" a="1"/>
  <c r="AR60" i="18" s="1"/>
  <c r="AQ60" i="18" a="1"/>
  <c r="AQ60" i="18" s="1"/>
  <c r="AP60" i="18" a="1"/>
  <c r="AP60" i="18" s="1"/>
  <c r="AO60" i="18" a="1"/>
  <c r="AO60" i="18" s="1"/>
  <c r="AN60" i="18" a="1"/>
  <c r="AN60" i="18" s="1"/>
  <c r="AM60" i="18" a="1"/>
  <c r="AM60" i="18" s="1"/>
  <c r="AL60" i="18" a="1"/>
  <c r="AL60" i="18" s="1"/>
  <c r="AK60" i="18" a="1"/>
  <c r="AK60" i="18" s="1"/>
  <c r="AJ60" i="18" a="1"/>
  <c r="AJ60" i="18" s="1"/>
  <c r="AH60" i="18" a="1"/>
  <c r="AH60" i="18" s="1"/>
  <c r="AG60" i="18" a="1"/>
  <c r="AG60" i="18" s="1"/>
  <c r="AF60" i="18" a="1"/>
  <c r="AF60" i="18" s="1"/>
  <c r="AE60" i="18" a="1"/>
  <c r="AE60" i="18" s="1"/>
  <c r="AD60" i="18" a="1"/>
  <c r="AD60" i="18" s="1"/>
  <c r="AC60" i="18" a="1"/>
  <c r="AC60" i="18" s="1"/>
  <c r="AB60" i="18" a="1"/>
  <c r="AB60" i="18" s="1"/>
  <c r="AA60" i="18" a="1"/>
  <c r="AA60" i="18" s="1"/>
  <c r="Z60" i="18" a="1"/>
  <c r="Z60" i="18" s="1"/>
  <c r="Y60" i="18" a="1"/>
  <c r="Y60" i="18" s="1"/>
  <c r="X60" i="18" a="1"/>
  <c r="X60" i="18" s="1"/>
  <c r="W60" i="18" a="1"/>
  <c r="W60" i="18" s="1"/>
  <c r="U60" i="18" a="1"/>
  <c r="U60" i="18" s="1"/>
  <c r="T60" i="18" a="1"/>
  <c r="T60" i="18" s="1"/>
  <c r="S60" i="18" a="1"/>
  <c r="S60" i="18" s="1"/>
  <c r="R60" i="18" a="1"/>
  <c r="R60" i="18" s="1"/>
  <c r="Q60" i="18" a="1"/>
  <c r="Q60" i="18" s="1"/>
  <c r="P60" i="18" a="1"/>
  <c r="P60" i="18" s="1"/>
  <c r="O60" i="18" a="1"/>
  <c r="O60" i="18" s="1"/>
  <c r="N60" i="18" a="1"/>
  <c r="N60" i="18" s="1"/>
  <c r="M60" i="18" a="1"/>
  <c r="M60" i="18" s="1"/>
  <c r="L60" i="18" a="1"/>
  <c r="L60" i="18" s="1"/>
  <c r="K60" i="18" a="1"/>
  <c r="K60" i="18" s="1"/>
  <c r="J60" i="18" a="1"/>
  <c r="J60" i="18" s="1"/>
  <c r="H60" i="18" a="1"/>
  <c r="H60" i="18" s="1"/>
  <c r="G60" i="18" a="1"/>
  <c r="G60" i="18" s="1"/>
  <c r="F60" i="18" a="1"/>
  <c r="F60" i="18" s="1"/>
  <c r="E60" i="18" a="1"/>
  <c r="E60" i="18" s="1"/>
  <c r="D60" i="18" a="1"/>
  <c r="D60" i="18" s="1"/>
  <c r="AZ50" i="18" a="1"/>
  <c r="AZ50" i="18" s="1"/>
  <c r="AY50" i="18" a="1"/>
  <c r="AY50" i="18" s="1"/>
  <c r="AX50" i="18" a="1"/>
  <c r="AX50" i="18" s="1"/>
  <c r="AW50" i="18" a="1"/>
  <c r="AW50" i="18" s="1"/>
  <c r="AU50" i="18" a="1"/>
  <c r="AU50" i="18" s="1"/>
  <c r="AT50" i="18" a="1"/>
  <c r="AT50" i="18" s="1"/>
  <c r="AS50" i="18" a="1"/>
  <c r="AS50" i="18" s="1"/>
  <c r="AR50" i="18" a="1"/>
  <c r="AR50" i="18" s="1"/>
  <c r="AQ50" i="18" a="1"/>
  <c r="AQ50" i="18" s="1"/>
  <c r="AP50" i="18" a="1"/>
  <c r="AP50" i="18" s="1"/>
  <c r="AO50" i="18" a="1"/>
  <c r="AO50" i="18" s="1"/>
  <c r="AN50" i="18" a="1"/>
  <c r="AN50" i="18" s="1"/>
  <c r="AM50" i="18" a="1"/>
  <c r="AM50" i="18" s="1"/>
  <c r="AL50" i="18" a="1"/>
  <c r="AL50" i="18" s="1"/>
  <c r="AK50" i="18" a="1"/>
  <c r="AK50" i="18" s="1"/>
  <c r="AJ50" i="18" a="1"/>
  <c r="AJ50" i="18" s="1"/>
  <c r="AH50" i="18" a="1"/>
  <c r="AH50" i="18" s="1"/>
  <c r="AG50" i="18" a="1"/>
  <c r="AG50" i="18" s="1"/>
  <c r="AF50" i="18" a="1"/>
  <c r="AF50" i="18" s="1"/>
  <c r="AE50" i="18" a="1"/>
  <c r="AE50" i="18" s="1"/>
  <c r="AD50" i="18" a="1"/>
  <c r="AD50" i="18" s="1"/>
  <c r="AC50" i="18" a="1"/>
  <c r="AC50" i="18" s="1"/>
  <c r="AB50" i="18" a="1"/>
  <c r="AB50" i="18" s="1"/>
  <c r="AA50" i="18" a="1"/>
  <c r="AA50" i="18" s="1"/>
  <c r="Z50" i="18" a="1"/>
  <c r="Z50" i="18" s="1"/>
  <c r="Y50" i="18" a="1"/>
  <c r="Y50" i="18" s="1"/>
  <c r="X50" i="18" a="1"/>
  <c r="X50" i="18" s="1"/>
  <c r="W50" i="18" a="1"/>
  <c r="W50" i="18" s="1"/>
  <c r="U50" i="18" a="1"/>
  <c r="U50" i="18" s="1"/>
  <c r="T50" i="18" a="1"/>
  <c r="T50" i="18" s="1"/>
  <c r="S50" i="18" a="1"/>
  <c r="S50" i="18" s="1"/>
  <c r="R50" i="18" a="1"/>
  <c r="R50" i="18" s="1"/>
  <c r="Q50" i="18" a="1"/>
  <c r="Q50" i="18" s="1"/>
  <c r="P50" i="18" a="1"/>
  <c r="P50" i="18" s="1"/>
  <c r="O50" i="18" a="1"/>
  <c r="O50" i="18" s="1"/>
  <c r="N50" i="18" a="1"/>
  <c r="N50" i="18" s="1"/>
  <c r="M50" i="18" a="1"/>
  <c r="M50" i="18" s="1"/>
  <c r="L50" i="18" a="1"/>
  <c r="L50" i="18" s="1"/>
  <c r="K50" i="18" a="1"/>
  <c r="K50" i="18" s="1"/>
  <c r="J50" i="18" a="1"/>
  <c r="J50" i="18" s="1"/>
  <c r="H50" i="18" a="1"/>
  <c r="H50" i="18" s="1"/>
  <c r="G50" i="18" a="1"/>
  <c r="G50" i="18" s="1"/>
  <c r="F50" i="18" a="1"/>
  <c r="F50" i="18" s="1"/>
  <c r="E50" i="18" a="1"/>
  <c r="E50" i="18" s="1"/>
  <c r="D50" i="18" a="1"/>
  <c r="D50" i="18" s="1"/>
  <c r="E59" i="24"/>
  <c r="F59" i="24"/>
  <c r="G59" i="24"/>
  <c r="H59" i="24"/>
  <c r="I59" i="24"/>
  <c r="J59" i="24"/>
  <c r="K59" i="24"/>
  <c r="L59" i="24"/>
  <c r="M59" i="24"/>
  <c r="N59" i="24"/>
  <c r="O59" i="24"/>
  <c r="E13" i="16"/>
  <c r="R13" i="25"/>
  <c r="F36" i="16"/>
  <c r="F25" i="16"/>
  <c r="F19" i="16"/>
  <c r="F12" i="16"/>
  <c r="E14" i="16"/>
  <c r="F42" i="16"/>
  <c r="F43" i="16"/>
  <c r="F44" i="16"/>
  <c r="F45" i="16"/>
  <c r="AD51" i="23"/>
  <c r="P51" i="23"/>
  <c r="M51" i="23"/>
  <c r="F51" i="23"/>
  <c r="D51" i="23"/>
  <c r="P45" i="23"/>
  <c r="AI39" i="23"/>
  <c r="Z39" i="23"/>
  <c r="Q39" i="23"/>
  <c r="G33" i="23"/>
  <c r="AL27" i="23"/>
  <c r="Z27" i="23"/>
  <c r="S27" i="23"/>
  <c r="J27" i="23"/>
  <c r="E27" i="23"/>
  <c r="AK21" i="23"/>
  <c r="AB21" i="23"/>
  <c r="Z21" i="23"/>
  <c r="S21" i="23"/>
  <c r="K21" i="23"/>
  <c r="V15" i="23"/>
  <c r="E40" i="16"/>
  <c r="F40" i="16" s="1"/>
  <c r="E37" i="16"/>
  <c r="F37" i="16" s="1"/>
  <c r="E16" i="16"/>
  <c r="E15" i="16"/>
  <c r="E17" i="16"/>
  <c r="E18" i="16"/>
  <c r="E24" i="16"/>
  <c r="E22" i="16"/>
  <c r="E21" i="16"/>
  <c r="E20" i="16"/>
  <c r="E23" i="16"/>
  <c r="E27" i="16"/>
  <c r="F27" i="16" s="1"/>
  <c r="E32" i="16"/>
  <c r="F32" i="16" s="1"/>
  <c r="E33" i="16"/>
  <c r="F33" i="16" s="1"/>
  <c r="E26" i="16"/>
  <c r="F26" i="16" s="1"/>
  <c r="E28" i="16"/>
  <c r="F28" i="16" s="1"/>
  <c r="E34" i="16"/>
  <c r="F34" i="16" s="1"/>
  <c r="E31" i="16"/>
  <c r="F31" i="16" s="1"/>
  <c r="E29" i="16"/>
  <c r="F29" i="16" s="1"/>
  <c r="E35" i="16"/>
  <c r="F35" i="16" s="1"/>
  <c r="E30" i="16"/>
  <c r="F30" i="16" s="1"/>
  <c r="E38" i="16"/>
  <c r="F38" i="16" s="1"/>
  <c r="AX26" i="18" a="1"/>
  <c r="AX26" i="18"/>
  <c r="AY26" i="18" a="1"/>
  <c r="AY26" i="18"/>
  <c r="AZ26" i="18" a="1"/>
  <c r="AZ26" i="18"/>
  <c r="AW26" i="18" a="1"/>
  <c r="AW26" i="18" s="1"/>
  <c r="AU26" i="18" a="1"/>
  <c r="AU26" i="18" s="1"/>
  <c r="AT26" i="18" a="1"/>
  <c r="AT26" i="18" s="1"/>
  <c r="AS26" i="18" a="1"/>
  <c r="AS26" i="18" s="1"/>
  <c r="AR26" i="18" a="1"/>
  <c r="AR26" i="18" s="1"/>
  <c r="AQ26" i="18" a="1"/>
  <c r="AQ26" i="18" s="1"/>
  <c r="AP26" i="18" a="1"/>
  <c r="AP26" i="18" s="1"/>
  <c r="AO26" i="18" a="1"/>
  <c r="AO26" i="18" s="1"/>
  <c r="AN26" i="18" a="1"/>
  <c r="AN26" i="18" s="1"/>
  <c r="AM26" i="18" a="1"/>
  <c r="AM26" i="18" s="1"/>
  <c r="AL26" i="18" a="1"/>
  <c r="AL26" i="18" s="1"/>
  <c r="AK26" i="18" a="1"/>
  <c r="AK26" i="18" s="1"/>
  <c r="AJ26" i="18" a="1"/>
  <c r="AJ26" i="18" s="1"/>
  <c r="AH26" i="18" a="1"/>
  <c r="AH26" i="18" s="1"/>
  <c r="AG26" i="18" a="1"/>
  <c r="AG26" i="18" s="1"/>
  <c r="AF26" i="18" a="1"/>
  <c r="AF26" i="18" s="1"/>
  <c r="AE26" i="18" a="1"/>
  <c r="AE26" i="18" s="1"/>
  <c r="AD26" i="18" a="1"/>
  <c r="AD26" i="18" s="1"/>
  <c r="AC26" i="18" a="1"/>
  <c r="AC26" i="18" s="1"/>
  <c r="AB26" i="18" a="1"/>
  <c r="AB26" i="18" s="1"/>
  <c r="AA26" i="18" a="1"/>
  <c r="AA26" i="18" s="1"/>
  <c r="Z26" i="18" a="1"/>
  <c r="Z26" i="18" s="1"/>
  <c r="Y26" i="18" a="1"/>
  <c r="Y26" i="18" s="1"/>
  <c r="X26" i="18" a="1"/>
  <c r="X26" i="18" s="1"/>
  <c r="W26" i="18" a="1"/>
  <c r="W26" i="18" s="1"/>
  <c r="K26" i="18" a="1"/>
  <c r="K26" i="18"/>
  <c r="L26" i="18" a="1"/>
  <c r="L26" i="18"/>
  <c r="M26" i="18" a="1"/>
  <c r="M26" i="18"/>
  <c r="N26" i="18" a="1"/>
  <c r="N26" i="18"/>
  <c r="O26" i="18" a="1"/>
  <c r="O26" i="18"/>
  <c r="P26" i="18" a="1"/>
  <c r="P26" i="18"/>
  <c r="Q26" i="18" a="1"/>
  <c r="Q26" i="18"/>
  <c r="R26" i="18" a="1"/>
  <c r="R26" i="18"/>
  <c r="S26" i="18" a="1"/>
  <c r="S26" i="18"/>
  <c r="T26" i="18" a="1"/>
  <c r="T26" i="18"/>
  <c r="U26" i="18" a="1"/>
  <c r="U26" i="18"/>
  <c r="J26" i="18" a="1"/>
  <c r="J26" i="18" s="1"/>
  <c r="E26" i="18" a="1"/>
  <c r="E26" i="18"/>
  <c r="F26" i="18" a="1"/>
  <c r="F26" i="18"/>
  <c r="G26" i="18" a="1"/>
  <c r="G26" i="18"/>
  <c r="H26" i="18" a="1"/>
  <c r="H26" i="18"/>
  <c r="D26" i="18" a="1"/>
  <c r="D26" i="18"/>
  <c r="AX16" i="18" a="1"/>
  <c r="AX16" i="18"/>
  <c r="AY16" i="18" a="1"/>
  <c r="AY16" i="18"/>
  <c r="AZ16" i="18" a="1"/>
  <c r="AZ16" i="18"/>
  <c r="AW16" i="18" a="1"/>
  <c r="AW16" i="18" s="1"/>
  <c r="AU16" i="18" a="1"/>
  <c r="AU16" i="18" s="1"/>
  <c r="AT16" i="18" a="1"/>
  <c r="AT16" i="18" s="1"/>
  <c r="AS16" i="18" a="1"/>
  <c r="AS16" i="18" s="1"/>
  <c r="AR16" i="18" a="1"/>
  <c r="AR16" i="18" s="1"/>
  <c r="AQ16" i="18" a="1"/>
  <c r="AQ16" i="18" s="1"/>
  <c r="AP16" i="18" a="1"/>
  <c r="AP16" i="18" s="1"/>
  <c r="AO16" i="18" a="1"/>
  <c r="AO16" i="18" s="1"/>
  <c r="AN16" i="18" a="1"/>
  <c r="AN16" i="18" s="1"/>
  <c r="AM16" i="18" a="1"/>
  <c r="AM16" i="18" s="1"/>
  <c r="AL16" i="18" a="1"/>
  <c r="AL16" i="18" s="1"/>
  <c r="AK16" i="18" a="1"/>
  <c r="AK16" i="18" s="1"/>
  <c r="AJ16" i="18" a="1"/>
  <c r="AJ16" i="18" s="1"/>
  <c r="AH16" i="18" a="1"/>
  <c r="AH16" i="18" s="1"/>
  <c r="AG16" i="18" a="1"/>
  <c r="AG16" i="18" s="1"/>
  <c r="AF16" i="18" a="1"/>
  <c r="AF16" i="18" s="1"/>
  <c r="AE16" i="18" a="1"/>
  <c r="AE16" i="18" s="1"/>
  <c r="AD16" i="18" a="1"/>
  <c r="AD16" i="18" s="1"/>
  <c r="AC16" i="18" a="1"/>
  <c r="AC16" i="18" s="1"/>
  <c r="AB16" i="18" a="1"/>
  <c r="AB16" i="18" s="1"/>
  <c r="AA16" i="18" a="1"/>
  <c r="AA16" i="18" s="1"/>
  <c r="Z16" i="18" a="1"/>
  <c r="Z16" i="18" s="1"/>
  <c r="Y16" i="18" a="1"/>
  <c r="Y16" i="18" s="1"/>
  <c r="X16" i="18" a="1"/>
  <c r="X16" i="18" s="1"/>
  <c r="W16" i="18" a="1"/>
  <c r="W16" i="18" s="1"/>
  <c r="K16" i="18" a="1"/>
  <c r="K16" i="18"/>
  <c r="L16" i="18" a="1"/>
  <c r="L16" i="18"/>
  <c r="M16" i="18" a="1"/>
  <c r="M16" i="18"/>
  <c r="N16" i="18" a="1"/>
  <c r="N16" i="18"/>
  <c r="O16" i="18" a="1"/>
  <c r="O16" i="18"/>
  <c r="P16" i="18" a="1"/>
  <c r="P16" i="18"/>
  <c r="Q16" i="18" a="1"/>
  <c r="Q16" i="18"/>
  <c r="R16" i="18" a="1"/>
  <c r="R16" i="18"/>
  <c r="S16" i="18" a="1"/>
  <c r="S16" i="18"/>
  <c r="T16" i="18" a="1"/>
  <c r="T16" i="18"/>
  <c r="U16" i="18" a="1"/>
  <c r="U16" i="18"/>
  <c r="J16" i="18" a="1"/>
  <c r="J16" i="18" s="1"/>
  <c r="E16" i="18" a="1"/>
  <c r="E16" i="18"/>
  <c r="F16" i="18" a="1"/>
  <c r="F16" i="18"/>
  <c r="G16" i="18" a="1"/>
  <c r="G16" i="18"/>
  <c r="H16" i="18" a="1"/>
  <c r="H16" i="18"/>
  <c r="D16" i="18" a="1"/>
  <c r="D16" i="18"/>
  <c r="AZ6" i="18" a="1"/>
  <c r="AZ6" i="18" s="1"/>
  <c r="AY6" i="18" a="1"/>
  <c r="AY6" i="18" s="1"/>
  <c r="AX6" i="18" a="1"/>
  <c r="AX6" i="18" s="1"/>
  <c r="AW6" i="18" a="1"/>
  <c r="AW6" i="18" s="1"/>
  <c r="AU6" i="18" a="1"/>
  <c r="AU6" i="18" s="1"/>
  <c r="AT6" i="18" a="1"/>
  <c r="AT6" i="18" s="1"/>
  <c r="AS6" i="18" a="1"/>
  <c r="AS6" i="18" s="1"/>
  <c r="AR6" i="18" a="1"/>
  <c r="AR6" i="18" s="1"/>
  <c r="AQ6" i="18" a="1"/>
  <c r="AQ6" i="18" s="1"/>
  <c r="AP6" i="18" a="1"/>
  <c r="AP6" i="18" s="1"/>
  <c r="AO6" i="18" a="1"/>
  <c r="AO6" i="18" s="1"/>
  <c r="AN6" i="18" a="1"/>
  <c r="AN6" i="18" s="1"/>
  <c r="AM6" i="18" a="1"/>
  <c r="AM6" i="18" s="1"/>
  <c r="AL6" i="18" a="1"/>
  <c r="AL6" i="18" s="1"/>
  <c r="AK6" i="18" a="1"/>
  <c r="AK6" i="18" s="1"/>
  <c r="AJ6" i="18" a="1"/>
  <c r="AJ6" i="18" s="1"/>
  <c r="AH6" i="18" a="1"/>
  <c r="AH6" i="18" s="1"/>
  <c r="AG6" i="18" a="1"/>
  <c r="AG6" i="18" s="1"/>
  <c r="AF6" i="18" a="1"/>
  <c r="AF6" i="18" s="1"/>
  <c r="AE6" i="18" a="1"/>
  <c r="AE6" i="18" s="1"/>
  <c r="AD6" i="18" a="1"/>
  <c r="AD6" i="18" s="1"/>
  <c r="AC6" i="18" a="1"/>
  <c r="AC6" i="18" s="1"/>
  <c r="AB6" i="18" a="1"/>
  <c r="AB6" i="18" s="1"/>
  <c r="AA6" i="18" a="1"/>
  <c r="AA6" i="18" s="1"/>
  <c r="Z6" i="18" a="1"/>
  <c r="Z6" i="18" s="1"/>
  <c r="Y6" i="18" a="1"/>
  <c r="Y6" i="18" s="1"/>
  <c r="X6" i="18" a="1"/>
  <c r="X6" i="18" s="1"/>
  <c r="W6" i="18" a="1"/>
  <c r="W6" i="18" s="1"/>
  <c r="U6" i="18" a="1"/>
  <c r="U6" i="18" s="1"/>
  <c r="T6" i="18" a="1"/>
  <c r="T6" i="18" s="1"/>
  <c r="S6" i="18" a="1"/>
  <c r="S6" i="18" s="1"/>
  <c r="R6" i="18" a="1"/>
  <c r="R6" i="18" s="1"/>
  <c r="Q6" i="18" a="1"/>
  <c r="Q6" i="18" s="1"/>
  <c r="P6" i="18" a="1"/>
  <c r="P6" i="18" s="1"/>
  <c r="O6" i="18" a="1"/>
  <c r="O6" i="18" s="1"/>
  <c r="N6" i="18" a="1"/>
  <c r="N6" i="18" s="1"/>
  <c r="M6" i="18" a="1"/>
  <c r="M6" i="18" s="1"/>
  <c r="L6" i="18" a="1"/>
  <c r="L6" i="18" s="1"/>
  <c r="K6" i="18" a="1"/>
  <c r="K6" i="18" s="1"/>
  <c r="J6" i="18" a="1"/>
  <c r="J6" i="18" s="1"/>
  <c r="H6" i="18" a="1"/>
  <c r="H6" i="18" s="1"/>
  <c r="G6" i="18" a="1"/>
  <c r="G6" i="18" s="1"/>
  <c r="F6" i="18" a="1"/>
  <c r="F6" i="18" s="1"/>
  <c r="E6" i="18" a="1"/>
  <c r="E6" i="18" s="1"/>
  <c r="D6" i="18" a="1"/>
  <c r="D6" i="18" s="1"/>
  <c r="F12" i="14"/>
  <c r="G12" i="14"/>
  <c r="H12" i="14" s="1"/>
  <c r="I12" i="14" s="1"/>
  <c r="K12" i="14" s="1"/>
  <c r="L12" i="14" s="1"/>
  <c r="M12" i="14" s="1"/>
  <c r="N12" i="14" s="1"/>
  <c r="O12" i="14" s="1"/>
  <c r="P12" i="14" s="1"/>
  <c r="Q12" i="14" s="1"/>
  <c r="R12" i="14" s="1"/>
  <c r="S12" i="14" s="1"/>
  <c r="T12" i="14" s="1"/>
  <c r="U12" i="14" s="1"/>
  <c r="V12" i="14" s="1"/>
  <c r="X12" i="14" s="1"/>
  <c r="Y12" i="14" s="1"/>
  <c r="Z12" i="14" s="1"/>
  <c r="AA12" i="14" s="1"/>
  <c r="AB12" i="14" s="1"/>
  <c r="AC12" i="14" s="1"/>
  <c r="AD12" i="14" s="1"/>
  <c r="AE12" i="14" s="1"/>
  <c r="AF12" i="14" s="1"/>
  <c r="AG12" i="14" s="1"/>
  <c r="AH12" i="14" s="1"/>
  <c r="AI12" i="14" s="1"/>
  <c r="AK12" i="14" s="1"/>
  <c r="AL12" i="14" s="1"/>
  <c r="AM12" i="14" s="1"/>
  <c r="AN12" i="14" s="1"/>
  <c r="AO12" i="14" s="1"/>
  <c r="AP12" i="14" s="1"/>
  <c r="AQ12" i="14" s="1"/>
  <c r="AR12" i="14" s="1"/>
  <c r="AS12" i="14" s="1"/>
  <c r="AT12" i="14" s="1"/>
  <c r="AU12" i="14" s="1"/>
  <c r="AV12" i="14" s="1"/>
  <c r="AX12" i="14" s="1"/>
  <c r="AY12" i="14" s="1"/>
  <c r="AZ12" i="14" s="1"/>
  <c r="BA12" i="14" s="1"/>
  <c r="AY88" i="5"/>
  <c r="BA108" i="14"/>
  <c r="AZ108" i="14"/>
  <c r="AY108" i="14"/>
  <c r="AX108" i="14"/>
  <c r="AV108" i="14"/>
  <c r="AU108" i="14"/>
  <c r="AT108" i="14"/>
  <c r="AS108" i="14"/>
  <c r="AR108" i="14"/>
  <c r="AQ108" i="14"/>
  <c r="AP108" i="14"/>
  <c r="AO108" i="14"/>
  <c r="AN108" i="14"/>
  <c r="AM108" i="14"/>
  <c r="AL108" i="14"/>
  <c r="AK108" i="14"/>
  <c r="AI108" i="14"/>
  <c r="AH108" i="14"/>
  <c r="AG108" i="14"/>
  <c r="AF108" i="14"/>
  <c r="AE108" i="14"/>
  <c r="AD108" i="14"/>
  <c r="AC108" i="14"/>
  <c r="AB108" i="14"/>
  <c r="AA108" i="14"/>
  <c r="Z108" i="14"/>
  <c r="Y108" i="14"/>
  <c r="X108" i="14"/>
  <c r="L108" i="14"/>
  <c r="M108" i="14"/>
  <c r="N108" i="14"/>
  <c r="O108" i="14"/>
  <c r="P108" i="14"/>
  <c r="Q108" i="14"/>
  <c r="R108" i="14"/>
  <c r="S108" i="14"/>
  <c r="T108" i="14"/>
  <c r="U108" i="14"/>
  <c r="V108" i="14"/>
  <c r="K108" i="14"/>
  <c r="F108" i="14"/>
  <c r="G108" i="14"/>
  <c r="H108" i="14"/>
  <c r="I108" i="14"/>
  <c r="BA101" i="14"/>
  <c r="AZ101" i="14"/>
  <c r="AY101" i="14"/>
  <c r="AX101" i="14"/>
  <c r="AV101" i="14"/>
  <c r="AU101" i="14"/>
  <c r="AT101" i="14"/>
  <c r="AS101" i="14"/>
  <c r="AR101" i="14"/>
  <c r="AQ101" i="14"/>
  <c r="AP101" i="14"/>
  <c r="AO101" i="14"/>
  <c r="AN101" i="14"/>
  <c r="AM101" i="14"/>
  <c r="AL101" i="14"/>
  <c r="AK101" i="14"/>
  <c r="AI101" i="14"/>
  <c r="AH101" i="14"/>
  <c r="AG101" i="14"/>
  <c r="AF101" i="14"/>
  <c r="AE101" i="14"/>
  <c r="AD101" i="14"/>
  <c r="AC101" i="14"/>
  <c r="AB101" i="14"/>
  <c r="AA101" i="14"/>
  <c r="Z101" i="14"/>
  <c r="Y101" i="14"/>
  <c r="X101" i="14"/>
  <c r="L101" i="14"/>
  <c r="M101" i="14"/>
  <c r="N101" i="14"/>
  <c r="O101" i="14"/>
  <c r="P101" i="14"/>
  <c r="Q101" i="14"/>
  <c r="R101" i="14"/>
  <c r="S101" i="14"/>
  <c r="T101" i="14"/>
  <c r="U101" i="14"/>
  <c r="V101" i="14"/>
  <c r="K101" i="14"/>
  <c r="F101" i="14"/>
  <c r="G101" i="14"/>
  <c r="H101" i="14"/>
  <c r="I101" i="14"/>
  <c r="BA94" i="14"/>
  <c r="AZ94" i="14"/>
  <c r="AY94" i="14"/>
  <c r="AX94" i="14"/>
  <c r="AV94" i="14"/>
  <c r="AU94" i="14"/>
  <c r="AT94" i="14"/>
  <c r="AS94" i="14"/>
  <c r="AR94" i="14"/>
  <c r="AQ94" i="14"/>
  <c r="AP94" i="14"/>
  <c r="AO94" i="14"/>
  <c r="AN94" i="14"/>
  <c r="AM94" i="14"/>
  <c r="AL94" i="14"/>
  <c r="AK94" i="14"/>
  <c r="AI94" i="14"/>
  <c r="AH94" i="14"/>
  <c r="AG94" i="14"/>
  <c r="AF94" i="14"/>
  <c r="AE94" i="14"/>
  <c r="AD94" i="14"/>
  <c r="AC94" i="14"/>
  <c r="AB94" i="14"/>
  <c r="AA94" i="14"/>
  <c r="Z94" i="14"/>
  <c r="Y94" i="14"/>
  <c r="X94" i="14"/>
  <c r="L94" i="14"/>
  <c r="M94" i="14"/>
  <c r="N94" i="14"/>
  <c r="O94" i="14"/>
  <c r="P94" i="14"/>
  <c r="Q94" i="14"/>
  <c r="R94" i="14"/>
  <c r="S94" i="14"/>
  <c r="T94" i="14"/>
  <c r="U94" i="14"/>
  <c r="V94" i="14"/>
  <c r="K94" i="14"/>
  <c r="F94" i="14"/>
  <c r="G94" i="14"/>
  <c r="H94" i="14"/>
  <c r="I94" i="14"/>
  <c r="BA93" i="14" a="1"/>
  <c r="BA93" i="14" s="1"/>
  <c r="AZ93" i="14" a="1"/>
  <c r="AZ93" i="14" s="1"/>
  <c r="AY93" i="14" a="1"/>
  <c r="AY93" i="14" s="1"/>
  <c r="AX93" i="14" a="1"/>
  <c r="AX93" i="14" s="1"/>
  <c r="AV93" i="14" a="1"/>
  <c r="AV93" i="14" s="1"/>
  <c r="AU93" i="14" a="1"/>
  <c r="AU93" i="14" s="1"/>
  <c r="AU95" i="14" s="1"/>
  <c r="AT93" i="14" a="1"/>
  <c r="AT93" i="14" s="1"/>
  <c r="AT95" i="14" s="1"/>
  <c r="AS93" i="14" a="1"/>
  <c r="AS93" i="14" s="1"/>
  <c r="AS95" i="14" s="1"/>
  <c r="AR93" i="14" a="1"/>
  <c r="AR93" i="14" s="1"/>
  <c r="AQ93" i="14" a="1"/>
  <c r="AQ93" i="14" s="1"/>
  <c r="AP93" i="14" a="1"/>
  <c r="AP93" i="14" s="1"/>
  <c r="AO93" i="14" a="1"/>
  <c r="AO93" i="14" s="1"/>
  <c r="AN93" i="14" a="1"/>
  <c r="AN93" i="14" s="1"/>
  <c r="AM93" i="14" a="1"/>
  <c r="AM93" i="14" s="1"/>
  <c r="AM95" i="14" s="1"/>
  <c r="AL93" i="14" a="1"/>
  <c r="AL93" i="14" s="1"/>
  <c r="AL95" i="14" s="1"/>
  <c r="AK93" i="14" a="1"/>
  <c r="AK93" i="14" s="1"/>
  <c r="AK95" i="14" s="1"/>
  <c r="AI93" i="14" a="1"/>
  <c r="AI93" i="14" s="1"/>
  <c r="AH93" i="14" a="1"/>
  <c r="AH93" i="14" s="1"/>
  <c r="AG93" i="14" a="1"/>
  <c r="AG93" i="14" s="1"/>
  <c r="AF93" i="14" a="1"/>
  <c r="AF93" i="14" s="1"/>
  <c r="AE93" i="14" a="1"/>
  <c r="AE93" i="14" s="1"/>
  <c r="AD93" i="14" a="1"/>
  <c r="AD93" i="14" s="1"/>
  <c r="AD95" i="14" s="1"/>
  <c r="AC93" i="14" a="1"/>
  <c r="AC93" i="14" s="1"/>
  <c r="AC95" i="14" s="1"/>
  <c r="AB93" i="14" a="1"/>
  <c r="AB93" i="14" s="1"/>
  <c r="AB95" i="14" s="1"/>
  <c r="AA93" i="14" a="1"/>
  <c r="AA93" i="14" s="1"/>
  <c r="Z93" i="14" a="1"/>
  <c r="Z93" i="14" s="1"/>
  <c r="Y93" i="14" a="1"/>
  <c r="Y93" i="14" s="1"/>
  <c r="X93" i="14" a="1"/>
  <c r="X93" i="14" s="1"/>
  <c r="L93" i="14" a="1"/>
  <c r="L93" i="14" s="1"/>
  <c r="L95" i="14" s="1"/>
  <c r="M93" i="14" a="1"/>
  <c r="M93" i="14" s="1"/>
  <c r="M95" i="14" s="1"/>
  <c r="N93" i="14" a="1"/>
  <c r="N93" i="14" s="1"/>
  <c r="N95" i="14" s="1"/>
  <c r="O93" i="14" a="1"/>
  <c r="O93" i="14" s="1"/>
  <c r="O95" i="14" s="1"/>
  <c r="P93" i="14" a="1"/>
  <c r="P93" i="14" s="1"/>
  <c r="Q93" i="14" a="1"/>
  <c r="Q93" i="14" s="1"/>
  <c r="R93" i="14" a="1"/>
  <c r="R93" i="14" s="1"/>
  <c r="S93" i="14" a="1"/>
  <c r="S93" i="14" s="1"/>
  <c r="T93" i="14" a="1"/>
  <c r="T93" i="14" s="1"/>
  <c r="T95" i="14" s="1"/>
  <c r="U93" i="14" a="1"/>
  <c r="U93" i="14" s="1"/>
  <c r="U95" i="14" s="1"/>
  <c r="V93" i="14" a="1"/>
  <c r="V93" i="14" s="1"/>
  <c r="V95" i="14" s="1"/>
  <c r="K93" i="14" a="1"/>
  <c r="K93" i="14" s="1"/>
  <c r="K95" i="14" s="1"/>
  <c r="F93" i="14" a="1"/>
  <c r="F93" i="14" s="1"/>
  <c r="G93" i="14" a="1"/>
  <c r="G93" i="14" s="1"/>
  <c r="H93" i="14" a="1"/>
  <c r="H93" i="14" s="1"/>
  <c r="I93" i="14" a="1"/>
  <c r="I93" i="14" s="1"/>
  <c r="E107" i="14" a="1"/>
  <c r="E107" i="14" s="1"/>
  <c r="E100" i="14" a="1"/>
  <c r="E100" i="14" s="1"/>
  <c r="E93" i="14" a="1"/>
  <c r="E93" i="14" s="1"/>
  <c r="E108" i="14"/>
  <c r="E101" i="14"/>
  <c r="E94" i="14"/>
  <c r="BA82" i="14"/>
  <c r="AZ82" i="14"/>
  <c r="AY82" i="14"/>
  <c r="AX82" i="14"/>
  <c r="AV82" i="14"/>
  <c r="AU82" i="14"/>
  <c r="AT82" i="14"/>
  <c r="AS82" i="14"/>
  <c r="AR82" i="14"/>
  <c r="AQ82" i="14"/>
  <c r="AP82" i="14"/>
  <c r="AO82" i="14"/>
  <c r="AN82" i="14"/>
  <c r="AM82" i="14"/>
  <c r="AL82" i="14"/>
  <c r="AK82" i="14"/>
  <c r="AI82" i="14"/>
  <c r="AH82" i="14"/>
  <c r="AG82" i="14"/>
  <c r="AF82" i="14"/>
  <c r="AE82" i="14"/>
  <c r="AD82" i="14"/>
  <c r="AC82" i="14"/>
  <c r="AB82" i="14"/>
  <c r="AA82" i="14"/>
  <c r="Z82" i="14"/>
  <c r="Y82" i="14"/>
  <c r="X82" i="14"/>
  <c r="L82" i="14"/>
  <c r="M82" i="14"/>
  <c r="N82" i="14"/>
  <c r="O82" i="14"/>
  <c r="P82" i="14"/>
  <c r="Q82" i="14"/>
  <c r="R82" i="14"/>
  <c r="S82" i="14"/>
  <c r="T82" i="14"/>
  <c r="U82" i="14"/>
  <c r="V82" i="14"/>
  <c r="K82" i="14"/>
  <c r="F82" i="14"/>
  <c r="G82" i="14"/>
  <c r="H82" i="14"/>
  <c r="I82" i="14"/>
  <c r="BA75" i="14"/>
  <c r="AZ75" i="14"/>
  <c r="AY75" i="14"/>
  <c r="AX75" i="14"/>
  <c r="AV75" i="14"/>
  <c r="AU75" i="14"/>
  <c r="AT75" i="14"/>
  <c r="AS75" i="14"/>
  <c r="AR75" i="14"/>
  <c r="AQ75" i="14"/>
  <c r="AP75" i="14"/>
  <c r="AO75" i="14"/>
  <c r="AN75" i="14"/>
  <c r="AM75" i="14"/>
  <c r="AL75" i="14"/>
  <c r="AK75" i="14"/>
  <c r="AI75" i="14"/>
  <c r="AH75" i="14"/>
  <c r="AG75" i="14"/>
  <c r="AF75" i="14"/>
  <c r="AE75" i="14"/>
  <c r="AD75" i="14"/>
  <c r="AC75" i="14"/>
  <c r="AB75" i="14"/>
  <c r="AA75" i="14"/>
  <c r="Z75" i="14"/>
  <c r="Y75" i="14"/>
  <c r="X75" i="14"/>
  <c r="L75" i="14"/>
  <c r="M75" i="14"/>
  <c r="N75" i="14"/>
  <c r="O75" i="14"/>
  <c r="P75" i="14"/>
  <c r="Q75" i="14"/>
  <c r="R75" i="14"/>
  <c r="S75" i="14"/>
  <c r="T75" i="14"/>
  <c r="U75" i="14"/>
  <c r="V75" i="14"/>
  <c r="K75" i="14"/>
  <c r="F75" i="14"/>
  <c r="G75" i="14"/>
  <c r="H75" i="14"/>
  <c r="I75" i="14"/>
  <c r="E82" i="14"/>
  <c r="E75" i="14"/>
  <c r="E15" i="14" a="1"/>
  <c r="E15" i="14" s="1"/>
  <c r="BA55" i="14" a="1"/>
  <c r="BA55" i="14" s="1"/>
  <c r="AZ55" i="14" a="1"/>
  <c r="AZ55" i="14" s="1"/>
  <c r="AY55" i="14" a="1"/>
  <c r="AY55" i="14" s="1"/>
  <c r="AX55" i="14" a="1"/>
  <c r="AX55" i="14" s="1"/>
  <c r="AV55" i="14" a="1"/>
  <c r="AV55" i="14" s="1"/>
  <c r="AU55" i="14" a="1"/>
  <c r="AU55" i="14" s="1"/>
  <c r="AT55" i="14" a="1"/>
  <c r="AT55" i="14" s="1"/>
  <c r="AS55" i="14" a="1"/>
  <c r="AS55" i="14" s="1"/>
  <c r="AR55" i="14" a="1"/>
  <c r="AR55" i="14" s="1"/>
  <c r="AQ55" i="14" a="1"/>
  <c r="AQ55" i="14" s="1"/>
  <c r="AP55" i="14" a="1"/>
  <c r="AP55" i="14" s="1"/>
  <c r="AO55" i="14" a="1"/>
  <c r="AO55" i="14" s="1"/>
  <c r="AN55" i="14" a="1"/>
  <c r="AN55" i="14" s="1"/>
  <c r="AM55" i="14" a="1"/>
  <c r="AM55" i="14" s="1"/>
  <c r="AL55" i="14" a="1"/>
  <c r="AL55" i="14" s="1"/>
  <c r="AK55" i="14" a="1"/>
  <c r="AK55" i="14" s="1"/>
  <c r="AI55" i="14" a="1"/>
  <c r="AI55" i="14" s="1"/>
  <c r="AH55" i="14" a="1"/>
  <c r="AH55" i="14" s="1"/>
  <c r="AG55" i="14" a="1"/>
  <c r="AG55" i="14" s="1"/>
  <c r="AF55" i="14" a="1"/>
  <c r="AF55" i="14" s="1"/>
  <c r="AE55" i="14" a="1"/>
  <c r="AE55" i="14" s="1"/>
  <c r="AD55" i="14" a="1"/>
  <c r="AD55" i="14" s="1"/>
  <c r="AC55" i="14" a="1"/>
  <c r="AC55" i="14" s="1"/>
  <c r="AB55" i="14" a="1"/>
  <c r="AB55" i="14" s="1"/>
  <c r="AA55" i="14" a="1"/>
  <c r="AA55" i="14" s="1"/>
  <c r="Z55" i="14" a="1"/>
  <c r="Z55" i="14" s="1"/>
  <c r="Y55" i="14" a="1"/>
  <c r="Y55" i="14" s="1"/>
  <c r="X55" i="14" a="1"/>
  <c r="X55" i="14" s="1"/>
  <c r="L55" i="14" a="1"/>
  <c r="L55" i="14" s="1"/>
  <c r="M55" i="14" a="1"/>
  <c r="M55" i="14" s="1"/>
  <c r="N55" i="14" a="1"/>
  <c r="N55" i="14" s="1"/>
  <c r="O55" i="14" a="1"/>
  <c r="O55" i="14" s="1"/>
  <c r="P55" i="14" a="1"/>
  <c r="P55" i="14" s="1"/>
  <c r="Q55" i="14" a="1"/>
  <c r="Q55" i="14" s="1"/>
  <c r="R55" i="14" a="1"/>
  <c r="R55" i="14" s="1"/>
  <c r="S55" i="14" a="1"/>
  <c r="S55" i="14" s="1"/>
  <c r="T55" i="14" a="1"/>
  <c r="T55" i="14" s="1"/>
  <c r="U55" i="14" a="1"/>
  <c r="U55" i="14" s="1"/>
  <c r="V55" i="14" a="1"/>
  <c r="V55" i="14" s="1"/>
  <c r="K55" i="14" a="1"/>
  <c r="K55" i="14" s="1"/>
  <c r="F55" i="14" a="1"/>
  <c r="F55" i="14" s="1"/>
  <c r="G55" i="14" a="1"/>
  <c r="G55" i="14" s="1"/>
  <c r="H55" i="14" a="1"/>
  <c r="H55" i="14" s="1"/>
  <c r="I55" i="14" a="1"/>
  <c r="I55" i="14" s="1"/>
  <c r="E55" i="14" a="1"/>
  <c r="E55" i="14" s="1"/>
  <c r="BA48" i="14" a="1"/>
  <c r="BA48" i="14" s="1"/>
  <c r="AZ48" i="14" a="1"/>
  <c r="AZ48" i="14" s="1"/>
  <c r="AY48" i="14" a="1"/>
  <c r="AY48" i="14" s="1"/>
  <c r="AX48" i="14" a="1"/>
  <c r="AX48" i="14" s="1"/>
  <c r="AV48" i="14" a="1"/>
  <c r="AV48" i="14" s="1"/>
  <c r="AU48" i="14" a="1"/>
  <c r="AU48" i="14" s="1"/>
  <c r="AT48" i="14" a="1"/>
  <c r="AT48" i="14" s="1"/>
  <c r="AS48" i="14" a="1"/>
  <c r="AS48" i="14" s="1"/>
  <c r="AR48" i="14" a="1"/>
  <c r="AR48" i="14" s="1"/>
  <c r="AQ48" i="14" a="1"/>
  <c r="AQ48" i="14" s="1"/>
  <c r="AP48" i="14" a="1"/>
  <c r="AP48" i="14" s="1"/>
  <c r="AO48" i="14" a="1"/>
  <c r="AO48" i="14" s="1"/>
  <c r="AN48" i="14" a="1"/>
  <c r="AN48" i="14" s="1"/>
  <c r="AM48" i="14" a="1"/>
  <c r="AM48" i="14" s="1"/>
  <c r="AL48" i="14" a="1"/>
  <c r="AL48" i="14" s="1"/>
  <c r="AK48" i="14" a="1"/>
  <c r="AK48" i="14" s="1"/>
  <c r="AI48" i="14" a="1"/>
  <c r="AI48" i="14" s="1"/>
  <c r="AH48" i="14" a="1"/>
  <c r="AH48" i="14" s="1"/>
  <c r="AG48" i="14" a="1"/>
  <c r="AG48" i="14" s="1"/>
  <c r="AF48" i="14" a="1"/>
  <c r="AF48" i="14" s="1"/>
  <c r="AE48" i="14" a="1"/>
  <c r="AE48" i="14" s="1"/>
  <c r="AD48" i="14" a="1"/>
  <c r="AD48" i="14" s="1"/>
  <c r="AC48" i="14" a="1"/>
  <c r="AC48" i="14" s="1"/>
  <c r="AB48" i="14" a="1"/>
  <c r="AB48" i="14" s="1"/>
  <c r="AA48" i="14" a="1"/>
  <c r="AA48" i="14" s="1"/>
  <c r="Z48" i="14" a="1"/>
  <c r="Z48" i="14" s="1"/>
  <c r="Y48" i="14" a="1"/>
  <c r="Y48" i="14" s="1"/>
  <c r="X48" i="14" a="1"/>
  <c r="X48" i="14" s="1"/>
  <c r="L48" i="14" a="1"/>
  <c r="L48" i="14" s="1"/>
  <c r="M48" i="14" a="1"/>
  <c r="M48" i="14" s="1"/>
  <c r="N48" i="14" a="1"/>
  <c r="N48" i="14" s="1"/>
  <c r="O48" i="14" a="1"/>
  <c r="O48" i="14" s="1"/>
  <c r="P48" i="14" a="1"/>
  <c r="P48" i="14" s="1"/>
  <c r="Q48" i="14" a="1"/>
  <c r="Q48" i="14" s="1"/>
  <c r="R48" i="14" a="1"/>
  <c r="R48" i="14" s="1"/>
  <c r="S48" i="14" a="1"/>
  <c r="S48" i="14" s="1"/>
  <c r="T48" i="14" a="1"/>
  <c r="T48" i="14" s="1"/>
  <c r="U48" i="14" a="1"/>
  <c r="U48" i="14" s="1"/>
  <c r="V48" i="14" a="1"/>
  <c r="V48" i="14" s="1"/>
  <c r="K48" i="14" a="1"/>
  <c r="K48" i="14" s="1"/>
  <c r="F48" i="14" a="1"/>
  <c r="F48" i="14" s="1"/>
  <c r="G48" i="14" a="1"/>
  <c r="G48" i="14" s="1"/>
  <c r="H48" i="14" a="1"/>
  <c r="H48" i="14" s="1"/>
  <c r="I48" i="14" a="1"/>
  <c r="I48" i="14" s="1"/>
  <c r="E48" i="14" a="1"/>
  <c r="E48" i="14" s="1"/>
  <c r="BA41" i="14" a="1"/>
  <c r="BA41" i="14" s="1"/>
  <c r="AZ41" i="14" a="1"/>
  <c r="AZ41" i="14" s="1"/>
  <c r="AY41" i="14" a="1"/>
  <c r="AY41" i="14" s="1"/>
  <c r="AX41" i="14" a="1"/>
  <c r="AX41" i="14" s="1"/>
  <c r="AV41" i="14" a="1"/>
  <c r="AV41" i="14" s="1"/>
  <c r="AU41" i="14" a="1"/>
  <c r="AU41" i="14" s="1"/>
  <c r="AT41" i="14" a="1"/>
  <c r="AT41" i="14" s="1"/>
  <c r="AS41" i="14" a="1"/>
  <c r="AS41" i="14" s="1"/>
  <c r="AR41" i="14" a="1"/>
  <c r="AR41" i="14" s="1"/>
  <c r="AQ41" i="14" a="1"/>
  <c r="AQ41" i="14" s="1"/>
  <c r="AP41" i="14" a="1"/>
  <c r="AP41" i="14" s="1"/>
  <c r="AO41" i="14" a="1"/>
  <c r="AO41" i="14" s="1"/>
  <c r="AN41" i="14" a="1"/>
  <c r="AN41" i="14" s="1"/>
  <c r="AM41" i="14" a="1"/>
  <c r="AM41" i="14" s="1"/>
  <c r="AL41" i="14" a="1"/>
  <c r="AL41" i="14" s="1"/>
  <c r="AK41" i="14" a="1"/>
  <c r="AK41" i="14" s="1"/>
  <c r="AI41" i="14" a="1"/>
  <c r="AI41" i="14" s="1"/>
  <c r="AH41" i="14" a="1"/>
  <c r="AH41" i="14" s="1"/>
  <c r="AG41" i="14" a="1"/>
  <c r="AG41" i="14" s="1"/>
  <c r="AF41" i="14" a="1"/>
  <c r="AF41" i="14" s="1"/>
  <c r="AE41" i="14" a="1"/>
  <c r="AE41" i="14" s="1"/>
  <c r="AD41" i="14" a="1"/>
  <c r="AD41" i="14" s="1"/>
  <c r="AC41" i="14" a="1"/>
  <c r="AC41" i="14" s="1"/>
  <c r="AB41" i="14" a="1"/>
  <c r="AB41" i="14" s="1"/>
  <c r="AA41" i="14" a="1"/>
  <c r="AA41" i="14" s="1"/>
  <c r="Z41" i="14" a="1"/>
  <c r="Z41" i="14" s="1"/>
  <c r="Y41" i="14" a="1"/>
  <c r="Y41" i="14" s="1"/>
  <c r="X41" i="14" a="1"/>
  <c r="X41" i="14" s="1"/>
  <c r="L41" i="14" a="1"/>
  <c r="L41" i="14" s="1"/>
  <c r="M41" i="14" a="1"/>
  <c r="M41" i="14" s="1"/>
  <c r="N41" i="14" a="1"/>
  <c r="N41" i="14" s="1"/>
  <c r="O41" i="14" a="1"/>
  <c r="O41" i="14" s="1"/>
  <c r="P41" i="14" a="1"/>
  <c r="P41" i="14" s="1"/>
  <c r="Q41" i="14" a="1"/>
  <c r="Q41" i="14" s="1"/>
  <c r="R41" i="14" a="1"/>
  <c r="R41" i="14" s="1"/>
  <c r="S41" i="14" a="1"/>
  <c r="S41" i="14" s="1"/>
  <c r="T41" i="14" a="1"/>
  <c r="T41" i="14" s="1"/>
  <c r="U41" i="14" a="1"/>
  <c r="U41" i="14" s="1"/>
  <c r="V41" i="14" a="1"/>
  <c r="V41" i="14" s="1"/>
  <c r="K41" i="14" a="1"/>
  <c r="K41" i="14" s="1"/>
  <c r="F41" i="14" a="1"/>
  <c r="F41" i="14" s="1"/>
  <c r="G41" i="14" a="1"/>
  <c r="G41" i="14" s="1"/>
  <c r="H41" i="14" a="1"/>
  <c r="H41" i="14" s="1"/>
  <c r="I41" i="14" a="1"/>
  <c r="I41" i="14" s="1"/>
  <c r="E41" i="14" a="1"/>
  <c r="E41" i="14" s="1"/>
  <c r="BA29" i="14" a="1"/>
  <c r="BA29" i="14" s="1"/>
  <c r="AZ29" i="14" a="1"/>
  <c r="AZ29" i="14" s="1"/>
  <c r="AY29" i="14" a="1"/>
  <c r="AY29" i="14" s="1"/>
  <c r="AX29" i="14" a="1"/>
  <c r="AX29" i="14" s="1"/>
  <c r="AV29" i="14" a="1"/>
  <c r="AV29" i="14" s="1"/>
  <c r="AU29" i="14" a="1"/>
  <c r="AU29" i="14" s="1"/>
  <c r="AT29" i="14" a="1"/>
  <c r="AT29" i="14" s="1"/>
  <c r="AS29" i="14" a="1"/>
  <c r="AS29" i="14" s="1"/>
  <c r="AR29" i="14" a="1"/>
  <c r="AR29" i="14" s="1"/>
  <c r="AQ29" i="14" a="1"/>
  <c r="AQ29" i="14" s="1"/>
  <c r="AP29" i="14" a="1"/>
  <c r="AP29" i="14" s="1"/>
  <c r="AO29" i="14" a="1"/>
  <c r="AO29" i="14" s="1"/>
  <c r="AN29" i="14" a="1"/>
  <c r="AN29" i="14" s="1"/>
  <c r="AM29" i="14" a="1"/>
  <c r="AM29" i="14" s="1"/>
  <c r="AL29" i="14" a="1"/>
  <c r="AL29" i="14" s="1"/>
  <c r="AK29" i="14" a="1"/>
  <c r="AK29" i="14" s="1"/>
  <c r="AI29" i="14" a="1"/>
  <c r="AI29" i="14" s="1"/>
  <c r="AH29" i="14" a="1"/>
  <c r="AH29" i="14" s="1"/>
  <c r="AG29" i="14" a="1"/>
  <c r="AG29" i="14" s="1"/>
  <c r="AF29" i="14" a="1"/>
  <c r="AF29" i="14" s="1"/>
  <c r="AE29" i="14" a="1"/>
  <c r="AE29" i="14" s="1"/>
  <c r="AD29" i="14" a="1"/>
  <c r="AD29" i="14" s="1"/>
  <c r="AC29" i="14" a="1"/>
  <c r="AC29" i="14" s="1"/>
  <c r="AB29" i="14" a="1"/>
  <c r="AB29" i="14" s="1"/>
  <c r="AA29" i="14" a="1"/>
  <c r="AA29" i="14" s="1"/>
  <c r="Z29" i="14" a="1"/>
  <c r="Z29" i="14" s="1"/>
  <c r="Y29" i="14" a="1"/>
  <c r="Y29" i="14" s="1"/>
  <c r="X29" i="14" a="1"/>
  <c r="X29" i="14" s="1"/>
  <c r="L29" i="14" a="1"/>
  <c r="L29" i="14" s="1"/>
  <c r="M29" i="14" a="1"/>
  <c r="M29" i="14" s="1"/>
  <c r="N29" i="14" a="1"/>
  <c r="N29" i="14" s="1"/>
  <c r="O29" i="14" a="1"/>
  <c r="O29" i="14" s="1"/>
  <c r="P29" i="14" a="1"/>
  <c r="P29" i="14" s="1"/>
  <c r="Q29" i="14" a="1"/>
  <c r="Q29" i="14" s="1"/>
  <c r="R29" i="14" a="1"/>
  <c r="R29" i="14" s="1"/>
  <c r="S29" i="14" a="1"/>
  <c r="S29" i="14" s="1"/>
  <c r="T29" i="14" a="1"/>
  <c r="T29" i="14" s="1"/>
  <c r="U29" i="14" a="1"/>
  <c r="U29" i="14" s="1"/>
  <c r="V29" i="14" a="1"/>
  <c r="V29" i="14" s="1"/>
  <c r="K29" i="14" a="1"/>
  <c r="K29" i="14" s="1"/>
  <c r="F29" i="14" a="1"/>
  <c r="F29" i="14" s="1"/>
  <c r="G29" i="14" a="1"/>
  <c r="G29" i="14" s="1"/>
  <c r="H29" i="14" a="1"/>
  <c r="H29" i="14" s="1"/>
  <c r="I29" i="14" a="1"/>
  <c r="I29" i="14" s="1"/>
  <c r="E29" i="14" a="1"/>
  <c r="E29" i="14" s="1"/>
  <c r="BA22" i="14" a="1"/>
  <c r="BA22" i="14" s="1"/>
  <c r="AZ22" i="14" a="1"/>
  <c r="AZ22" i="14" s="1"/>
  <c r="AY22" i="14" a="1"/>
  <c r="AY22" i="14" s="1"/>
  <c r="AX22" i="14" a="1"/>
  <c r="AX22" i="14" s="1"/>
  <c r="AV22" i="14" a="1"/>
  <c r="AV22" i="14" s="1"/>
  <c r="AU22" i="14" a="1"/>
  <c r="AU22" i="14" s="1"/>
  <c r="AT22" i="14" a="1"/>
  <c r="AT22" i="14" s="1"/>
  <c r="AS22" i="14" a="1"/>
  <c r="AS22" i="14" s="1"/>
  <c r="AR22" i="14" a="1"/>
  <c r="AR22" i="14" s="1"/>
  <c r="AQ22" i="14" a="1"/>
  <c r="AQ22" i="14" s="1"/>
  <c r="AP22" i="14" a="1"/>
  <c r="AP22" i="14" s="1"/>
  <c r="AO22" i="14" a="1"/>
  <c r="AO22" i="14" s="1"/>
  <c r="AN22" i="14" a="1"/>
  <c r="AN22" i="14" s="1"/>
  <c r="AM22" i="14" a="1"/>
  <c r="AM22" i="14" s="1"/>
  <c r="AL22" i="14" a="1"/>
  <c r="AL22" i="14" s="1"/>
  <c r="AK22" i="14" a="1"/>
  <c r="AK22" i="14" s="1"/>
  <c r="AI22" i="14" a="1"/>
  <c r="AI22" i="14" s="1"/>
  <c r="AH22" i="14" a="1"/>
  <c r="AH22" i="14" s="1"/>
  <c r="AG22" i="14" a="1"/>
  <c r="AG22" i="14" s="1"/>
  <c r="AF22" i="14" a="1"/>
  <c r="AF22" i="14" s="1"/>
  <c r="AE22" i="14" a="1"/>
  <c r="AE22" i="14" s="1"/>
  <c r="AD22" i="14" a="1"/>
  <c r="AD22" i="14" s="1"/>
  <c r="AC22" i="14" a="1"/>
  <c r="AC22" i="14" s="1"/>
  <c r="AB22" i="14" a="1"/>
  <c r="AB22" i="14" s="1"/>
  <c r="AA22" i="14" a="1"/>
  <c r="AA22" i="14" s="1"/>
  <c r="Z22" i="14" a="1"/>
  <c r="Z22" i="14" s="1"/>
  <c r="Y22" i="14" a="1"/>
  <c r="Y22" i="14" s="1"/>
  <c r="X22" i="14" a="1"/>
  <c r="X22" i="14" s="1"/>
  <c r="L22" i="14" a="1"/>
  <c r="L22" i="14" s="1"/>
  <c r="M22" i="14" a="1"/>
  <c r="M22" i="14" s="1"/>
  <c r="N22" i="14" a="1"/>
  <c r="N22" i="14" s="1"/>
  <c r="O22" i="14" a="1"/>
  <c r="O22" i="14" s="1"/>
  <c r="P22" i="14" a="1"/>
  <c r="P22" i="14" s="1"/>
  <c r="Q22" i="14" a="1"/>
  <c r="Q22" i="14" s="1"/>
  <c r="R22" i="14" a="1"/>
  <c r="R22" i="14" s="1"/>
  <c r="S22" i="14" a="1"/>
  <c r="S22" i="14" s="1"/>
  <c r="T22" i="14" a="1"/>
  <c r="T22" i="14" s="1"/>
  <c r="U22" i="14" a="1"/>
  <c r="U22" i="14" s="1"/>
  <c r="V22" i="14" a="1"/>
  <c r="V22" i="14" s="1"/>
  <c r="K22" i="14" a="1"/>
  <c r="K22" i="14" s="1"/>
  <c r="F22" i="14" a="1"/>
  <c r="F22" i="14" s="1"/>
  <c r="G22" i="14" a="1"/>
  <c r="G22" i="14" s="1"/>
  <c r="H22" i="14" a="1"/>
  <c r="H22" i="14" s="1"/>
  <c r="I22" i="14" a="1"/>
  <c r="I22" i="14" s="1"/>
  <c r="E22" i="14" a="1"/>
  <c r="E22" i="14" s="1"/>
  <c r="BA15" i="14" a="1"/>
  <c r="BA15" i="14" s="1"/>
  <c r="AZ15" i="14" a="1"/>
  <c r="AZ15" i="14" s="1"/>
  <c r="AY15" i="14" a="1"/>
  <c r="AY15" i="14" s="1"/>
  <c r="AX15" i="14" a="1"/>
  <c r="AX15" i="14" s="1"/>
  <c r="AV15" i="14" a="1"/>
  <c r="AV15" i="14" s="1"/>
  <c r="AU15" i="14" a="1"/>
  <c r="AU15" i="14" s="1"/>
  <c r="AT15" i="14" a="1"/>
  <c r="AT15" i="14" s="1"/>
  <c r="AS15" i="14" a="1"/>
  <c r="AS15" i="14" s="1"/>
  <c r="AR15" i="14" a="1"/>
  <c r="AR15" i="14" s="1"/>
  <c r="AQ15" i="14" a="1"/>
  <c r="AQ15" i="14" s="1"/>
  <c r="AP15" i="14" a="1"/>
  <c r="AP15" i="14" s="1"/>
  <c r="AO15" i="14" a="1"/>
  <c r="AO15" i="14" s="1"/>
  <c r="AN15" i="14" a="1"/>
  <c r="AN15" i="14" s="1"/>
  <c r="AM15" i="14" a="1"/>
  <c r="AM15" i="14" s="1"/>
  <c r="AL15" i="14" a="1"/>
  <c r="AL15" i="14" s="1"/>
  <c r="AK15" i="14" a="1"/>
  <c r="AK15" i="14" s="1"/>
  <c r="AI15" i="14" a="1"/>
  <c r="AI15" i="14" s="1"/>
  <c r="AH15" i="14" a="1"/>
  <c r="AH15" i="14" s="1"/>
  <c r="AG15" i="14" a="1"/>
  <c r="AG15" i="14" s="1"/>
  <c r="AF15" i="14" a="1"/>
  <c r="AF15" i="14" s="1"/>
  <c r="AE15" i="14" a="1"/>
  <c r="AE15" i="14" s="1"/>
  <c r="AD15" i="14" a="1"/>
  <c r="AD15" i="14" s="1"/>
  <c r="AC15" i="14" a="1"/>
  <c r="AC15" i="14" s="1"/>
  <c r="AB15" i="14" a="1"/>
  <c r="AB15" i="14" s="1"/>
  <c r="AA15" i="14" a="1"/>
  <c r="AA15" i="14" s="1"/>
  <c r="Z15" i="14" a="1"/>
  <c r="Z15" i="14" s="1"/>
  <c r="Y15" i="14" a="1"/>
  <c r="Y15" i="14" s="1"/>
  <c r="X15" i="14" a="1"/>
  <c r="X15" i="14" s="1"/>
  <c r="L15" i="14" a="1"/>
  <c r="L15" i="14" s="1"/>
  <c r="M15" i="14" a="1"/>
  <c r="M15" i="14" s="1"/>
  <c r="N15" i="14" a="1"/>
  <c r="N15" i="14" s="1"/>
  <c r="O15" i="14" a="1"/>
  <c r="O15" i="14" s="1"/>
  <c r="P15" i="14" a="1"/>
  <c r="P15" i="14" s="1"/>
  <c r="Q15" i="14" a="1"/>
  <c r="Q15" i="14" s="1"/>
  <c r="R15" i="14" a="1"/>
  <c r="R15" i="14" s="1"/>
  <c r="S15" i="14" a="1"/>
  <c r="S15" i="14" s="1"/>
  <c r="T15" i="14" a="1"/>
  <c r="T15" i="14" s="1"/>
  <c r="U15" i="14" a="1"/>
  <c r="U15" i="14" s="1"/>
  <c r="V15" i="14" a="1"/>
  <c r="V15" i="14" s="1"/>
  <c r="K15" i="14" a="1"/>
  <c r="K15" i="14" s="1"/>
  <c r="F15" i="14" a="1"/>
  <c r="F15" i="14" s="1"/>
  <c r="G15" i="14" a="1"/>
  <c r="G15" i="14" s="1"/>
  <c r="H15" i="14" a="1"/>
  <c r="H15" i="14" s="1"/>
  <c r="I15" i="14" a="1"/>
  <c r="I15" i="14" s="1"/>
  <c r="BA81" i="14" a="1"/>
  <c r="BA81" i="14" s="1"/>
  <c r="AZ81" i="14" a="1"/>
  <c r="AZ81" i="14" s="1"/>
  <c r="AY81" i="14" a="1"/>
  <c r="AY81" i="14" s="1"/>
  <c r="AX81" i="14" a="1"/>
  <c r="AX81" i="14" s="1"/>
  <c r="AV81" i="14" a="1"/>
  <c r="AV81" i="14" s="1"/>
  <c r="AU81" i="14" a="1"/>
  <c r="AU81" i="14" s="1"/>
  <c r="AU83" i="14" s="1"/>
  <c r="AT81" i="14" a="1"/>
  <c r="AT81" i="14" s="1"/>
  <c r="AT83" i="14" s="1"/>
  <c r="AS81" i="14" a="1"/>
  <c r="AS81" i="14" s="1"/>
  <c r="AR81" i="14" a="1"/>
  <c r="AR81" i="14" s="1"/>
  <c r="AQ81" i="14" a="1"/>
  <c r="AQ81" i="14" s="1"/>
  <c r="AP81" i="14" a="1"/>
  <c r="AP81" i="14" s="1"/>
  <c r="AO81" i="14" a="1"/>
  <c r="AO81" i="14" s="1"/>
  <c r="AN81" i="14" a="1"/>
  <c r="AN81" i="14" s="1"/>
  <c r="AM81" i="14" a="1"/>
  <c r="AM81" i="14" s="1"/>
  <c r="AM83" i="14" s="1"/>
  <c r="AL81" i="14" a="1"/>
  <c r="AL81" i="14" s="1"/>
  <c r="AL83" i="14" s="1"/>
  <c r="AK81" i="14" a="1"/>
  <c r="AK81" i="14" s="1"/>
  <c r="AK83" i="14" s="1"/>
  <c r="AI81" i="14" a="1"/>
  <c r="AI81" i="14" s="1"/>
  <c r="AH81" i="14" a="1"/>
  <c r="AH81" i="14" s="1"/>
  <c r="AG81" i="14" a="1"/>
  <c r="AG81" i="14" s="1"/>
  <c r="AF81" i="14" a="1"/>
  <c r="AF81" i="14" s="1"/>
  <c r="AE81" i="14" a="1"/>
  <c r="AE81" i="14" s="1"/>
  <c r="AD81" i="14" a="1"/>
  <c r="AD81" i="14" s="1"/>
  <c r="AD83" i="14" s="1"/>
  <c r="AC81" i="14" a="1"/>
  <c r="AC81" i="14" s="1"/>
  <c r="AC83" i="14" s="1"/>
  <c r="AB81" i="14" a="1"/>
  <c r="AB81" i="14" s="1"/>
  <c r="AB83" i="14" s="1"/>
  <c r="AA81" i="14" a="1"/>
  <c r="AA81" i="14" s="1"/>
  <c r="Z81" i="14" a="1"/>
  <c r="Z81" i="14" s="1"/>
  <c r="Y81" i="14" a="1"/>
  <c r="Y81" i="14" s="1"/>
  <c r="X81" i="14" a="1"/>
  <c r="X81" i="14" s="1"/>
  <c r="L81" i="14" a="1"/>
  <c r="L81" i="14"/>
  <c r="L83" i="14" s="1"/>
  <c r="M81" i="14" a="1"/>
  <c r="M81" i="14" s="1"/>
  <c r="N81" i="14" a="1"/>
  <c r="N81" i="14" s="1"/>
  <c r="N83" i="14" s="1"/>
  <c r="O81" i="14" a="1"/>
  <c r="O81" i="14" s="1"/>
  <c r="O83" i="14" s="1"/>
  <c r="P81" i="14" a="1"/>
  <c r="P81" i="14" s="1"/>
  <c r="P83" i="14" s="1"/>
  <c r="Q81" i="14" a="1"/>
  <c r="Q81" i="14" s="1"/>
  <c r="Q83" i="14" s="1"/>
  <c r="R81" i="14" a="1"/>
  <c r="R81" i="14" s="1"/>
  <c r="S81" i="14" a="1"/>
  <c r="S81" i="14" s="1"/>
  <c r="T81" i="14" a="1"/>
  <c r="T81" i="14" s="1"/>
  <c r="T83" i="14" s="1"/>
  <c r="U81" i="14" a="1"/>
  <c r="U81" i="14" s="1"/>
  <c r="V81" i="14" a="1"/>
  <c r="V81" i="14" s="1"/>
  <c r="V83" i="14" s="1"/>
  <c r="K81" i="14" a="1"/>
  <c r="K81" i="14" s="1"/>
  <c r="K83" i="14" s="1"/>
  <c r="F81" i="14" a="1"/>
  <c r="F81" i="14" s="1"/>
  <c r="G81" i="14" a="1"/>
  <c r="G81" i="14" s="1"/>
  <c r="H81" i="14" a="1"/>
  <c r="H81" i="14" s="1"/>
  <c r="I81" i="14" a="1"/>
  <c r="I81" i="14" s="1"/>
  <c r="E81" i="14" a="1"/>
  <c r="E81" i="14" s="1"/>
  <c r="E83" i="14" s="1"/>
  <c r="BA67" i="14" a="1"/>
  <c r="BA67" i="14" s="1"/>
  <c r="AZ67" i="14" a="1"/>
  <c r="AZ67" i="14" s="1"/>
  <c r="AY67" i="14" a="1"/>
  <c r="AY67" i="14" s="1"/>
  <c r="AX67" i="14" a="1"/>
  <c r="AX67" i="14" s="1"/>
  <c r="AV67" i="14" a="1"/>
  <c r="AV67" i="14" s="1"/>
  <c r="AU67" i="14" a="1"/>
  <c r="AU67" i="14" s="1"/>
  <c r="AT67" i="14" a="1"/>
  <c r="AT67" i="14" s="1"/>
  <c r="AS67" i="14" a="1"/>
  <c r="AS67" i="14" s="1"/>
  <c r="AR67" i="14" a="1"/>
  <c r="AR67" i="14" s="1"/>
  <c r="AQ67" i="14" a="1"/>
  <c r="AQ67" i="14" s="1"/>
  <c r="AP67" i="14" a="1"/>
  <c r="AP67" i="14" s="1"/>
  <c r="AO67" i="14" a="1"/>
  <c r="AO67" i="14" s="1"/>
  <c r="AN67" i="14" a="1"/>
  <c r="AN67" i="14" s="1"/>
  <c r="AM67" i="14" a="1"/>
  <c r="AM67" i="14" s="1"/>
  <c r="AL67" i="14" a="1"/>
  <c r="AL67" i="14" s="1"/>
  <c r="AK67" i="14" a="1"/>
  <c r="AK67" i="14" s="1"/>
  <c r="AI67" i="14" a="1"/>
  <c r="AI67" i="14" s="1"/>
  <c r="AH67" i="14" a="1"/>
  <c r="AH67" i="14" s="1"/>
  <c r="AG67" i="14" a="1"/>
  <c r="AG67" i="14" s="1"/>
  <c r="AF67" i="14" a="1"/>
  <c r="AF67" i="14" s="1"/>
  <c r="AE67" i="14" a="1"/>
  <c r="AE67" i="14" s="1"/>
  <c r="AD67" i="14" a="1"/>
  <c r="AD67" i="14" s="1"/>
  <c r="AC67" i="14" a="1"/>
  <c r="AC67" i="14" s="1"/>
  <c r="AB67" i="14" a="1"/>
  <c r="AB67" i="14" s="1"/>
  <c r="AA67" i="14" a="1"/>
  <c r="AA67" i="14" s="1"/>
  <c r="Z67" i="14" a="1"/>
  <c r="Z67" i="14" s="1"/>
  <c r="Y67" i="14" a="1"/>
  <c r="Y67" i="14" s="1"/>
  <c r="X67" i="14" a="1"/>
  <c r="X67" i="14" s="1"/>
  <c r="L67" i="14" a="1"/>
  <c r="L67" i="14" s="1"/>
  <c r="M67" i="14" a="1"/>
  <c r="M67" i="14" s="1"/>
  <c r="N67" i="14" a="1"/>
  <c r="N67" i="14" s="1"/>
  <c r="O67" i="14" a="1"/>
  <c r="O67" i="14" s="1"/>
  <c r="P67" i="14" a="1"/>
  <c r="P67" i="14" s="1"/>
  <c r="Q67" i="14" a="1"/>
  <c r="Q67" i="14" s="1"/>
  <c r="R67" i="14" a="1"/>
  <c r="R67" i="14" s="1"/>
  <c r="S67" i="14" a="1"/>
  <c r="S67" i="14" s="1"/>
  <c r="T67" i="14" a="1"/>
  <c r="T67" i="14" s="1"/>
  <c r="U67" i="14" a="1"/>
  <c r="U67" i="14" s="1"/>
  <c r="V67" i="14" a="1"/>
  <c r="V67" i="14" s="1"/>
  <c r="K67" i="14" a="1"/>
  <c r="K67" i="14" s="1"/>
  <c r="F67" i="14" a="1"/>
  <c r="F67" i="14" s="1"/>
  <c r="G67" i="14" a="1"/>
  <c r="G67" i="14" s="1"/>
  <c r="H67" i="14" a="1"/>
  <c r="H67" i="14" s="1"/>
  <c r="I67" i="14" a="1"/>
  <c r="I67" i="14" s="1"/>
  <c r="E67" i="14" a="1"/>
  <c r="E67" i="14" s="1"/>
  <c r="AY74" i="14" a="1"/>
  <c r="AY74" i="14" s="1"/>
  <c r="AY76" i="14" s="1"/>
  <c r="AZ74" i="14" a="1"/>
  <c r="AZ74" i="14" s="1"/>
  <c r="BA74" i="14" a="1"/>
  <c r="BA74" i="14" s="1"/>
  <c r="AX74" i="14" a="1"/>
  <c r="AX74" i="14" s="1"/>
  <c r="AX76" i="14" s="1"/>
  <c r="AV74" i="14" a="1"/>
  <c r="AV74" i="14" s="1"/>
  <c r="AU74" i="14" a="1"/>
  <c r="AU74" i="14" s="1"/>
  <c r="AT74" i="14" a="1"/>
  <c r="AT74" i="14" s="1"/>
  <c r="AS74" i="14" a="1"/>
  <c r="AS74" i="14" s="1"/>
  <c r="AR74" i="14" a="1"/>
  <c r="AR74" i="14" s="1"/>
  <c r="AQ74" i="14" a="1"/>
  <c r="AQ74" i="14" s="1"/>
  <c r="AP74" i="14" a="1"/>
  <c r="AP74" i="14" s="1"/>
  <c r="AP76" i="14" s="1"/>
  <c r="AO74" i="14" a="1"/>
  <c r="AO74" i="14" s="1"/>
  <c r="AO76" i="14" s="1"/>
  <c r="AN74" i="14" a="1"/>
  <c r="AN74" i="14" s="1"/>
  <c r="AM74" i="14" a="1"/>
  <c r="AM74" i="14" s="1"/>
  <c r="AL74" i="14" a="1"/>
  <c r="AL74" i="14" s="1"/>
  <c r="AK74" i="14" a="1"/>
  <c r="AK74" i="14" s="1"/>
  <c r="AI74" i="14" a="1"/>
  <c r="AI74" i="14" s="1"/>
  <c r="AH74" i="14" a="1"/>
  <c r="AH74" i="14" s="1"/>
  <c r="AG74" i="14" a="1"/>
  <c r="AG74" i="14" s="1"/>
  <c r="AG76" i="14" s="1"/>
  <c r="AF74" i="14" a="1"/>
  <c r="AF74" i="14" s="1"/>
  <c r="AF76" i="14" s="1"/>
  <c r="AE74" i="14" a="1"/>
  <c r="AE74" i="14" s="1"/>
  <c r="AD74" i="14" a="1"/>
  <c r="AD74" i="14" s="1"/>
  <c r="AC74" i="14" a="1"/>
  <c r="AC74" i="14" s="1"/>
  <c r="AB74" i="14" a="1"/>
  <c r="AB74" i="14" s="1"/>
  <c r="AA74" i="14" a="1"/>
  <c r="AA74" i="14" s="1"/>
  <c r="Z74" i="14" a="1"/>
  <c r="Z74" i="14" s="1"/>
  <c r="Y74" i="14" a="1"/>
  <c r="Y74" i="14" s="1"/>
  <c r="Y76" i="14" s="1"/>
  <c r="X74" i="14" a="1"/>
  <c r="X74" i="14" s="1"/>
  <c r="X76" i="14" s="1"/>
  <c r="L74" i="14" a="1"/>
  <c r="L74" i="14" s="1"/>
  <c r="L76" i="14" s="1"/>
  <c r="M74" i="14" a="1"/>
  <c r="M74" i="14" s="1"/>
  <c r="N74" i="14" a="1"/>
  <c r="N74" i="14" s="1"/>
  <c r="O74" i="14" a="1"/>
  <c r="O74" i="14" s="1"/>
  <c r="P74" i="14" a="1"/>
  <c r="P74" i="14" s="1"/>
  <c r="Q74" i="14" a="1"/>
  <c r="Q74" i="14" s="1"/>
  <c r="R74" i="14" a="1"/>
  <c r="R74" i="14" s="1"/>
  <c r="R76" i="14" s="1"/>
  <c r="S74" i="14" a="1"/>
  <c r="S74" i="14" s="1"/>
  <c r="S76" i="14" s="1"/>
  <c r="T74" i="14" a="1"/>
  <c r="T74" i="14" s="1"/>
  <c r="T76" i="14" s="1"/>
  <c r="U74" i="14" a="1"/>
  <c r="U74" i="14" s="1"/>
  <c r="V74" i="14" a="1"/>
  <c r="V74" i="14" s="1"/>
  <c r="K74" i="14" a="1"/>
  <c r="K74" i="14" s="1"/>
  <c r="F74" i="14" a="1"/>
  <c r="F74" i="14" s="1"/>
  <c r="G74" i="14" a="1"/>
  <c r="G74" i="14" s="1"/>
  <c r="H74" i="14" a="1"/>
  <c r="H74" i="14" s="1"/>
  <c r="H76" i="14" s="1"/>
  <c r="I74" i="14" a="1"/>
  <c r="I74" i="14" s="1"/>
  <c r="I76" i="14" s="1"/>
  <c r="E74" i="14" a="1"/>
  <c r="E74" i="14" s="1"/>
  <c r="BA68" i="14"/>
  <c r="AZ68" i="14"/>
  <c r="AZ69" i="14" s="1"/>
  <c r="AY68" i="14"/>
  <c r="AX68" i="14"/>
  <c r="AV68" i="14"/>
  <c r="AU68" i="14"/>
  <c r="AT68" i="14"/>
  <c r="AS68" i="14"/>
  <c r="AR68" i="14"/>
  <c r="AQ68" i="14"/>
  <c r="AP68" i="14"/>
  <c r="AO68" i="14"/>
  <c r="AN68" i="14"/>
  <c r="AM68" i="14"/>
  <c r="AL68" i="14"/>
  <c r="AK68" i="14"/>
  <c r="AI68" i="14"/>
  <c r="AH68" i="14"/>
  <c r="AH69" i="14" s="1"/>
  <c r="AG68" i="14"/>
  <c r="AF68" i="14"/>
  <c r="AE68" i="14"/>
  <c r="AD68" i="14"/>
  <c r="AC68" i="14"/>
  <c r="AB68" i="14"/>
  <c r="AA68" i="14"/>
  <c r="Z68" i="14"/>
  <c r="Y68" i="14"/>
  <c r="X68" i="14"/>
  <c r="L68" i="14"/>
  <c r="M68" i="14"/>
  <c r="N68" i="14"/>
  <c r="O68" i="14"/>
  <c r="P68" i="14"/>
  <c r="Q68" i="14"/>
  <c r="R68" i="14"/>
  <c r="S68" i="14"/>
  <c r="T68" i="14"/>
  <c r="U68" i="14"/>
  <c r="V68" i="14"/>
  <c r="K68" i="14"/>
  <c r="F68" i="14"/>
  <c r="G68" i="14"/>
  <c r="H68" i="14"/>
  <c r="I68" i="14"/>
  <c r="E68" i="14"/>
  <c r="BA56" i="14"/>
  <c r="AZ56" i="14"/>
  <c r="AY56" i="14"/>
  <c r="AX56" i="14"/>
  <c r="AX57" i="14" s="1"/>
  <c r="AV56" i="14"/>
  <c r="AU56" i="14"/>
  <c r="AU57" i="14" s="1"/>
  <c r="AT56" i="14"/>
  <c r="AS56" i="14"/>
  <c r="AR56" i="14"/>
  <c r="AQ56" i="14"/>
  <c r="AP56" i="14"/>
  <c r="AO56" i="14"/>
  <c r="AO57" i="14" s="1"/>
  <c r="AN56" i="14"/>
  <c r="AM56" i="14"/>
  <c r="AM57" i="14" s="1"/>
  <c r="AL56" i="14"/>
  <c r="AK56" i="14"/>
  <c r="AI56" i="14"/>
  <c r="AH56" i="14"/>
  <c r="AG56" i="14"/>
  <c r="AF56" i="14"/>
  <c r="AF57" i="14" s="1"/>
  <c r="AE56" i="14"/>
  <c r="AD56" i="14"/>
  <c r="AD57" i="14" s="1"/>
  <c r="AC56" i="14"/>
  <c r="AB56" i="14"/>
  <c r="AA56" i="14"/>
  <c r="Z56" i="14"/>
  <c r="Y56" i="14"/>
  <c r="X56" i="14"/>
  <c r="X57" i="14" s="1"/>
  <c r="L56" i="14"/>
  <c r="M56" i="14"/>
  <c r="N56" i="14"/>
  <c r="O56" i="14"/>
  <c r="P56" i="14"/>
  <c r="Q56" i="14"/>
  <c r="R56" i="14"/>
  <c r="S56" i="14"/>
  <c r="T56" i="14"/>
  <c r="U56" i="14"/>
  <c r="V56" i="14"/>
  <c r="K56" i="14"/>
  <c r="F56" i="14"/>
  <c r="G56" i="14"/>
  <c r="H56" i="14"/>
  <c r="I56" i="14"/>
  <c r="E56" i="14"/>
  <c r="BA49" i="14"/>
  <c r="BA50" i="14" s="1"/>
  <c r="AZ49" i="14"/>
  <c r="AY49" i="14"/>
  <c r="AX49" i="14"/>
  <c r="AV49" i="14"/>
  <c r="AU49" i="14"/>
  <c r="AT49" i="14"/>
  <c r="AS49" i="14"/>
  <c r="AR49" i="14"/>
  <c r="AQ49" i="14"/>
  <c r="AP49" i="14"/>
  <c r="AO49" i="14"/>
  <c r="AN49" i="14"/>
  <c r="AM49" i="14"/>
  <c r="AL49" i="14"/>
  <c r="AK49" i="14"/>
  <c r="AI49" i="14"/>
  <c r="AH49" i="14"/>
  <c r="AG49" i="14"/>
  <c r="AF49" i="14"/>
  <c r="AE49" i="14"/>
  <c r="AD49" i="14"/>
  <c r="AC49" i="14"/>
  <c r="AB49" i="14"/>
  <c r="AA49" i="14"/>
  <c r="Z49" i="14"/>
  <c r="Y49" i="14"/>
  <c r="X49" i="14"/>
  <c r="L49" i="14"/>
  <c r="M49" i="14"/>
  <c r="N49" i="14"/>
  <c r="O49" i="14"/>
  <c r="P49" i="14"/>
  <c r="Q49" i="14"/>
  <c r="R49" i="14"/>
  <c r="S49" i="14"/>
  <c r="T49" i="14"/>
  <c r="U49" i="14"/>
  <c r="V49" i="14"/>
  <c r="K49" i="14"/>
  <c r="F49" i="14"/>
  <c r="G49" i="14"/>
  <c r="H49" i="14"/>
  <c r="I49" i="14"/>
  <c r="E49" i="14"/>
  <c r="BA42" i="14"/>
  <c r="AZ42" i="14"/>
  <c r="AY42" i="14"/>
  <c r="AX42" i="14"/>
  <c r="AX43" i="14" s="1"/>
  <c r="AV42" i="14"/>
  <c r="AU42" i="14"/>
  <c r="AT42" i="14"/>
  <c r="AS42" i="14"/>
  <c r="AR42" i="14"/>
  <c r="AQ42" i="14"/>
  <c r="AP42" i="14"/>
  <c r="AO42" i="14"/>
  <c r="AO43" i="14" s="1"/>
  <c r="AN42" i="14"/>
  <c r="AM42" i="14"/>
  <c r="AL42" i="14"/>
  <c r="AL43" i="14" s="1"/>
  <c r="AK42" i="14"/>
  <c r="AI42" i="14"/>
  <c r="AH42" i="14"/>
  <c r="AG42" i="14"/>
  <c r="AF42" i="14"/>
  <c r="AF43" i="14" s="1"/>
  <c r="AE42" i="14"/>
  <c r="AD42" i="14"/>
  <c r="AC42" i="14"/>
  <c r="AB42" i="14"/>
  <c r="AA42" i="14"/>
  <c r="Z42" i="14"/>
  <c r="Y42" i="14"/>
  <c r="X42" i="14"/>
  <c r="L42" i="14"/>
  <c r="M42" i="14"/>
  <c r="N42" i="14"/>
  <c r="O42" i="14"/>
  <c r="P42" i="14"/>
  <c r="Q42" i="14"/>
  <c r="R42" i="14"/>
  <c r="S42" i="14"/>
  <c r="T42" i="14"/>
  <c r="U42" i="14"/>
  <c r="V42" i="14"/>
  <c r="K42" i="14"/>
  <c r="F42" i="14"/>
  <c r="G42" i="14"/>
  <c r="H42" i="14"/>
  <c r="I42" i="14"/>
  <c r="E42" i="14"/>
  <c r="BA107" i="14"/>
  <c r="BA109" i="14" s="1"/>
  <c r="AZ107" i="14"/>
  <c r="AY107" i="14"/>
  <c r="AX107" i="14"/>
  <c r="AV107" i="14"/>
  <c r="AV109" i="14" s="1"/>
  <c r="AU107" i="14"/>
  <c r="AU109" i="14" s="1"/>
  <c r="AT107" i="14"/>
  <c r="AT109" i="14" s="1"/>
  <c r="AS107" i="14"/>
  <c r="AR107" i="14"/>
  <c r="AR109" i="14" s="1"/>
  <c r="AQ107" i="14"/>
  <c r="AP107" i="14"/>
  <c r="AO107" i="14"/>
  <c r="AN107" i="14"/>
  <c r="AN109" i="14" s="1"/>
  <c r="AM107" i="14"/>
  <c r="AM109" i="14" s="1"/>
  <c r="AL107" i="14"/>
  <c r="AL109" i="14" s="1"/>
  <c r="AK107" i="14"/>
  <c r="AI107" i="14"/>
  <c r="AI109" i="14" s="1"/>
  <c r="AH107" i="14"/>
  <c r="AG107" i="14"/>
  <c r="AF107" i="14"/>
  <c r="AE107" i="14"/>
  <c r="AE109" i="14" s="1"/>
  <c r="AD107" i="14"/>
  <c r="AD109" i="14" s="1"/>
  <c r="AC107" i="14"/>
  <c r="AC109" i="14" s="1"/>
  <c r="AB107" i="14"/>
  <c r="AA107" i="14"/>
  <c r="AA109" i="14" s="1"/>
  <c r="Z107" i="14"/>
  <c r="Y107" i="14"/>
  <c r="X107" i="14"/>
  <c r="V107" i="14"/>
  <c r="V109" i="14" s="1"/>
  <c r="U107" i="14"/>
  <c r="U109" i="14" s="1"/>
  <c r="T107" i="14"/>
  <c r="T109" i="14" s="1"/>
  <c r="S107" i="14"/>
  <c r="R107" i="14"/>
  <c r="Q107" i="14"/>
  <c r="P107" i="14"/>
  <c r="P109" i="14" s="1"/>
  <c r="O107" i="14"/>
  <c r="O109" i="14" s="1"/>
  <c r="N107" i="14"/>
  <c r="N109" i="14" s="1"/>
  <c r="M107" i="14"/>
  <c r="M109" i="14" s="1"/>
  <c r="L107" i="14"/>
  <c r="L109" i="14" s="1"/>
  <c r="K107" i="14"/>
  <c r="I107" i="14"/>
  <c r="H107" i="14"/>
  <c r="G107" i="14"/>
  <c r="F107" i="14"/>
  <c r="F109" i="14" s="1"/>
  <c r="BA100" i="14"/>
  <c r="BA102" i="14" s="1"/>
  <c r="AZ100" i="14"/>
  <c r="AZ102" i="14" s="1"/>
  <c r="AY100" i="14"/>
  <c r="AY102" i="14" s="1"/>
  <c r="AX100" i="14"/>
  <c r="AX102" i="14" s="1"/>
  <c r="AV100" i="14"/>
  <c r="AV102" i="14" s="1"/>
  <c r="AU100" i="14"/>
  <c r="AT100" i="14"/>
  <c r="AS100" i="14"/>
  <c r="AR100" i="14"/>
  <c r="AR102" i="14" s="1"/>
  <c r="AQ100" i="14"/>
  <c r="AQ102" i="14" s="1"/>
  <c r="AP100" i="14"/>
  <c r="AP102" i="14" s="1"/>
  <c r="AO100" i="14"/>
  <c r="AO102" i="14" s="1"/>
  <c r="AN100" i="14"/>
  <c r="AN102" i="14" s="1"/>
  <c r="AM100" i="14"/>
  <c r="AL100" i="14"/>
  <c r="AK100" i="14"/>
  <c r="AI100" i="14"/>
  <c r="AI102" i="14" s="1"/>
  <c r="AH100" i="14"/>
  <c r="AH102" i="14" s="1"/>
  <c r="AG100" i="14"/>
  <c r="AG102" i="14" s="1"/>
  <c r="AF100" i="14"/>
  <c r="AF102" i="14" s="1"/>
  <c r="AE100" i="14"/>
  <c r="AE102" i="14" s="1"/>
  <c r="AD100" i="14"/>
  <c r="AC100" i="14"/>
  <c r="AB100" i="14"/>
  <c r="AA100" i="14"/>
  <c r="AA102" i="14" s="1"/>
  <c r="Z100" i="14"/>
  <c r="Z102" i="14" s="1"/>
  <c r="Y100" i="14"/>
  <c r="Y102" i="14" s="1"/>
  <c r="X100" i="14"/>
  <c r="X102" i="14" s="1"/>
  <c r="V100" i="14"/>
  <c r="U100" i="14"/>
  <c r="T100" i="14"/>
  <c r="T102" i="14" s="1"/>
  <c r="S100" i="14"/>
  <c r="R100" i="14"/>
  <c r="R102" i="14" s="1"/>
  <c r="Q100" i="14"/>
  <c r="Q102" i="14" s="1"/>
  <c r="P100" i="14"/>
  <c r="P102" i="14" s="1"/>
  <c r="O100" i="14"/>
  <c r="N100" i="14"/>
  <c r="M100" i="14"/>
  <c r="L100" i="14"/>
  <c r="L102" i="14" s="1"/>
  <c r="K100" i="14"/>
  <c r="I100" i="14"/>
  <c r="I102" i="14" s="1"/>
  <c r="H100" i="14"/>
  <c r="H102" i="14" s="1"/>
  <c r="G100" i="14"/>
  <c r="G102" i="14" s="1"/>
  <c r="F100" i="14"/>
  <c r="F102" i="14" s="1"/>
  <c r="BA95" i="14"/>
  <c r="AV95" i="14"/>
  <c r="AR95" i="14"/>
  <c r="AN95" i="14"/>
  <c r="AI95" i="14"/>
  <c r="AE95" i="14"/>
  <c r="AA95" i="14"/>
  <c r="P95" i="14"/>
  <c r="BA83" i="14"/>
  <c r="AS83" i="14"/>
  <c r="AR83" i="14"/>
  <c r="AQ83" i="14"/>
  <c r="AI83" i="14"/>
  <c r="AA83" i="14"/>
  <c r="Z83" i="14"/>
  <c r="AI76" i="14"/>
  <c r="AG69" i="14"/>
  <c r="AA69" i="14"/>
  <c r="Z69" i="14"/>
  <c r="AV50" i="14"/>
  <c r="AE50" i="14"/>
  <c r="L43" i="14"/>
  <c r="AY30" i="14"/>
  <c r="AZ30" i="14"/>
  <c r="BA30" i="14"/>
  <c r="AX30" i="14"/>
  <c r="AV30" i="14"/>
  <c r="AV31" i="14" s="1"/>
  <c r="AU30" i="14"/>
  <c r="AU31" i="14" s="1"/>
  <c r="AT30" i="14"/>
  <c r="AT31" i="14" s="1"/>
  <c r="AS30" i="14"/>
  <c r="AR30" i="14"/>
  <c r="AQ30" i="14"/>
  <c r="AP30" i="14"/>
  <c r="AO30" i="14"/>
  <c r="AN30" i="14"/>
  <c r="AN31" i="14" s="1"/>
  <c r="AM30" i="14"/>
  <c r="AM31" i="14" s="1"/>
  <c r="AL30" i="14"/>
  <c r="AK30" i="14"/>
  <c r="AI30" i="14"/>
  <c r="AH30" i="14"/>
  <c r="AG30" i="14"/>
  <c r="AF30" i="14"/>
  <c r="AE30" i="14"/>
  <c r="AE31" i="14" s="1"/>
  <c r="AD30" i="14"/>
  <c r="AD31" i="14" s="1"/>
  <c r="AC30" i="14"/>
  <c r="AB30" i="14"/>
  <c r="AA30" i="14"/>
  <c r="Z30" i="14"/>
  <c r="Y30" i="14"/>
  <c r="X30" i="14"/>
  <c r="L30" i="14"/>
  <c r="M30" i="14"/>
  <c r="N30" i="14"/>
  <c r="O30" i="14"/>
  <c r="P30" i="14"/>
  <c r="Q30" i="14"/>
  <c r="R30" i="14"/>
  <c r="S30" i="14"/>
  <c r="T30" i="14"/>
  <c r="U30" i="14"/>
  <c r="V30" i="14"/>
  <c r="K30" i="14"/>
  <c r="F30" i="14"/>
  <c r="G30" i="14"/>
  <c r="H30" i="14"/>
  <c r="I30" i="14"/>
  <c r="E30" i="14"/>
  <c r="F16" i="14"/>
  <c r="G16" i="14"/>
  <c r="H16" i="14"/>
  <c r="I16" i="14"/>
  <c r="E16" i="14"/>
  <c r="BA23" i="14"/>
  <c r="AZ23" i="14"/>
  <c r="AY23" i="14"/>
  <c r="AY24" i="14" s="1"/>
  <c r="AX23" i="14"/>
  <c r="AV23" i="14"/>
  <c r="AU23" i="14"/>
  <c r="AT23" i="14"/>
  <c r="AS23" i="14"/>
  <c r="AR23" i="14"/>
  <c r="AQ23" i="14"/>
  <c r="AP23" i="14"/>
  <c r="AP24" i="14" s="1"/>
  <c r="AO23" i="14"/>
  <c r="AN23" i="14"/>
  <c r="AM23" i="14"/>
  <c r="AL23" i="14"/>
  <c r="AK23" i="14"/>
  <c r="AI23" i="14"/>
  <c r="AH23" i="14"/>
  <c r="AG23" i="14"/>
  <c r="AF23" i="14"/>
  <c r="AE23" i="14"/>
  <c r="AD23" i="14"/>
  <c r="AC23" i="14"/>
  <c r="AB23" i="14"/>
  <c r="AA23" i="14"/>
  <c r="Z23" i="14"/>
  <c r="Y23" i="14"/>
  <c r="X23" i="14"/>
  <c r="M23" i="14"/>
  <c r="N23" i="14"/>
  <c r="O23" i="14"/>
  <c r="P23" i="14"/>
  <c r="Q23" i="14"/>
  <c r="R23" i="14"/>
  <c r="S23" i="14"/>
  <c r="T23" i="14"/>
  <c r="U23" i="14"/>
  <c r="V23" i="14"/>
  <c r="L23" i="14"/>
  <c r="K23" i="14"/>
  <c r="BA16" i="14"/>
  <c r="AZ16" i="14"/>
  <c r="AY16" i="14"/>
  <c r="AX16" i="14"/>
  <c r="AV16" i="14"/>
  <c r="AU16" i="14"/>
  <c r="AT16" i="14"/>
  <c r="AT17" i="14" s="1"/>
  <c r="AS16" i="14"/>
  <c r="AS17" i="14" s="1"/>
  <c r="AR16" i="14"/>
  <c r="AQ16" i="14"/>
  <c r="AP16" i="14"/>
  <c r="AO16" i="14"/>
  <c r="AN16" i="14"/>
  <c r="AM16" i="14"/>
  <c r="AL16" i="14"/>
  <c r="AL17" i="14" s="1"/>
  <c r="AK16" i="14"/>
  <c r="AK17" i="14" s="1"/>
  <c r="AI16" i="14"/>
  <c r="AH16" i="14"/>
  <c r="AG16" i="14"/>
  <c r="AG17" i="14" s="1"/>
  <c r="AF16" i="14"/>
  <c r="AE16" i="14"/>
  <c r="AD16" i="14"/>
  <c r="AC16" i="14"/>
  <c r="AC17" i="14" s="1"/>
  <c r="AB16" i="14"/>
  <c r="AB17" i="14" s="1"/>
  <c r="AA16" i="14"/>
  <c r="Z16" i="14"/>
  <c r="Y16" i="14"/>
  <c r="Y17" i="14" s="1"/>
  <c r="X16" i="14"/>
  <c r="L16" i="14"/>
  <c r="M16" i="14"/>
  <c r="N16" i="14"/>
  <c r="O16" i="14"/>
  <c r="P16" i="14"/>
  <c r="Q16" i="14"/>
  <c r="R16" i="14"/>
  <c r="S16" i="14"/>
  <c r="T16" i="14"/>
  <c r="U16" i="14"/>
  <c r="V16" i="14"/>
  <c r="K16" i="14"/>
  <c r="K17" i="14" s="1"/>
  <c r="F23" i="14"/>
  <c r="G23" i="14"/>
  <c r="H23" i="14"/>
  <c r="I23" i="14"/>
  <c r="E23" i="14"/>
  <c r="V14" i="15"/>
  <c r="F63" i="15"/>
  <c r="D37" i="11"/>
  <c r="R5" i="11"/>
  <c r="R23" i="11" s="1"/>
  <c r="S5" i="11"/>
  <c r="S23" i="11" s="1"/>
  <c r="T5" i="11"/>
  <c r="T23" i="11" s="1"/>
  <c r="U5" i="11"/>
  <c r="U23" i="11" s="1"/>
  <c r="Q5" i="11"/>
  <c r="Q23" i="11" s="1"/>
  <c r="N5" i="11"/>
  <c r="N23" i="11" s="1"/>
  <c r="O5" i="11"/>
  <c r="O23" i="11" s="1"/>
  <c r="P5" i="11"/>
  <c r="P23" i="11" s="1"/>
  <c r="M5" i="11"/>
  <c r="M23" i="11" s="1"/>
  <c r="K5" i="11"/>
  <c r="K23" i="11" s="1"/>
  <c r="L5" i="11"/>
  <c r="L23" i="11" s="1"/>
  <c r="J5" i="11"/>
  <c r="J23" i="11" s="1"/>
  <c r="E5" i="11"/>
  <c r="E23" i="11" s="1"/>
  <c r="F5" i="11"/>
  <c r="F23" i="11" s="1"/>
  <c r="G5" i="11"/>
  <c r="G23" i="11" s="1"/>
  <c r="H5" i="11"/>
  <c r="H23" i="11" s="1"/>
  <c r="D5" i="11"/>
  <c r="D23" i="11" s="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J23" i="11"/>
  <c r="AK23" i="11"/>
  <c r="AL23" i="11"/>
  <c r="AM23" i="11"/>
  <c r="AN23" i="11"/>
  <c r="E28" i="11"/>
  <c r="F28" i="11"/>
  <c r="G28" i="11"/>
  <c r="H28" i="11"/>
  <c r="J28" i="11"/>
  <c r="K28" i="11"/>
  <c r="L28" i="11"/>
  <c r="M28" i="11"/>
  <c r="N28" i="11"/>
  <c r="O28" i="11"/>
  <c r="P28" i="11"/>
  <c r="Q28" i="11"/>
  <c r="R28" i="11"/>
  <c r="S28" i="11"/>
  <c r="T28" i="11"/>
  <c r="U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J28" i="11"/>
  <c r="AK28" i="11"/>
  <c r="AL28" i="11"/>
  <c r="AM28" i="11"/>
  <c r="AN28" i="11"/>
  <c r="E32" i="11"/>
  <c r="F32" i="11"/>
  <c r="G32" i="11"/>
  <c r="H32" i="11"/>
  <c r="J32" i="11"/>
  <c r="K32" i="11"/>
  <c r="L32" i="11"/>
  <c r="M32" i="11"/>
  <c r="N32" i="11"/>
  <c r="O32" i="11"/>
  <c r="P32" i="11"/>
  <c r="Q32" i="11"/>
  <c r="R32" i="11"/>
  <c r="S32" i="11"/>
  <c r="T32" i="11"/>
  <c r="U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J32" i="11"/>
  <c r="AK32" i="11"/>
  <c r="AL32" i="11"/>
  <c r="AM32" i="11"/>
  <c r="AN32" i="11"/>
  <c r="E37" i="11"/>
  <c r="F37" i="11"/>
  <c r="G37" i="11"/>
  <c r="H37" i="11"/>
  <c r="J37" i="11"/>
  <c r="K37" i="11"/>
  <c r="L37" i="11"/>
  <c r="M37" i="11"/>
  <c r="N37" i="11"/>
  <c r="O37" i="11"/>
  <c r="P37" i="11"/>
  <c r="Q37" i="11"/>
  <c r="R37" i="11"/>
  <c r="S37" i="11"/>
  <c r="T37" i="11"/>
  <c r="U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J37" i="11"/>
  <c r="AK37" i="11"/>
  <c r="AL37" i="11"/>
  <c r="AM37" i="11"/>
  <c r="AN37" i="11"/>
  <c r="E43" i="11"/>
  <c r="F43" i="11"/>
  <c r="G43" i="11"/>
  <c r="H43" i="11"/>
  <c r="J43" i="11"/>
  <c r="K43" i="11"/>
  <c r="L43" i="11"/>
  <c r="M43" i="11"/>
  <c r="N43" i="11"/>
  <c r="O43" i="11"/>
  <c r="P43" i="11"/>
  <c r="Q43" i="11"/>
  <c r="R43" i="11"/>
  <c r="S43" i="11"/>
  <c r="T43" i="11"/>
  <c r="U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J43" i="11"/>
  <c r="AK43" i="11"/>
  <c r="AL43" i="11"/>
  <c r="AM43" i="11"/>
  <c r="AN43" i="11"/>
  <c r="E48" i="11"/>
  <c r="F48" i="11"/>
  <c r="G48" i="11"/>
  <c r="H48" i="11"/>
  <c r="J48" i="11"/>
  <c r="K48" i="11"/>
  <c r="L48" i="11"/>
  <c r="M48" i="11"/>
  <c r="N48" i="11"/>
  <c r="O48" i="11"/>
  <c r="P48" i="11"/>
  <c r="Q48" i="11"/>
  <c r="R48" i="11"/>
  <c r="S48" i="11"/>
  <c r="T48" i="11"/>
  <c r="U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J48" i="11"/>
  <c r="AK48" i="11"/>
  <c r="AL48" i="11"/>
  <c r="AM48" i="11"/>
  <c r="AN48" i="11"/>
  <c r="E52" i="11"/>
  <c r="F52" i="11"/>
  <c r="G52" i="11"/>
  <c r="H52" i="11"/>
  <c r="J52" i="11"/>
  <c r="K52" i="11"/>
  <c r="L52" i="11"/>
  <c r="M52" i="11"/>
  <c r="N52" i="11"/>
  <c r="O52" i="11"/>
  <c r="P52" i="11"/>
  <c r="Q52" i="11"/>
  <c r="R52" i="11"/>
  <c r="S52" i="11"/>
  <c r="T52" i="11"/>
  <c r="U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J52" i="11"/>
  <c r="AK52" i="11"/>
  <c r="AL52" i="11"/>
  <c r="AM52" i="11"/>
  <c r="AN52" i="11"/>
  <c r="D52" i="11"/>
  <c r="D48" i="11"/>
  <c r="D43" i="11"/>
  <c r="D32" i="11"/>
  <c r="D28" i="11"/>
  <c r="D17" i="15"/>
  <c r="P194" i="24" l="1"/>
  <c r="AF164" i="24"/>
  <c r="T173" i="24"/>
  <c r="AF173" i="24" s="1"/>
  <c r="AF174" i="24"/>
  <c r="AV162" i="24"/>
  <c r="AW7" i="18"/>
  <c r="AW8" i="18" s="1"/>
  <c r="AJ7" i="18"/>
  <c r="W7" i="18"/>
  <c r="W8" i="18" s="1"/>
  <c r="J7" i="18"/>
  <c r="AX7" i="18"/>
  <c r="AX8" i="18" s="1"/>
  <c r="AK7" i="18"/>
  <c r="AK8" i="18" s="1"/>
  <c r="X7" i="18"/>
  <c r="X8" i="18" s="1"/>
  <c r="K7" i="18"/>
  <c r="AY7" i="18"/>
  <c r="AY8" i="18" s="1"/>
  <c r="AL7" i="18"/>
  <c r="AL8" i="18" s="1"/>
  <c r="Y7" i="18"/>
  <c r="Y8" i="18" s="1"/>
  <c r="L7" i="18"/>
  <c r="AZ7" i="18"/>
  <c r="AZ8" i="18" s="1"/>
  <c r="AM7" i="18"/>
  <c r="AM8" i="18" s="1"/>
  <c r="Z7" i="18"/>
  <c r="Z8" i="18" s="1"/>
  <c r="M7" i="18"/>
  <c r="AN7" i="18"/>
  <c r="AN8" i="18" s="1"/>
  <c r="AA7" i="18"/>
  <c r="N7" i="18"/>
  <c r="AO7" i="18"/>
  <c r="AO8" i="18" s="1"/>
  <c r="AB7" i="18"/>
  <c r="O7" i="18"/>
  <c r="AP7" i="18"/>
  <c r="AP8" i="18" s="1"/>
  <c r="AC7" i="18"/>
  <c r="P7" i="18"/>
  <c r="AQ7" i="18"/>
  <c r="AQ8" i="18" s="1"/>
  <c r="AD7" i="18"/>
  <c r="Q7" i="18"/>
  <c r="D7" i="18"/>
  <c r="AR7" i="18"/>
  <c r="AR8" i="18" s="1"/>
  <c r="AE7" i="18"/>
  <c r="AE8" i="18" s="1"/>
  <c r="R7" i="18"/>
  <c r="E7" i="18"/>
  <c r="AS7" i="18"/>
  <c r="AS8" i="18" s="1"/>
  <c r="AF7" i="18"/>
  <c r="AF8" i="18" s="1"/>
  <c r="S7" i="18"/>
  <c r="F7" i="18"/>
  <c r="AT7" i="18"/>
  <c r="AT8" i="18" s="1"/>
  <c r="AG7" i="18"/>
  <c r="AG8" i="18" s="1"/>
  <c r="T7" i="18"/>
  <c r="G7" i="18"/>
  <c r="AU7" i="18"/>
  <c r="AU8" i="18" s="1"/>
  <c r="AH7" i="18"/>
  <c r="AH8" i="18" s="1"/>
  <c r="U7" i="18"/>
  <c r="H7" i="18"/>
  <c r="AW17" i="18"/>
  <c r="AW18" i="18" s="1"/>
  <c r="AJ17" i="18"/>
  <c r="W17" i="18"/>
  <c r="W18" i="18" s="1"/>
  <c r="J17" i="18"/>
  <c r="AX17" i="18"/>
  <c r="AX18" i="18" s="1"/>
  <c r="AK17" i="18"/>
  <c r="AK18" i="18" s="1"/>
  <c r="X17" i="18"/>
  <c r="X18" i="18" s="1"/>
  <c r="K17" i="18"/>
  <c r="K18" i="18" s="1"/>
  <c r="AY17" i="18"/>
  <c r="AY18" i="18" s="1"/>
  <c r="AL17" i="18"/>
  <c r="AL18" i="18" s="1"/>
  <c r="Y17" i="18"/>
  <c r="Y18" i="18" s="1"/>
  <c r="L17" i="18"/>
  <c r="L18" i="18" s="1"/>
  <c r="AZ17" i="18"/>
  <c r="AZ18" i="18" s="1"/>
  <c r="AM17" i="18"/>
  <c r="AM18" i="18" s="1"/>
  <c r="Z17" i="18"/>
  <c r="Z18" i="18" s="1"/>
  <c r="M17" i="18"/>
  <c r="M18" i="18" s="1"/>
  <c r="AV163" i="24"/>
  <c r="AN17" i="18"/>
  <c r="AN18" i="18" s="1"/>
  <c r="AA17" i="18"/>
  <c r="AA18" i="18" s="1"/>
  <c r="N17" i="18"/>
  <c r="N18" i="18" s="1"/>
  <c r="AO17" i="18"/>
  <c r="AO18" i="18" s="1"/>
  <c r="AB17" i="18"/>
  <c r="AB18" i="18" s="1"/>
  <c r="O17" i="18"/>
  <c r="O18" i="18" s="1"/>
  <c r="AP17" i="18"/>
  <c r="AP18" i="18" s="1"/>
  <c r="AC17" i="18"/>
  <c r="AC18" i="18" s="1"/>
  <c r="P17" i="18"/>
  <c r="P18" i="18" s="1"/>
  <c r="AQ17" i="18"/>
  <c r="AQ18" i="18" s="1"/>
  <c r="AD17" i="18"/>
  <c r="AD18" i="18" s="1"/>
  <c r="Q17" i="18"/>
  <c r="Q18" i="18" s="1"/>
  <c r="D17" i="18"/>
  <c r="D18" i="18" s="1"/>
  <c r="AR17" i="18"/>
  <c r="AR18" i="18" s="1"/>
  <c r="AE17" i="18"/>
  <c r="R17" i="18"/>
  <c r="R18" i="18" s="1"/>
  <c r="E17" i="18"/>
  <c r="AS17" i="18"/>
  <c r="AS18" i="18" s="1"/>
  <c r="AF17" i="18"/>
  <c r="AF18" i="18" s="1"/>
  <c r="S17" i="18"/>
  <c r="S18" i="18" s="1"/>
  <c r="F17" i="18"/>
  <c r="F18" i="18" s="1"/>
  <c r="AT17" i="18"/>
  <c r="AT18" i="18" s="1"/>
  <c r="AG17" i="18"/>
  <c r="AG18" i="18" s="1"/>
  <c r="T17" i="18"/>
  <c r="T18" i="18" s="1"/>
  <c r="G17" i="18"/>
  <c r="AU17" i="18"/>
  <c r="AU18" i="18" s="1"/>
  <c r="AH17" i="18"/>
  <c r="AH18" i="18" s="1"/>
  <c r="U17" i="18"/>
  <c r="U18" i="18" s="1"/>
  <c r="H17" i="18"/>
  <c r="AW27" i="18"/>
  <c r="AW28" i="18" s="1"/>
  <c r="AJ27" i="18"/>
  <c r="W27" i="18"/>
  <c r="J27" i="18"/>
  <c r="AX27" i="18"/>
  <c r="AX28" i="18" s="1"/>
  <c r="AK27" i="18"/>
  <c r="AK28" i="18" s="1"/>
  <c r="X27" i="18"/>
  <c r="X28" i="18" s="1"/>
  <c r="K27" i="18"/>
  <c r="K28" i="18" s="1"/>
  <c r="AV164" i="24"/>
  <c r="AY27" i="18"/>
  <c r="AY28" i="18" s="1"/>
  <c r="AL27" i="18"/>
  <c r="AL28" i="18" s="1"/>
  <c r="Y27" i="18"/>
  <c r="Y28" i="18" s="1"/>
  <c r="L27" i="18"/>
  <c r="L28" i="18" s="1"/>
  <c r="AZ27" i="18"/>
  <c r="AZ28" i="18" s="1"/>
  <c r="AM27" i="18"/>
  <c r="AM28" i="18" s="1"/>
  <c r="Z27" i="18"/>
  <c r="Z28" i="18" s="1"/>
  <c r="M27" i="18"/>
  <c r="M28" i="18" s="1"/>
  <c r="AN27" i="18"/>
  <c r="AN28" i="18" s="1"/>
  <c r="AA27" i="18"/>
  <c r="AA28" i="18" s="1"/>
  <c r="N27" i="18"/>
  <c r="N28" i="18" s="1"/>
  <c r="AO27" i="18"/>
  <c r="AO28" i="18" s="1"/>
  <c r="AB27" i="18"/>
  <c r="AB28" i="18" s="1"/>
  <c r="O27" i="18"/>
  <c r="O28" i="18" s="1"/>
  <c r="AP27" i="18"/>
  <c r="AP28" i="18" s="1"/>
  <c r="AC27" i="18"/>
  <c r="AC28" i="18" s="1"/>
  <c r="P27" i="18"/>
  <c r="P28" i="18" s="1"/>
  <c r="AQ27" i="18"/>
  <c r="AQ28" i="18" s="1"/>
  <c r="AD27" i="18"/>
  <c r="AD28" i="18" s="1"/>
  <c r="Q27" i="18"/>
  <c r="Q28" i="18" s="1"/>
  <c r="D27" i="18"/>
  <c r="AR27" i="18"/>
  <c r="AR28" i="18" s="1"/>
  <c r="AE27" i="18"/>
  <c r="AE28" i="18" s="1"/>
  <c r="R27" i="18"/>
  <c r="R28" i="18" s="1"/>
  <c r="E27" i="18"/>
  <c r="E28" i="18" s="1"/>
  <c r="AS27" i="18"/>
  <c r="AS28" i="18" s="1"/>
  <c r="AF27" i="18"/>
  <c r="AF28" i="18" s="1"/>
  <c r="S27" i="18"/>
  <c r="S28" i="18" s="1"/>
  <c r="F27" i="18"/>
  <c r="F28" i="18" s="1"/>
  <c r="AT27" i="18"/>
  <c r="AT28" i="18" s="1"/>
  <c r="AG27" i="18"/>
  <c r="AG28" i="18" s="1"/>
  <c r="T27" i="18"/>
  <c r="T28" i="18" s="1"/>
  <c r="G27" i="18"/>
  <c r="G28" i="18" s="1"/>
  <c r="AU27" i="18"/>
  <c r="AU28" i="18" s="1"/>
  <c r="AH27" i="18"/>
  <c r="AH28" i="18" s="1"/>
  <c r="U27" i="18"/>
  <c r="U28" i="18" s="1"/>
  <c r="H27" i="18"/>
  <c r="H28" i="18" s="1"/>
  <c r="AW51" i="18"/>
  <c r="AW52" i="18" s="1"/>
  <c r="AJ51" i="18"/>
  <c r="W51" i="18"/>
  <c r="J51" i="18"/>
  <c r="AW61" i="18"/>
  <c r="AW62" i="18" s="1"/>
  <c r="AJ61" i="18"/>
  <c r="W61" i="18"/>
  <c r="J61" i="18"/>
  <c r="J62" i="18" s="1"/>
  <c r="AW71" i="18"/>
  <c r="AW72" i="18" s="1"/>
  <c r="AJ71" i="18"/>
  <c r="W71" i="18"/>
  <c r="W72" i="18" s="1"/>
  <c r="J71" i="18"/>
  <c r="J72" i="18" s="1"/>
  <c r="AU71" i="18"/>
  <c r="AU72" i="18" s="1"/>
  <c r="AH71" i="18"/>
  <c r="AH72" i="18" s="1"/>
  <c r="U71" i="18"/>
  <c r="U72" i="18" s="1"/>
  <c r="H71" i="18"/>
  <c r="H72" i="18" s="1"/>
  <c r="AT71" i="18"/>
  <c r="AT72" i="18" s="1"/>
  <c r="AG71" i="18"/>
  <c r="T71" i="18"/>
  <c r="T72" i="18" s="1"/>
  <c r="G71" i="18"/>
  <c r="G72" i="18" s="1"/>
  <c r="AS71" i="18"/>
  <c r="AS72" i="18" s="1"/>
  <c r="AF71" i="18"/>
  <c r="AF72" i="18" s="1"/>
  <c r="S71" i="18"/>
  <c r="S72" i="18" s="1"/>
  <c r="F71" i="18"/>
  <c r="F72" i="18" s="1"/>
  <c r="AR71" i="18"/>
  <c r="AR72" i="18" s="1"/>
  <c r="AE71" i="18"/>
  <c r="AE72" i="18" s="1"/>
  <c r="R71" i="18"/>
  <c r="E71" i="18"/>
  <c r="E72" i="18" s="1"/>
  <c r="AQ71" i="18"/>
  <c r="AQ72" i="18" s="1"/>
  <c r="AD71" i="18"/>
  <c r="AD72" i="18" s="1"/>
  <c r="Q71" i="18"/>
  <c r="Q72" i="18" s="1"/>
  <c r="D71" i="18"/>
  <c r="AP71" i="18"/>
  <c r="AP72" i="18" s="1"/>
  <c r="AC71" i="18"/>
  <c r="AC72" i="18" s="1"/>
  <c r="P71" i="18"/>
  <c r="P72" i="18" s="1"/>
  <c r="AO71" i="18"/>
  <c r="AO72" i="18" s="1"/>
  <c r="AB71" i="18"/>
  <c r="AB72" i="18" s="1"/>
  <c r="O71" i="18"/>
  <c r="AN71" i="18"/>
  <c r="AN72" i="18" s="1"/>
  <c r="AA71" i="18"/>
  <c r="AA72" i="18" s="1"/>
  <c r="N71" i="18"/>
  <c r="N72" i="18" s="1"/>
  <c r="AZ71" i="18"/>
  <c r="AZ72" i="18" s="1"/>
  <c r="AM71" i="18"/>
  <c r="AM72" i="18" s="1"/>
  <c r="Z71" i="18"/>
  <c r="Z72" i="18" s="1"/>
  <c r="M71" i="18"/>
  <c r="M72" i="18" s="1"/>
  <c r="AY71" i="18"/>
  <c r="AY72" i="18" s="1"/>
  <c r="AL71" i="18"/>
  <c r="AL72" i="18" s="1"/>
  <c r="Y71" i="18"/>
  <c r="L71" i="18"/>
  <c r="L72" i="18" s="1"/>
  <c r="AV175" i="24"/>
  <c r="AX71" i="18"/>
  <c r="AX72" i="18" s="1"/>
  <c r="AK71" i="18"/>
  <c r="AK72" i="18" s="1"/>
  <c r="X71" i="18"/>
  <c r="X72" i="18" s="1"/>
  <c r="K71" i="18"/>
  <c r="K72" i="18" s="1"/>
  <c r="AU61" i="18"/>
  <c r="AU62" i="18" s="1"/>
  <c r="AH61" i="18"/>
  <c r="AH62" i="18" s="1"/>
  <c r="U61" i="18"/>
  <c r="U62" i="18" s="1"/>
  <c r="H61" i="18"/>
  <c r="H62" i="18" s="1"/>
  <c r="AT61" i="18"/>
  <c r="AT62" i="18" s="1"/>
  <c r="AG61" i="18"/>
  <c r="AG62" i="18" s="1"/>
  <c r="T61" i="18"/>
  <c r="T62" i="18" s="1"/>
  <c r="G61" i="18"/>
  <c r="G62" i="18" s="1"/>
  <c r="AS61" i="18"/>
  <c r="AS62" i="18" s="1"/>
  <c r="AF61" i="18"/>
  <c r="AF62" i="18" s="1"/>
  <c r="S61" i="18"/>
  <c r="S62" i="18" s="1"/>
  <c r="F61" i="18"/>
  <c r="F62" i="18" s="1"/>
  <c r="AR61" i="18"/>
  <c r="AR62" i="18" s="1"/>
  <c r="AE61" i="18"/>
  <c r="AE62" i="18" s="1"/>
  <c r="R61" i="18"/>
  <c r="E61" i="18"/>
  <c r="E62" i="18" s="1"/>
  <c r="AQ61" i="18"/>
  <c r="AQ62" i="18" s="1"/>
  <c r="AD61" i="18"/>
  <c r="AD62" i="18" s="1"/>
  <c r="Q61" i="18"/>
  <c r="Q62" i="18" s="1"/>
  <c r="D61" i="18"/>
  <c r="AP61" i="18"/>
  <c r="AP62" i="18" s="1"/>
  <c r="AC61" i="18"/>
  <c r="AC62" i="18" s="1"/>
  <c r="P61" i="18"/>
  <c r="P62" i="18" s="1"/>
  <c r="AO61" i="18"/>
  <c r="AO62" i="18" s="1"/>
  <c r="AB61" i="18"/>
  <c r="AB62" i="18" s="1"/>
  <c r="O61" i="18"/>
  <c r="O62" i="18" s="1"/>
  <c r="AN61" i="18"/>
  <c r="AN62" i="18" s="1"/>
  <c r="AA61" i="18"/>
  <c r="AA62" i="18" s="1"/>
  <c r="N61" i="18"/>
  <c r="N62" i="18" s="1"/>
  <c r="AZ61" i="18"/>
  <c r="AZ62" i="18" s="1"/>
  <c r="AM61" i="18"/>
  <c r="AM62" i="18" s="1"/>
  <c r="Z61" i="18"/>
  <c r="Z62" i="18" s="1"/>
  <c r="M61" i="18"/>
  <c r="M62" i="18" s="1"/>
  <c r="AV174" i="24"/>
  <c r="AY61" i="18"/>
  <c r="AY62" i="18" s="1"/>
  <c r="AL61" i="18"/>
  <c r="AL62" i="18" s="1"/>
  <c r="Y61" i="18"/>
  <c r="Y62" i="18" s="1"/>
  <c r="L61" i="18"/>
  <c r="L62" i="18" s="1"/>
  <c r="AX61" i="18"/>
  <c r="AX62" i="18" s="1"/>
  <c r="AK61" i="18"/>
  <c r="AK62" i="18" s="1"/>
  <c r="X61" i="18"/>
  <c r="X62" i="18" s="1"/>
  <c r="K61" i="18"/>
  <c r="K62" i="18" s="1"/>
  <c r="AU51" i="18"/>
  <c r="AU52" i="18" s="1"/>
  <c r="AH51" i="18"/>
  <c r="AH52" i="18" s="1"/>
  <c r="U51" i="18"/>
  <c r="U52" i="18" s="1"/>
  <c r="H51" i="18"/>
  <c r="H52" i="18" s="1"/>
  <c r="AT51" i="18"/>
  <c r="AT52" i="18" s="1"/>
  <c r="AG51" i="18"/>
  <c r="AG52" i="18" s="1"/>
  <c r="T51" i="18"/>
  <c r="T52" i="18" s="1"/>
  <c r="G51" i="18"/>
  <c r="G52" i="18" s="1"/>
  <c r="AS51" i="18"/>
  <c r="AS52" i="18" s="1"/>
  <c r="AF51" i="18"/>
  <c r="AF52" i="18" s="1"/>
  <c r="S51" i="18"/>
  <c r="S52" i="18" s="1"/>
  <c r="F51" i="18"/>
  <c r="F52" i="18" s="1"/>
  <c r="AR51" i="18"/>
  <c r="AR52" i="18" s="1"/>
  <c r="AE51" i="18"/>
  <c r="AE52" i="18" s="1"/>
  <c r="R51" i="18"/>
  <c r="R52" i="18" s="1"/>
  <c r="E51" i="18"/>
  <c r="E52" i="18" s="1"/>
  <c r="AQ51" i="18"/>
  <c r="AQ52" i="18" s="1"/>
  <c r="AD51" i="18"/>
  <c r="AD52" i="18" s="1"/>
  <c r="Q51" i="18"/>
  <c r="Q52" i="18" s="1"/>
  <c r="D51" i="18"/>
  <c r="AP51" i="18"/>
  <c r="AP52" i="18" s="1"/>
  <c r="AC51" i="18"/>
  <c r="AC52" i="18" s="1"/>
  <c r="P51" i="18"/>
  <c r="P52" i="18" s="1"/>
  <c r="AV173" i="24"/>
  <c r="AO51" i="18"/>
  <c r="AO52" i="18" s="1"/>
  <c r="AB51" i="18"/>
  <c r="AB52" i="18" s="1"/>
  <c r="O51" i="18"/>
  <c r="O52" i="18" s="1"/>
  <c r="AN51" i="18"/>
  <c r="AN52" i="18" s="1"/>
  <c r="AA51" i="18"/>
  <c r="AA52" i="18" s="1"/>
  <c r="N51" i="18"/>
  <c r="N52" i="18" s="1"/>
  <c r="AZ51" i="18"/>
  <c r="AZ52" i="18" s="1"/>
  <c r="AM51" i="18"/>
  <c r="AM52" i="18" s="1"/>
  <c r="Z51" i="18"/>
  <c r="Z52" i="18" s="1"/>
  <c r="M51" i="18"/>
  <c r="M52" i="18" s="1"/>
  <c r="AY51" i="18"/>
  <c r="AY52" i="18" s="1"/>
  <c r="AL51" i="18"/>
  <c r="AL52" i="18" s="1"/>
  <c r="Y51" i="18"/>
  <c r="Y52" i="18" s="1"/>
  <c r="L51" i="18"/>
  <c r="L52" i="18" s="1"/>
  <c r="AX51" i="18"/>
  <c r="AX52" i="18" s="1"/>
  <c r="AK51" i="18"/>
  <c r="AK52" i="18" s="1"/>
  <c r="X51" i="18"/>
  <c r="X52" i="18" s="1"/>
  <c r="K51" i="18"/>
  <c r="K52" i="18" s="1"/>
  <c r="AW95" i="18"/>
  <c r="AW96" i="18" s="1"/>
  <c r="AJ95" i="18"/>
  <c r="W95" i="18"/>
  <c r="J95" i="18"/>
  <c r="AW105" i="18"/>
  <c r="AW106" i="18" s="1"/>
  <c r="AJ105" i="18"/>
  <c r="W105" i="18"/>
  <c r="J105" i="18"/>
  <c r="AW115" i="18"/>
  <c r="AW116" i="18" s="1"/>
  <c r="AJ115" i="18"/>
  <c r="W115" i="18"/>
  <c r="J115" i="18"/>
  <c r="J116" i="18" s="1"/>
  <c r="AU115" i="18"/>
  <c r="AU116" i="18" s="1"/>
  <c r="AH115" i="18"/>
  <c r="AH116" i="18" s="1"/>
  <c r="U115" i="18"/>
  <c r="U116" i="18" s="1"/>
  <c r="H115" i="18"/>
  <c r="H116" i="18" s="1"/>
  <c r="AT115" i="18"/>
  <c r="AT116" i="18" s="1"/>
  <c r="AG115" i="18"/>
  <c r="AG116" i="18" s="1"/>
  <c r="T115" i="18"/>
  <c r="T116" i="18" s="1"/>
  <c r="G115" i="18"/>
  <c r="G116" i="18" s="1"/>
  <c r="AS115" i="18"/>
  <c r="AS116" i="18" s="1"/>
  <c r="AF115" i="18"/>
  <c r="AF116" i="18" s="1"/>
  <c r="S115" i="18"/>
  <c r="S116" i="18" s="1"/>
  <c r="F115" i="18"/>
  <c r="F116" i="18" s="1"/>
  <c r="AR115" i="18"/>
  <c r="AR116" i="18" s="1"/>
  <c r="AE115" i="18"/>
  <c r="AE116" i="18" s="1"/>
  <c r="R115" i="18"/>
  <c r="E115" i="18"/>
  <c r="E116" i="18" s="1"/>
  <c r="AQ115" i="18"/>
  <c r="AQ116" i="18" s="1"/>
  <c r="AD115" i="18"/>
  <c r="AD116" i="18" s="1"/>
  <c r="Q115" i="18"/>
  <c r="Q116" i="18" s="1"/>
  <c r="D115" i="18"/>
  <c r="AP115" i="18"/>
  <c r="AP116" i="18" s="1"/>
  <c r="AC115" i="18"/>
  <c r="AC116" i="18" s="1"/>
  <c r="P115" i="18"/>
  <c r="P116" i="18" s="1"/>
  <c r="AO115" i="18"/>
  <c r="AO116" i="18" s="1"/>
  <c r="AB115" i="18"/>
  <c r="AB116" i="18" s="1"/>
  <c r="O115" i="18"/>
  <c r="O116" i="18" s="1"/>
  <c r="AN115" i="18"/>
  <c r="AN116" i="18" s="1"/>
  <c r="AA115" i="18"/>
  <c r="AA116" i="18" s="1"/>
  <c r="N115" i="18"/>
  <c r="N116" i="18" s="1"/>
  <c r="AZ115" i="18"/>
  <c r="AZ116" i="18" s="1"/>
  <c r="AM115" i="18"/>
  <c r="AM116" i="18" s="1"/>
  <c r="Z115" i="18"/>
  <c r="Z116" i="18" s="1"/>
  <c r="M115" i="18"/>
  <c r="M116" i="18" s="1"/>
  <c r="AV194" i="24"/>
  <c r="AY115" i="18"/>
  <c r="AY116" i="18" s="1"/>
  <c r="AL115" i="18"/>
  <c r="AL116" i="18" s="1"/>
  <c r="Y115" i="18"/>
  <c r="Y116" i="18" s="1"/>
  <c r="L115" i="18"/>
  <c r="L116" i="18" s="1"/>
  <c r="AX115" i="18"/>
  <c r="AX116" i="18" s="1"/>
  <c r="AK115" i="18"/>
  <c r="AK116" i="18" s="1"/>
  <c r="X115" i="18"/>
  <c r="X116" i="18" s="1"/>
  <c r="K115" i="18"/>
  <c r="K116" i="18" s="1"/>
  <c r="AU105" i="18"/>
  <c r="AU106" i="18" s="1"/>
  <c r="AH105" i="18"/>
  <c r="AH106" i="18" s="1"/>
  <c r="U105" i="18"/>
  <c r="U106" i="18" s="1"/>
  <c r="H105" i="18"/>
  <c r="H106" i="18" s="1"/>
  <c r="AT105" i="18"/>
  <c r="AT106" i="18" s="1"/>
  <c r="AG105" i="18"/>
  <c r="AG106" i="18" s="1"/>
  <c r="T105" i="18"/>
  <c r="T106" i="18" s="1"/>
  <c r="G105" i="18"/>
  <c r="G106" i="18" s="1"/>
  <c r="AS105" i="18"/>
  <c r="AS106" i="18" s="1"/>
  <c r="AF105" i="18"/>
  <c r="AF106" i="18" s="1"/>
  <c r="S105" i="18"/>
  <c r="S106" i="18" s="1"/>
  <c r="F105" i="18"/>
  <c r="F106" i="18" s="1"/>
  <c r="AR105" i="18"/>
  <c r="AR106" i="18" s="1"/>
  <c r="AE105" i="18"/>
  <c r="AE106" i="18" s="1"/>
  <c r="R105" i="18"/>
  <c r="R106" i="18" s="1"/>
  <c r="E105" i="18"/>
  <c r="E106" i="18" s="1"/>
  <c r="AQ105" i="18"/>
  <c r="AQ106" i="18" s="1"/>
  <c r="AD105" i="18"/>
  <c r="AD106" i="18" s="1"/>
  <c r="Q105" i="18"/>
  <c r="Q106" i="18" s="1"/>
  <c r="D105" i="18"/>
  <c r="AP105" i="18"/>
  <c r="AP106" i="18" s="1"/>
  <c r="AC105" i="18"/>
  <c r="AC106" i="18" s="1"/>
  <c r="P105" i="18"/>
  <c r="P106" i="18" s="1"/>
  <c r="AO105" i="18"/>
  <c r="AO106" i="18" s="1"/>
  <c r="AB105" i="18"/>
  <c r="AB106" i="18" s="1"/>
  <c r="O105" i="18"/>
  <c r="O106" i="18" s="1"/>
  <c r="AN105" i="18"/>
  <c r="AN106" i="18" s="1"/>
  <c r="AA105" i="18"/>
  <c r="AA106" i="18" s="1"/>
  <c r="N105" i="18"/>
  <c r="N106" i="18" s="1"/>
  <c r="AZ105" i="18"/>
  <c r="AZ106" i="18" s="1"/>
  <c r="AM105" i="18"/>
  <c r="AM106" i="18" s="1"/>
  <c r="Z105" i="18"/>
  <c r="Z106" i="18" s="1"/>
  <c r="M105" i="18"/>
  <c r="M106" i="18" s="1"/>
  <c r="AY105" i="18"/>
  <c r="AY106" i="18" s="1"/>
  <c r="AL105" i="18"/>
  <c r="AL106" i="18" s="1"/>
  <c r="Y105" i="18"/>
  <c r="Y106" i="18" s="1"/>
  <c r="L105" i="18"/>
  <c r="L106" i="18" s="1"/>
  <c r="AX105" i="18"/>
  <c r="AX106" i="18" s="1"/>
  <c r="AK105" i="18"/>
  <c r="AK106" i="18" s="1"/>
  <c r="X105" i="18"/>
  <c r="X106" i="18" s="1"/>
  <c r="K105" i="18"/>
  <c r="K106" i="18" s="1"/>
  <c r="AU95" i="18"/>
  <c r="AU96" i="18" s="1"/>
  <c r="AH95" i="18"/>
  <c r="AH96" i="18" s="1"/>
  <c r="U95" i="18"/>
  <c r="U96" i="18" s="1"/>
  <c r="H95" i="18"/>
  <c r="H96" i="18" s="1"/>
  <c r="AT95" i="18"/>
  <c r="AT96" i="18" s="1"/>
  <c r="AG95" i="18"/>
  <c r="AG96" i="18" s="1"/>
  <c r="T95" i="18"/>
  <c r="T96" i="18" s="1"/>
  <c r="G95" i="18"/>
  <c r="G96" i="18" s="1"/>
  <c r="AS95" i="18"/>
  <c r="AS96" i="18" s="1"/>
  <c r="AF95" i="18"/>
  <c r="AF96" i="18" s="1"/>
  <c r="S95" i="18"/>
  <c r="S96" i="18" s="1"/>
  <c r="F95" i="18"/>
  <c r="F96" i="18" s="1"/>
  <c r="AR95" i="18"/>
  <c r="AR96" i="18" s="1"/>
  <c r="AE95" i="18"/>
  <c r="AE96" i="18" s="1"/>
  <c r="R95" i="18"/>
  <c r="R96" i="18" s="1"/>
  <c r="E95" i="18"/>
  <c r="E96" i="18" s="1"/>
  <c r="AQ95" i="18"/>
  <c r="AQ96" i="18" s="1"/>
  <c r="AD95" i="18"/>
  <c r="AD96" i="18" s="1"/>
  <c r="Q95" i="18"/>
  <c r="Q96" i="18" s="1"/>
  <c r="D95" i="18"/>
  <c r="AV192" i="24"/>
  <c r="AP95" i="18"/>
  <c r="AP96" i="18" s="1"/>
  <c r="AC95" i="18"/>
  <c r="AC96" i="18" s="1"/>
  <c r="P95" i="18"/>
  <c r="P96" i="18" s="1"/>
  <c r="AO95" i="18"/>
  <c r="AO96" i="18" s="1"/>
  <c r="AB95" i="18"/>
  <c r="AB96" i="18" s="1"/>
  <c r="O95" i="18"/>
  <c r="O96" i="18" s="1"/>
  <c r="AN95" i="18"/>
  <c r="AN96" i="18" s="1"/>
  <c r="AA95" i="18"/>
  <c r="AA96" i="18" s="1"/>
  <c r="N95" i="18"/>
  <c r="N96" i="18" s="1"/>
  <c r="AZ95" i="18"/>
  <c r="AZ96" i="18" s="1"/>
  <c r="AM95" i="18"/>
  <c r="AM96" i="18" s="1"/>
  <c r="Z95" i="18"/>
  <c r="Z96" i="18" s="1"/>
  <c r="M95" i="18"/>
  <c r="M96" i="18" s="1"/>
  <c r="AY95" i="18"/>
  <c r="AY96" i="18" s="1"/>
  <c r="AL95" i="18"/>
  <c r="AL96" i="18" s="1"/>
  <c r="Y95" i="18"/>
  <c r="Y96" i="18" s="1"/>
  <c r="L95" i="18"/>
  <c r="L96" i="18" s="1"/>
  <c r="AX95" i="18"/>
  <c r="AX96" i="18" s="1"/>
  <c r="AK95" i="18"/>
  <c r="AK96" i="18" s="1"/>
  <c r="X95" i="18"/>
  <c r="X96" i="18" s="1"/>
  <c r="K95" i="18"/>
  <c r="K96" i="18" s="1"/>
  <c r="P59" i="24"/>
  <c r="H18" i="18"/>
  <c r="G18" i="18"/>
  <c r="AE18" i="18"/>
  <c r="V61" i="18"/>
  <c r="V71" i="18"/>
  <c r="V115" i="18"/>
  <c r="AI71" i="18"/>
  <c r="R116" i="18"/>
  <c r="Y72" i="18"/>
  <c r="AG72" i="18"/>
  <c r="R72" i="18"/>
  <c r="O72" i="18"/>
  <c r="R62" i="18"/>
  <c r="AI17" i="18"/>
  <c r="AI7" i="18"/>
  <c r="V27" i="18"/>
  <c r="J28" i="18"/>
  <c r="AV193" i="24"/>
  <c r="K56" i="5"/>
  <c r="P173" i="24"/>
  <c r="P174" i="24"/>
  <c r="P175" i="24"/>
  <c r="AX37" i="5"/>
  <c r="AN56" i="5"/>
  <c r="J8" i="18"/>
  <c r="AD56" i="5"/>
  <c r="BA65" i="5"/>
  <c r="AI65" i="5"/>
  <c r="AF74" i="5"/>
  <c r="AX28" i="5"/>
  <c r="N8" i="18"/>
  <c r="AV56" i="5"/>
  <c r="M65" i="5"/>
  <c r="H65" i="5"/>
  <c r="H69" i="5" s="1"/>
  <c r="E18" i="18"/>
  <c r="E20" i="18" s="1"/>
  <c r="E22" i="18" s="1"/>
  <c r="I17" i="18"/>
  <c r="AR65" i="5"/>
  <c r="AN74" i="5"/>
  <c r="AV74" i="5"/>
  <c r="AQ10" i="5"/>
  <c r="AE19" i="5"/>
  <c r="BA28" i="5"/>
  <c r="AI28" i="5"/>
  <c r="AE37" i="5"/>
  <c r="G8" i="18"/>
  <c r="O8" i="18"/>
  <c r="O10" i="18" s="1"/>
  <c r="AB56" i="5"/>
  <c r="AX65" i="5"/>
  <c r="AS65" i="5"/>
  <c r="AO74" i="5"/>
  <c r="E10" i="5"/>
  <c r="E14" i="5" s="1"/>
  <c r="AK19" i="5"/>
  <c r="AF19" i="5"/>
  <c r="AB28" i="5"/>
  <c r="F37" i="5"/>
  <c r="F41" i="5" s="1"/>
  <c r="F8" i="18"/>
  <c r="P8" i="18"/>
  <c r="P37" i="18" s="1"/>
  <c r="AC56" i="5"/>
  <c r="AL65" i="5"/>
  <c r="G65" i="5"/>
  <c r="G68" i="5" s="1"/>
  <c r="P74" i="5"/>
  <c r="P78" i="5" s="1"/>
  <c r="AK10" i="5"/>
  <c r="AF10" i="5"/>
  <c r="L19" i="5"/>
  <c r="T19" i="5"/>
  <c r="AC28" i="5"/>
  <c r="Y37" i="5"/>
  <c r="G37" i="5"/>
  <c r="E8" i="18"/>
  <c r="H8" i="18"/>
  <c r="H37" i="18" s="1"/>
  <c r="Q74" i="5"/>
  <c r="AY10" i="5"/>
  <c r="AG10" i="5"/>
  <c r="AM19" i="5"/>
  <c r="H19" i="5"/>
  <c r="H23" i="5" s="1"/>
  <c r="Q28" i="5"/>
  <c r="M37" i="5"/>
  <c r="H37" i="5"/>
  <c r="H40" i="5" s="1"/>
  <c r="AV60" i="24"/>
  <c r="AV71" i="24"/>
  <c r="R8" i="18"/>
  <c r="R37" i="18" s="1"/>
  <c r="AE56" i="5"/>
  <c r="AE74" i="5"/>
  <c r="AZ10" i="5"/>
  <c r="AH10" i="5"/>
  <c r="AN19" i="5"/>
  <c r="I19" i="5"/>
  <c r="I23" i="5" s="1"/>
  <c r="AR28" i="5"/>
  <c r="BA37" i="5"/>
  <c r="V37" i="5"/>
  <c r="U8" i="18"/>
  <c r="U10" i="18" s="1"/>
  <c r="K8" i="18"/>
  <c r="S8" i="18"/>
  <c r="S10" i="18" s="1"/>
  <c r="AS56" i="5"/>
  <c r="AB65" i="5"/>
  <c r="K74" i="5"/>
  <c r="N10" i="5"/>
  <c r="AI10" i="5"/>
  <c r="AO19" i="5"/>
  <c r="F28" i="5"/>
  <c r="F31" i="5" s="1"/>
  <c r="O37" i="5"/>
  <c r="L8" i="18"/>
  <c r="L37" i="18" s="1"/>
  <c r="T8" i="18"/>
  <c r="T37" i="18" s="1"/>
  <c r="AL56" i="5"/>
  <c r="AT56" i="5"/>
  <c r="AC65" i="5"/>
  <c r="AY74" i="5"/>
  <c r="AY78" i="5" s="1"/>
  <c r="AG74" i="5"/>
  <c r="AO10" i="5"/>
  <c r="AP19" i="5"/>
  <c r="AL28" i="5"/>
  <c r="G28" i="5"/>
  <c r="G31" i="5" s="1"/>
  <c r="P37" i="5"/>
  <c r="D8" i="18"/>
  <c r="M8" i="18"/>
  <c r="U125" i="24"/>
  <c r="AM56" i="5"/>
  <c r="AU56" i="5"/>
  <c r="Q65" i="5"/>
  <c r="M74" i="5"/>
  <c r="H74" i="5"/>
  <c r="H78" i="5" s="1"/>
  <c r="AP10" i="5"/>
  <c r="AD19" i="5"/>
  <c r="M28" i="5"/>
  <c r="U28" i="5"/>
  <c r="Q37" i="5"/>
  <c r="AB8" i="18"/>
  <c r="AB10" i="18" s="1"/>
  <c r="AC8" i="18"/>
  <c r="AD8" i="18"/>
  <c r="AA8" i="18"/>
  <c r="F87" i="5"/>
  <c r="F88" i="5" s="1"/>
  <c r="AV48" i="24"/>
  <c r="AV46" i="24"/>
  <c r="P71" i="24"/>
  <c r="AV67" i="24"/>
  <c r="P66" i="24"/>
  <c r="AV47" i="24"/>
  <c r="AF59" i="24"/>
  <c r="AF66" i="24"/>
  <c r="AF46" i="24"/>
  <c r="AF71" i="24"/>
  <c r="AF48" i="24"/>
  <c r="AF47" i="24"/>
  <c r="F11" i="23"/>
  <c r="F56" i="5"/>
  <c r="F60" i="5" s="1"/>
  <c r="AO56" i="5"/>
  <c r="AQ65" i="5"/>
  <c r="AU74" i="5"/>
  <c r="AE10" i="5"/>
  <c r="O19" i="5"/>
  <c r="AZ28" i="5"/>
  <c r="P163" i="24"/>
  <c r="S56" i="5"/>
  <c r="AX56" i="5"/>
  <c r="AM65" i="5"/>
  <c r="AQ74" i="5"/>
  <c r="AA10" i="5"/>
  <c r="K19" i="5"/>
  <c r="H28" i="5"/>
  <c r="H31" i="5" s="1"/>
  <c r="AH125" i="24"/>
  <c r="O56" i="5"/>
  <c r="E56" i="5"/>
  <c r="E60" i="5" s="1"/>
  <c r="AZ65" i="5"/>
  <c r="AZ68" i="5" s="1"/>
  <c r="AM74" i="5"/>
  <c r="AV10" i="5"/>
  <c r="AH28" i="5"/>
  <c r="U37" i="5"/>
  <c r="AM125" i="24"/>
  <c r="E11" i="23"/>
  <c r="X56" i="5"/>
  <c r="F65" i="5"/>
  <c r="F69" i="5" s="1"/>
  <c r="O74" i="5"/>
  <c r="O77" i="5" s="1"/>
  <c r="AZ74" i="5"/>
  <c r="AR10" i="5"/>
  <c r="AD28" i="5"/>
  <c r="AH37" i="5"/>
  <c r="AF56" i="5"/>
  <c r="AH65" i="5"/>
  <c r="R74" i="5"/>
  <c r="R78" i="5" s="1"/>
  <c r="V10" i="5"/>
  <c r="AN10" i="5"/>
  <c r="Z28" i="5"/>
  <c r="AD37" i="5"/>
  <c r="AD65" i="5"/>
  <c r="AH74" i="5"/>
  <c r="R10" i="5"/>
  <c r="BA10" i="5"/>
  <c r="AU28" i="5"/>
  <c r="Z37" i="5"/>
  <c r="P95" i="24"/>
  <c r="AK56" i="5"/>
  <c r="Z65" i="5"/>
  <c r="AD74" i="5"/>
  <c r="I10" i="5"/>
  <c r="I13" i="5" s="1"/>
  <c r="AQ28" i="5"/>
  <c r="AZ37" i="5"/>
  <c r="G11" i="23"/>
  <c r="AU65" i="5"/>
  <c r="Z74" i="5"/>
  <c r="S19" i="5"/>
  <c r="AM28" i="5"/>
  <c r="I37" i="5"/>
  <c r="I40" i="5" s="1"/>
  <c r="F32" i="5"/>
  <c r="BA69" i="5"/>
  <c r="BA68" i="5"/>
  <c r="I22" i="5"/>
  <c r="I24" i="5" s="1"/>
  <c r="AX69" i="5"/>
  <c r="AX68" i="5"/>
  <c r="G41" i="5"/>
  <c r="G40" i="5"/>
  <c r="G42" i="5" s="1"/>
  <c r="AF95" i="24"/>
  <c r="P65" i="5"/>
  <c r="G74" i="5"/>
  <c r="AC19" i="5"/>
  <c r="AT19" i="5"/>
  <c r="AL19" i="5"/>
  <c r="G19" i="5"/>
  <c r="P28" i="5"/>
  <c r="L37" i="5"/>
  <c r="H125" i="24"/>
  <c r="I56" i="5"/>
  <c r="I60" i="5" s="1"/>
  <c r="R56" i="5"/>
  <c r="AI56" i="5"/>
  <c r="AA56" i="5"/>
  <c r="AR56" i="5"/>
  <c r="BA56" i="5"/>
  <c r="E65" i="5"/>
  <c r="O65" i="5"/>
  <c r="AG65" i="5"/>
  <c r="Y65" i="5"/>
  <c r="AP65" i="5"/>
  <c r="AY65" i="5"/>
  <c r="N74" i="5"/>
  <c r="N78" i="5" s="1"/>
  <c r="F74" i="5"/>
  <c r="F77" i="5" s="1"/>
  <c r="AC74" i="5"/>
  <c r="AT74" i="5"/>
  <c r="AL74" i="5"/>
  <c r="U10" i="5"/>
  <c r="M10" i="5"/>
  <c r="AD10" i="5"/>
  <c r="AU10" i="5"/>
  <c r="AM10" i="5"/>
  <c r="H10" i="5"/>
  <c r="H14" i="5" s="1"/>
  <c r="R19" i="5"/>
  <c r="X19" i="5"/>
  <c r="AB19" i="5"/>
  <c r="AS19" i="5"/>
  <c r="AX19" i="5"/>
  <c r="F19" i="5"/>
  <c r="F23" i="5" s="1"/>
  <c r="O28" i="5"/>
  <c r="AG28" i="5"/>
  <c r="Y28" i="5"/>
  <c r="AP28" i="5"/>
  <c r="AY28" i="5"/>
  <c r="T37" i="5"/>
  <c r="K37" i="5"/>
  <c r="AC37" i="5"/>
  <c r="AY37" i="5"/>
  <c r="U137" i="24"/>
  <c r="H56" i="5"/>
  <c r="Q56" i="5"/>
  <c r="AH56" i="5"/>
  <c r="Z56" i="5"/>
  <c r="AQ56" i="5"/>
  <c r="AZ56" i="5"/>
  <c r="V65" i="5"/>
  <c r="N65" i="5"/>
  <c r="AF65" i="5"/>
  <c r="AK65" i="5"/>
  <c r="AO65" i="5"/>
  <c r="V74" i="5"/>
  <c r="V77" i="5" s="1"/>
  <c r="X74" i="5"/>
  <c r="AB74" i="5"/>
  <c r="AS74" i="5"/>
  <c r="AX74" i="5"/>
  <c r="T10" i="5"/>
  <c r="L10" i="5"/>
  <c r="AC10" i="5"/>
  <c r="AT10" i="5"/>
  <c r="AL10" i="5"/>
  <c r="G10" i="5"/>
  <c r="Q19" i="5"/>
  <c r="AI19" i="5"/>
  <c r="AA19" i="5"/>
  <c r="AR19" i="5"/>
  <c r="BA19" i="5"/>
  <c r="V28" i="5"/>
  <c r="N28" i="5"/>
  <c r="AF28" i="5"/>
  <c r="AK28" i="5"/>
  <c r="AO28" i="5"/>
  <c r="E28" i="5"/>
  <c r="S37" i="5"/>
  <c r="X37" i="5"/>
  <c r="AB37" i="5"/>
  <c r="R37" i="5"/>
  <c r="E21" i="23"/>
  <c r="H21" i="23" s="1"/>
  <c r="H23" i="23" s="1"/>
  <c r="H24" i="23" s="1"/>
  <c r="AH137" i="24"/>
  <c r="P47" i="24"/>
  <c r="G56" i="5"/>
  <c r="P56" i="5"/>
  <c r="AG56" i="5"/>
  <c r="Y56" i="5"/>
  <c r="AP56" i="5"/>
  <c r="AY56" i="5"/>
  <c r="U65" i="5"/>
  <c r="AE65" i="5"/>
  <c r="AV65" i="5"/>
  <c r="AN65" i="5"/>
  <c r="U74" i="5"/>
  <c r="U77" i="5" s="1"/>
  <c r="L74" i="5"/>
  <c r="L77" i="5" s="1"/>
  <c r="AI74" i="5"/>
  <c r="AA74" i="5"/>
  <c r="AR74" i="5"/>
  <c r="BA74" i="5"/>
  <c r="S10" i="5"/>
  <c r="X10" i="5"/>
  <c r="AB10" i="5"/>
  <c r="AS10" i="5"/>
  <c r="AX10" i="5"/>
  <c r="F10" i="5"/>
  <c r="P19" i="5"/>
  <c r="AH19" i="5"/>
  <c r="Z19" i="5"/>
  <c r="AQ19" i="5"/>
  <c r="AZ19" i="5"/>
  <c r="AE28" i="5"/>
  <c r="AV28" i="5"/>
  <c r="AN28" i="5"/>
  <c r="I28" i="5"/>
  <c r="AI37" i="5"/>
  <c r="AA37" i="5"/>
  <c r="E37" i="5"/>
  <c r="AM137" i="24"/>
  <c r="T65" i="5"/>
  <c r="L65" i="5"/>
  <c r="T74" i="5"/>
  <c r="T77" i="5" s="1"/>
  <c r="AG19" i="5"/>
  <c r="Y19" i="5"/>
  <c r="AY19" i="5"/>
  <c r="T28" i="5"/>
  <c r="L28" i="5"/>
  <c r="H137" i="24"/>
  <c r="V56" i="5"/>
  <c r="N56" i="5"/>
  <c r="I65" i="5"/>
  <c r="S65" i="5"/>
  <c r="K65" i="5"/>
  <c r="AT65" i="5"/>
  <c r="S74" i="5"/>
  <c r="S77" i="5" s="1"/>
  <c r="E74" i="5"/>
  <c r="Y74" i="5"/>
  <c r="AP74" i="5"/>
  <c r="Q10" i="5"/>
  <c r="Z10" i="5"/>
  <c r="V19" i="5"/>
  <c r="N19" i="5"/>
  <c r="E19" i="5"/>
  <c r="S28" i="5"/>
  <c r="K28" i="5"/>
  <c r="AT28" i="5"/>
  <c r="AG37" i="5"/>
  <c r="H113" i="24"/>
  <c r="U56" i="5"/>
  <c r="M56" i="5"/>
  <c r="R65" i="5"/>
  <c r="X65" i="5"/>
  <c r="I78" i="5"/>
  <c r="AK74" i="5"/>
  <c r="P10" i="5"/>
  <c r="Y10" i="5"/>
  <c r="U19" i="5"/>
  <c r="M19" i="5"/>
  <c r="AV19" i="5"/>
  <c r="R28" i="5"/>
  <c r="X28" i="5"/>
  <c r="AS28" i="5"/>
  <c r="N37" i="5"/>
  <c r="AF37" i="5"/>
  <c r="T56" i="5"/>
  <c r="L56" i="5"/>
  <c r="AA65" i="5"/>
  <c r="O10" i="5"/>
  <c r="AU19" i="5"/>
  <c r="AA28" i="5"/>
  <c r="C11" i="23"/>
  <c r="H68" i="5"/>
  <c r="H70" i="5" s="1"/>
  <c r="H4" i="23"/>
  <c r="G87" i="5"/>
  <c r="G88" i="5" s="1"/>
  <c r="I88" i="5"/>
  <c r="D11" i="23"/>
  <c r="C27" i="23"/>
  <c r="H27" i="23" s="1"/>
  <c r="H86" i="5"/>
  <c r="J83" i="5"/>
  <c r="E86" i="5"/>
  <c r="E88" i="5" s="1"/>
  <c r="P48" i="24"/>
  <c r="R77" i="5"/>
  <c r="Q77" i="5"/>
  <c r="Q78" i="5"/>
  <c r="M77" i="5"/>
  <c r="M78" i="5"/>
  <c r="P46" i="24"/>
  <c r="AV95" i="24"/>
  <c r="AK37" i="5"/>
  <c r="AV37" i="5"/>
  <c r="AU37" i="5"/>
  <c r="AT37" i="5"/>
  <c r="AS37" i="5"/>
  <c r="AR37" i="5"/>
  <c r="AQ37" i="5"/>
  <c r="AP37" i="5"/>
  <c r="AO37" i="5"/>
  <c r="AN37" i="5"/>
  <c r="AM37" i="5"/>
  <c r="AL37" i="5"/>
  <c r="R14" i="5"/>
  <c r="F18" i="25"/>
  <c r="F25" i="25"/>
  <c r="AH4" i="23"/>
  <c r="AH15" i="23" s="1"/>
  <c r="U4" i="23"/>
  <c r="U15" i="23" s="1"/>
  <c r="AH10" i="23"/>
  <c r="AH51" i="23" s="1"/>
  <c r="AH53" i="23" s="1"/>
  <c r="AH54" i="23" s="1"/>
  <c r="U10" i="23"/>
  <c r="U51" i="23" s="1"/>
  <c r="U53" i="23" s="1"/>
  <c r="U54" i="23" s="1"/>
  <c r="H10" i="23"/>
  <c r="AH9" i="23"/>
  <c r="AH45" i="23" s="1"/>
  <c r="AH47" i="23" s="1"/>
  <c r="AH48" i="23" s="1"/>
  <c r="U9" i="23"/>
  <c r="U45" i="23" s="1"/>
  <c r="U47" i="23" s="1"/>
  <c r="U48" i="23" s="1"/>
  <c r="H9" i="23"/>
  <c r="AH8" i="23"/>
  <c r="AH39" i="23" s="1"/>
  <c r="AH41" i="23" s="1"/>
  <c r="AH42" i="23" s="1"/>
  <c r="U8" i="23"/>
  <c r="U39" i="23" s="1"/>
  <c r="U41" i="23" s="1"/>
  <c r="U42" i="23" s="1"/>
  <c r="H8" i="23"/>
  <c r="AH7" i="23"/>
  <c r="U7" i="23"/>
  <c r="H7" i="23"/>
  <c r="AH6" i="23"/>
  <c r="AH27" i="23" s="1"/>
  <c r="AH29" i="23" s="1"/>
  <c r="AH30" i="23" s="1"/>
  <c r="U6" i="23"/>
  <c r="U27" i="23" s="1"/>
  <c r="U29" i="23" s="1"/>
  <c r="U30" i="23" s="1"/>
  <c r="H6" i="23"/>
  <c r="AH5" i="23"/>
  <c r="AH21" i="23" s="1"/>
  <c r="AH23" i="23" s="1"/>
  <c r="AH24" i="23" s="1"/>
  <c r="U5" i="23"/>
  <c r="U21" i="23" s="1"/>
  <c r="U23" i="23" s="1"/>
  <c r="U24" i="23" s="1"/>
  <c r="H5" i="23"/>
  <c r="C23" i="23"/>
  <c r="C24" i="23" s="1"/>
  <c r="D23" i="23"/>
  <c r="D24" i="23" s="1"/>
  <c r="F23" i="23"/>
  <c r="F24" i="23" s="1"/>
  <c r="G23" i="23"/>
  <c r="G24" i="23" s="1"/>
  <c r="D29" i="23"/>
  <c r="D30" i="23" s="1"/>
  <c r="E29" i="23"/>
  <c r="E30" i="23" s="1"/>
  <c r="F29" i="23"/>
  <c r="F30" i="23" s="1"/>
  <c r="G29" i="23"/>
  <c r="G30" i="23" s="1"/>
  <c r="H33" i="23"/>
  <c r="C35" i="23"/>
  <c r="C36" i="23" s="1"/>
  <c r="D35" i="23"/>
  <c r="D36" i="23" s="1"/>
  <c r="E35" i="23"/>
  <c r="E36" i="23" s="1"/>
  <c r="F35" i="23"/>
  <c r="F36" i="23" s="1"/>
  <c r="G35" i="23"/>
  <c r="G36" i="23" s="1"/>
  <c r="H39" i="23"/>
  <c r="C41" i="23"/>
  <c r="C42" i="23" s="1"/>
  <c r="D41" i="23"/>
  <c r="D42" i="23" s="1"/>
  <c r="E41" i="23"/>
  <c r="E42" i="23" s="1"/>
  <c r="F41" i="23"/>
  <c r="F42" i="23" s="1"/>
  <c r="G41" i="23"/>
  <c r="G42" i="23" s="1"/>
  <c r="H45" i="23"/>
  <c r="C47" i="23"/>
  <c r="C48" i="23" s="1"/>
  <c r="D47" i="23"/>
  <c r="D48" i="23" s="1"/>
  <c r="E47" i="23"/>
  <c r="E48" i="23" s="1"/>
  <c r="F47" i="23"/>
  <c r="F48" i="23" s="1"/>
  <c r="G47" i="23"/>
  <c r="G48" i="23" s="1"/>
  <c r="H51" i="23"/>
  <c r="C53" i="23"/>
  <c r="C54" i="23" s="1"/>
  <c r="D53" i="23"/>
  <c r="D54" i="23" s="1"/>
  <c r="E53" i="23"/>
  <c r="E54" i="23" s="1"/>
  <c r="F53" i="23"/>
  <c r="F54" i="23" s="1"/>
  <c r="G53" i="23"/>
  <c r="G54" i="23" s="1"/>
  <c r="D58" i="23"/>
  <c r="T9" i="1" s="1"/>
  <c r="D17" i="23"/>
  <c r="E17" i="23"/>
  <c r="F58" i="23"/>
  <c r="V9" i="1" s="1"/>
  <c r="F17" i="23"/>
  <c r="G58" i="23"/>
  <c r="W9" i="1" s="1"/>
  <c r="G17" i="23"/>
  <c r="C17" i="23"/>
  <c r="I17" i="23"/>
  <c r="J17" i="23"/>
  <c r="K17" i="23"/>
  <c r="L17" i="23"/>
  <c r="N17" i="23"/>
  <c r="O17" i="23"/>
  <c r="P17" i="23"/>
  <c r="Q17" i="23"/>
  <c r="R17" i="23"/>
  <c r="S17" i="23"/>
  <c r="T17" i="23"/>
  <c r="I23" i="23"/>
  <c r="I24" i="23" s="1"/>
  <c r="J23" i="23"/>
  <c r="J24" i="23" s="1"/>
  <c r="K23" i="23"/>
  <c r="K24" i="23" s="1"/>
  <c r="L23" i="23"/>
  <c r="L24" i="23" s="1"/>
  <c r="M23" i="23"/>
  <c r="M24" i="23" s="1"/>
  <c r="N23" i="23"/>
  <c r="N24" i="23" s="1"/>
  <c r="O23" i="23"/>
  <c r="O24" i="23" s="1"/>
  <c r="P23" i="23"/>
  <c r="P24" i="23" s="1"/>
  <c r="Q23" i="23"/>
  <c r="Q24" i="23" s="1"/>
  <c r="R23" i="23"/>
  <c r="R24" i="23" s="1"/>
  <c r="S23" i="23"/>
  <c r="S24" i="23" s="1"/>
  <c r="T23" i="23"/>
  <c r="T24" i="23" s="1"/>
  <c r="I29" i="23"/>
  <c r="I30" i="23" s="1"/>
  <c r="J29" i="23"/>
  <c r="J30" i="23" s="1"/>
  <c r="K29" i="23"/>
  <c r="K30" i="23" s="1"/>
  <c r="L29" i="23"/>
  <c r="L30" i="23" s="1"/>
  <c r="M29" i="23"/>
  <c r="M30" i="23" s="1"/>
  <c r="N29" i="23"/>
  <c r="N30" i="23" s="1"/>
  <c r="O29" i="23"/>
  <c r="O30" i="23" s="1"/>
  <c r="P29" i="23"/>
  <c r="P30" i="23" s="1"/>
  <c r="Q29" i="23"/>
  <c r="Q30" i="23" s="1"/>
  <c r="R29" i="23"/>
  <c r="R30" i="23" s="1"/>
  <c r="S29" i="23"/>
  <c r="S30" i="23" s="1"/>
  <c r="T29" i="23"/>
  <c r="T30" i="23" s="1"/>
  <c r="I41" i="23"/>
  <c r="I42" i="23" s="1"/>
  <c r="J41" i="23"/>
  <c r="J42" i="23" s="1"/>
  <c r="K41" i="23"/>
  <c r="K42" i="23" s="1"/>
  <c r="L41" i="23"/>
  <c r="L42" i="23" s="1"/>
  <c r="M41" i="23"/>
  <c r="M42" i="23" s="1"/>
  <c r="N41" i="23"/>
  <c r="N42" i="23" s="1"/>
  <c r="O41" i="23"/>
  <c r="O42" i="23" s="1"/>
  <c r="P41" i="23"/>
  <c r="P42" i="23" s="1"/>
  <c r="Q41" i="23"/>
  <c r="Q42" i="23" s="1"/>
  <c r="R41" i="23"/>
  <c r="R42" i="23" s="1"/>
  <c r="S41" i="23"/>
  <c r="S42" i="23" s="1"/>
  <c r="T41" i="23"/>
  <c r="T42" i="23" s="1"/>
  <c r="I47" i="23"/>
  <c r="I48" i="23" s="1"/>
  <c r="J47" i="23"/>
  <c r="J48" i="23" s="1"/>
  <c r="K47" i="23"/>
  <c r="K48" i="23" s="1"/>
  <c r="L47" i="23"/>
  <c r="L48" i="23" s="1"/>
  <c r="M47" i="23"/>
  <c r="M48" i="23" s="1"/>
  <c r="N47" i="23"/>
  <c r="N48" i="23" s="1"/>
  <c r="O47" i="23"/>
  <c r="O48" i="23" s="1"/>
  <c r="P47" i="23"/>
  <c r="P48" i="23" s="1"/>
  <c r="Q47" i="23"/>
  <c r="Q48" i="23" s="1"/>
  <c r="R47" i="23"/>
  <c r="R48" i="23" s="1"/>
  <c r="S47" i="23"/>
  <c r="S48" i="23" s="1"/>
  <c r="T47" i="23"/>
  <c r="T48" i="23" s="1"/>
  <c r="I53" i="23"/>
  <c r="I54" i="23" s="1"/>
  <c r="J53" i="23"/>
  <c r="J54" i="23" s="1"/>
  <c r="K53" i="23"/>
  <c r="K54" i="23" s="1"/>
  <c r="L53" i="23"/>
  <c r="L54" i="23" s="1"/>
  <c r="M53" i="23"/>
  <c r="M54" i="23" s="1"/>
  <c r="N53" i="23"/>
  <c r="N54" i="23" s="1"/>
  <c r="O53" i="23"/>
  <c r="O54" i="23" s="1"/>
  <c r="P53" i="23"/>
  <c r="P54" i="23" s="1"/>
  <c r="Q53" i="23"/>
  <c r="Q54" i="23" s="1"/>
  <c r="R53" i="23"/>
  <c r="R54" i="23" s="1"/>
  <c r="S53" i="23"/>
  <c r="S54" i="23" s="1"/>
  <c r="T53" i="23"/>
  <c r="T54" i="23" s="1"/>
  <c r="M17" i="23"/>
  <c r="U106" i="24"/>
  <c r="AH106" i="24"/>
  <c r="AM106" i="24"/>
  <c r="AI23" i="23"/>
  <c r="AI24" i="23" s="1"/>
  <c r="AJ23" i="23"/>
  <c r="AJ24" i="23" s="1"/>
  <c r="AK23" i="23"/>
  <c r="AK24" i="23" s="1"/>
  <c r="AL23" i="23"/>
  <c r="AL24" i="23" s="1"/>
  <c r="AI29" i="23"/>
  <c r="AI30" i="23" s="1"/>
  <c r="AJ29" i="23"/>
  <c r="AJ30" i="23" s="1"/>
  <c r="AK29" i="23"/>
  <c r="AK30" i="23" s="1"/>
  <c r="AL29" i="23"/>
  <c r="AL30" i="23" s="1"/>
  <c r="AI41" i="23"/>
  <c r="AI42" i="23" s="1"/>
  <c r="AJ41" i="23"/>
  <c r="AJ42" i="23" s="1"/>
  <c r="AK41" i="23"/>
  <c r="AK42" i="23" s="1"/>
  <c r="AL41" i="23"/>
  <c r="AL42" i="23" s="1"/>
  <c r="AI47" i="23"/>
  <c r="AI48" i="23" s="1"/>
  <c r="AJ47" i="23"/>
  <c r="AJ48" i="23" s="1"/>
  <c r="AK47" i="23"/>
  <c r="AK48" i="23" s="1"/>
  <c r="AL47" i="23"/>
  <c r="AL48" i="23" s="1"/>
  <c r="AI53" i="23"/>
  <c r="AI54" i="23" s="1"/>
  <c r="AJ53" i="23"/>
  <c r="AJ54" i="23" s="1"/>
  <c r="AK53" i="23"/>
  <c r="AK54" i="23" s="1"/>
  <c r="AL53" i="23"/>
  <c r="AL54" i="23" s="1"/>
  <c r="AJ17" i="23"/>
  <c r="AK17" i="23"/>
  <c r="AL17" i="23"/>
  <c r="AI17" i="23"/>
  <c r="V23" i="23"/>
  <c r="V24" i="23" s="1"/>
  <c r="W23" i="23"/>
  <c r="W24" i="23" s="1"/>
  <c r="X23" i="23"/>
  <c r="X24" i="23" s="1"/>
  <c r="Y23" i="23"/>
  <c r="Y24" i="23" s="1"/>
  <c r="Z23" i="23"/>
  <c r="Z24" i="23" s="1"/>
  <c r="AA23" i="23"/>
  <c r="AA24" i="23" s="1"/>
  <c r="AB23" i="23"/>
  <c r="AB24" i="23" s="1"/>
  <c r="AC23" i="23"/>
  <c r="AC24" i="23" s="1"/>
  <c r="AD23" i="23"/>
  <c r="AD24" i="23" s="1"/>
  <c r="AE23" i="23"/>
  <c r="AE24" i="23" s="1"/>
  <c r="AF23" i="23"/>
  <c r="AF24" i="23" s="1"/>
  <c r="AG23" i="23"/>
  <c r="AG24" i="23" s="1"/>
  <c r="V29" i="23"/>
  <c r="V30" i="23" s="1"/>
  <c r="W29" i="23"/>
  <c r="W30" i="23" s="1"/>
  <c r="X29" i="23"/>
  <c r="X30" i="23" s="1"/>
  <c r="Y29" i="23"/>
  <c r="Y30" i="23" s="1"/>
  <c r="Z29" i="23"/>
  <c r="Z30" i="23" s="1"/>
  <c r="AA29" i="23"/>
  <c r="AA30" i="23" s="1"/>
  <c r="AB29" i="23"/>
  <c r="AB30" i="23" s="1"/>
  <c r="AC29" i="23"/>
  <c r="AC30" i="23" s="1"/>
  <c r="AD29" i="23"/>
  <c r="AD30" i="23" s="1"/>
  <c r="AE29" i="23"/>
  <c r="AE30" i="23" s="1"/>
  <c r="AF29" i="23"/>
  <c r="AF30" i="23" s="1"/>
  <c r="AG29" i="23"/>
  <c r="AG30" i="23" s="1"/>
  <c r="V41" i="23"/>
  <c r="V42" i="23" s="1"/>
  <c r="W41" i="23"/>
  <c r="W42" i="23" s="1"/>
  <c r="X41" i="23"/>
  <c r="X42" i="23" s="1"/>
  <c r="Y41" i="23"/>
  <c r="Y42" i="23" s="1"/>
  <c r="Z41" i="23"/>
  <c r="Z42" i="23" s="1"/>
  <c r="AA41" i="23"/>
  <c r="AA42" i="23" s="1"/>
  <c r="AB41" i="23"/>
  <c r="AB42" i="23" s="1"/>
  <c r="AC41" i="23"/>
  <c r="AC42" i="23" s="1"/>
  <c r="AD41" i="23"/>
  <c r="AD42" i="23" s="1"/>
  <c r="AE41" i="23"/>
  <c r="AE42" i="23" s="1"/>
  <c r="AF41" i="23"/>
  <c r="AF42" i="23" s="1"/>
  <c r="AG41" i="23"/>
  <c r="AG42" i="23" s="1"/>
  <c r="V47" i="23"/>
  <c r="V48" i="23" s="1"/>
  <c r="W47" i="23"/>
  <c r="W48" i="23" s="1"/>
  <c r="X47" i="23"/>
  <c r="X48" i="23" s="1"/>
  <c r="Y47" i="23"/>
  <c r="Y48" i="23" s="1"/>
  <c r="Z47" i="23"/>
  <c r="Z48" i="23" s="1"/>
  <c r="AA47" i="23"/>
  <c r="AA48" i="23" s="1"/>
  <c r="AB47" i="23"/>
  <c r="AB48" i="23" s="1"/>
  <c r="AC47" i="23"/>
  <c r="AC48" i="23" s="1"/>
  <c r="AD47" i="23"/>
  <c r="AD48" i="23" s="1"/>
  <c r="AE47" i="23"/>
  <c r="AE48" i="23" s="1"/>
  <c r="AF47" i="23"/>
  <c r="AF48" i="23" s="1"/>
  <c r="AG47" i="23"/>
  <c r="AG48" i="23" s="1"/>
  <c r="V53" i="23"/>
  <c r="V54" i="23" s="1"/>
  <c r="W53" i="23"/>
  <c r="W54" i="23" s="1"/>
  <c r="X53" i="23"/>
  <c r="X54" i="23" s="1"/>
  <c r="Y53" i="23"/>
  <c r="Y54" i="23" s="1"/>
  <c r="Z53" i="23"/>
  <c r="Z54" i="23" s="1"/>
  <c r="AA53" i="23"/>
  <c r="AA54" i="23" s="1"/>
  <c r="AB53" i="23"/>
  <c r="AB54" i="23" s="1"/>
  <c r="AC53" i="23"/>
  <c r="AC54" i="23" s="1"/>
  <c r="AD53" i="23"/>
  <c r="AD54" i="23" s="1"/>
  <c r="AE53" i="23"/>
  <c r="AE54" i="23" s="1"/>
  <c r="AF53" i="23"/>
  <c r="AF54" i="23" s="1"/>
  <c r="AG53" i="23"/>
  <c r="AG54" i="23" s="1"/>
  <c r="W17" i="23"/>
  <c r="X17" i="23"/>
  <c r="Y17" i="23"/>
  <c r="Z17" i="23"/>
  <c r="AA17" i="23"/>
  <c r="AB17" i="23"/>
  <c r="AC17" i="23"/>
  <c r="AD17" i="23"/>
  <c r="AE17" i="23"/>
  <c r="AF17" i="23"/>
  <c r="AG17" i="23"/>
  <c r="V17" i="23"/>
  <c r="E125" i="18"/>
  <c r="E98" i="18"/>
  <c r="F125" i="18"/>
  <c r="F98" i="18"/>
  <c r="G125" i="18"/>
  <c r="G98" i="18"/>
  <c r="H125" i="18"/>
  <c r="H98" i="18"/>
  <c r="K125" i="18"/>
  <c r="K98" i="18"/>
  <c r="L125" i="18"/>
  <c r="L98" i="18"/>
  <c r="M125" i="18"/>
  <c r="M98" i="18"/>
  <c r="N125" i="18"/>
  <c r="N98" i="18"/>
  <c r="O125" i="18"/>
  <c r="O98" i="18"/>
  <c r="P125" i="18"/>
  <c r="P98" i="18"/>
  <c r="Q125" i="18"/>
  <c r="Q98" i="18"/>
  <c r="R125" i="18"/>
  <c r="R98" i="18"/>
  <c r="S125" i="18"/>
  <c r="S98" i="18"/>
  <c r="T125" i="18"/>
  <c r="T98" i="18"/>
  <c r="U125" i="18"/>
  <c r="U98" i="18"/>
  <c r="X125" i="18"/>
  <c r="X98" i="18"/>
  <c r="Y125" i="18"/>
  <c r="Y98" i="18"/>
  <c r="Z125" i="18"/>
  <c r="Z98" i="18"/>
  <c r="AA125" i="18"/>
  <c r="AA98" i="18"/>
  <c r="AB125" i="18"/>
  <c r="AB98" i="18"/>
  <c r="AC125" i="18"/>
  <c r="AC98" i="18"/>
  <c r="AD125" i="18"/>
  <c r="AD98" i="18"/>
  <c r="AE125" i="18"/>
  <c r="AE98" i="18"/>
  <c r="AF125" i="18"/>
  <c r="AF98" i="18"/>
  <c r="AG125" i="18"/>
  <c r="AG98" i="18"/>
  <c r="AH125" i="18"/>
  <c r="AH98" i="18"/>
  <c r="AK125" i="18"/>
  <c r="AK98" i="18"/>
  <c r="AL125" i="18"/>
  <c r="AL98" i="18"/>
  <c r="AM125" i="18"/>
  <c r="AM98" i="18"/>
  <c r="AN125" i="18"/>
  <c r="AN98" i="18"/>
  <c r="AO125" i="18"/>
  <c r="AO98" i="18"/>
  <c r="AP125" i="18"/>
  <c r="AP98" i="18"/>
  <c r="AQ125" i="18"/>
  <c r="AQ98" i="18"/>
  <c r="AR125" i="18"/>
  <c r="AR98" i="18"/>
  <c r="AS125" i="18"/>
  <c r="AS98" i="18"/>
  <c r="AT125" i="18"/>
  <c r="AT98" i="18"/>
  <c r="AU125" i="18"/>
  <c r="AU98" i="18"/>
  <c r="AW125" i="18"/>
  <c r="AW98" i="18"/>
  <c r="AX125" i="18"/>
  <c r="AX98" i="18"/>
  <c r="AY125" i="18"/>
  <c r="AY98" i="18"/>
  <c r="AZ125" i="18"/>
  <c r="AZ98" i="18"/>
  <c r="E108" i="18"/>
  <c r="E110" i="18" s="1"/>
  <c r="F108" i="18"/>
  <c r="F110" i="18" s="1"/>
  <c r="G108" i="18"/>
  <c r="G110" i="18" s="1"/>
  <c r="H108" i="18"/>
  <c r="H110" i="18" s="1"/>
  <c r="K108" i="18"/>
  <c r="K110" i="18" s="1"/>
  <c r="L108" i="18"/>
  <c r="L110" i="18" s="1"/>
  <c r="M108" i="18"/>
  <c r="M110" i="18" s="1"/>
  <c r="N108" i="18"/>
  <c r="N110" i="18" s="1"/>
  <c r="O108" i="18"/>
  <c r="O110" i="18" s="1"/>
  <c r="P108" i="18"/>
  <c r="P110" i="18" s="1"/>
  <c r="Q108" i="18"/>
  <c r="Q110" i="18" s="1"/>
  <c r="R108" i="18"/>
  <c r="R110" i="18" s="1"/>
  <c r="S108" i="18"/>
  <c r="S110" i="18" s="1"/>
  <c r="T108" i="18"/>
  <c r="T110" i="18" s="1"/>
  <c r="U108" i="18"/>
  <c r="U110" i="18" s="1"/>
  <c r="X108" i="18"/>
  <c r="X110" i="18" s="1"/>
  <c r="Y108" i="18"/>
  <c r="Y110" i="18" s="1"/>
  <c r="Z108" i="18"/>
  <c r="Z110" i="18" s="1"/>
  <c r="AA108" i="18"/>
  <c r="AA110" i="18" s="1"/>
  <c r="AB108" i="18"/>
  <c r="AB110" i="18" s="1"/>
  <c r="AC108" i="18"/>
  <c r="AC110" i="18" s="1"/>
  <c r="AD108" i="18"/>
  <c r="AD110" i="18" s="1"/>
  <c r="AE108" i="18"/>
  <c r="AE110" i="18" s="1"/>
  <c r="AF108" i="18"/>
  <c r="AF110" i="18" s="1"/>
  <c r="AG108" i="18"/>
  <c r="AG110" i="18" s="1"/>
  <c r="AH108" i="18"/>
  <c r="AH110" i="18" s="1"/>
  <c r="AK108" i="18"/>
  <c r="AK110" i="18" s="1"/>
  <c r="AL108" i="18"/>
  <c r="AL110" i="18" s="1"/>
  <c r="AM108" i="18"/>
  <c r="AM110" i="18" s="1"/>
  <c r="AN108" i="18"/>
  <c r="AN110" i="18" s="1"/>
  <c r="AO108" i="18"/>
  <c r="AO110" i="18" s="1"/>
  <c r="AP108" i="18"/>
  <c r="AP110" i="18" s="1"/>
  <c r="AQ108" i="18"/>
  <c r="AQ110" i="18" s="1"/>
  <c r="AR108" i="18"/>
  <c r="AR110" i="18" s="1"/>
  <c r="AS108" i="18"/>
  <c r="AS110" i="18" s="1"/>
  <c r="AT108" i="18"/>
  <c r="AT110" i="18" s="1"/>
  <c r="AU108" i="18"/>
  <c r="AU110" i="18" s="1"/>
  <c r="AW108" i="18"/>
  <c r="AW110" i="18" s="1"/>
  <c r="AX108" i="18"/>
  <c r="AX110" i="18" s="1"/>
  <c r="AY108" i="18"/>
  <c r="AY110" i="18" s="1"/>
  <c r="AZ108" i="18"/>
  <c r="AZ110" i="18" s="1"/>
  <c r="E118" i="18"/>
  <c r="F118" i="18"/>
  <c r="G118" i="18"/>
  <c r="H118" i="18"/>
  <c r="J118" i="18"/>
  <c r="V116" i="18"/>
  <c r="K118" i="18"/>
  <c r="L118" i="18"/>
  <c r="M118" i="18"/>
  <c r="N118" i="18"/>
  <c r="O118" i="18"/>
  <c r="P118" i="18"/>
  <c r="Q118" i="18"/>
  <c r="R118" i="18"/>
  <c r="S118" i="18"/>
  <c r="T118" i="18"/>
  <c r="U118" i="18"/>
  <c r="X118" i="18"/>
  <c r="Y118" i="18"/>
  <c r="Z118" i="18"/>
  <c r="AA118" i="18"/>
  <c r="AB118" i="18"/>
  <c r="AC118" i="18"/>
  <c r="AD118" i="18"/>
  <c r="AE118" i="18"/>
  <c r="AF118" i="18"/>
  <c r="AG118" i="18"/>
  <c r="AH118" i="18"/>
  <c r="AK118" i="18"/>
  <c r="AL118" i="18"/>
  <c r="AM118" i="18"/>
  <c r="AN118" i="18"/>
  <c r="AO118" i="18"/>
  <c r="AP118" i="18"/>
  <c r="AQ118" i="18"/>
  <c r="AR118" i="18"/>
  <c r="AS118" i="18"/>
  <c r="AT118" i="18"/>
  <c r="AU118" i="18"/>
  <c r="AW118" i="18"/>
  <c r="AX118" i="18"/>
  <c r="AY118" i="18"/>
  <c r="AZ118" i="18"/>
  <c r="E81" i="18"/>
  <c r="E54" i="18"/>
  <c r="F81" i="18"/>
  <c r="F54" i="18"/>
  <c r="G81" i="18"/>
  <c r="G54" i="18"/>
  <c r="H81" i="18"/>
  <c r="H54" i="18"/>
  <c r="K81" i="18"/>
  <c r="K54" i="18"/>
  <c r="L81" i="18"/>
  <c r="L54" i="18"/>
  <c r="M81" i="18"/>
  <c r="M54" i="18"/>
  <c r="N81" i="18"/>
  <c r="N54" i="18"/>
  <c r="O54" i="18"/>
  <c r="P81" i="18"/>
  <c r="P54" i="18"/>
  <c r="Q81" i="18"/>
  <c r="Q54" i="18"/>
  <c r="R54" i="18"/>
  <c r="S81" i="18"/>
  <c r="S54" i="18"/>
  <c r="T81" i="18"/>
  <c r="T54" i="18"/>
  <c r="U81" i="18"/>
  <c r="U54" i="18"/>
  <c r="X81" i="18"/>
  <c r="X54" i="18"/>
  <c r="Y81" i="18"/>
  <c r="Y54" i="18"/>
  <c r="Z81" i="18"/>
  <c r="Z54" i="18"/>
  <c r="AA81" i="18"/>
  <c r="AA54" i="18"/>
  <c r="AB81" i="18"/>
  <c r="AB54" i="18"/>
  <c r="AC81" i="18"/>
  <c r="AC54" i="18"/>
  <c r="AD81" i="18"/>
  <c r="AD54" i="18"/>
  <c r="AE81" i="18"/>
  <c r="AE54" i="18"/>
  <c r="AF81" i="18"/>
  <c r="AF54" i="18"/>
  <c r="AG81" i="18"/>
  <c r="AG54" i="18"/>
  <c r="AH81" i="18"/>
  <c r="AH54" i="18"/>
  <c r="AK81" i="18"/>
  <c r="AK54" i="18"/>
  <c r="AL81" i="18"/>
  <c r="AL54" i="18"/>
  <c r="AM81" i="18"/>
  <c r="AM54" i="18"/>
  <c r="AN81" i="18"/>
  <c r="AN54" i="18"/>
  <c r="AO81" i="18"/>
  <c r="AO54" i="18"/>
  <c r="AP81" i="18"/>
  <c r="AP54" i="18"/>
  <c r="AQ81" i="18"/>
  <c r="AQ54" i="18"/>
  <c r="AR81" i="18"/>
  <c r="AR54" i="18"/>
  <c r="AS81" i="18"/>
  <c r="AS54" i="18"/>
  <c r="AT81" i="18"/>
  <c r="AT54" i="18"/>
  <c r="AU81" i="18"/>
  <c r="AU54" i="18"/>
  <c r="AW81" i="18"/>
  <c r="AW54" i="18"/>
  <c r="AX81" i="18"/>
  <c r="AX54" i="18"/>
  <c r="AY81" i="18"/>
  <c r="AY54" i="18"/>
  <c r="AZ81" i="18"/>
  <c r="AZ54" i="18"/>
  <c r="E64" i="18"/>
  <c r="E66" i="18" s="1"/>
  <c r="F64" i="18"/>
  <c r="F66" i="18" s="1"/>
  <c r="G64" i="18"/>
  <c r="G66" i="18" s="1"/>
  <c r="H64" i="18"/>
  <c r="H66" i="18" s="1"/>
  <c r="J64" i="18"/>
  <c r="K64" i="18"/>
  <c r="K66" i="18" s="1"/>
  <c r="L64" i="18"/>
  <c r="L66" i="18" s="1"/>
  <c r="M64" i="18"/>
  <c r="M66" i="18" s="1"/>
  <c r="N64" i="18"/>
  <c r="N66" i="18" s="1"/>
  <c r="O64" i="18"/>
  <c r="O66" i="18" s="1"/>
  <c r="P64" i="18"/>
  <c r="P66" i="18" s="1"/>
  <c r="Q64" i="18"/>
  <c r="Q66" i="18" s="1"/>
  <c r="S64" i="18"/>
  <c r="S66" i="18" s="1"/>
  <c r="T64" i="18"/>
  <c r="T66" i="18" s="1"/>
  <c r="U64" i="18"/>
  <c r="U66" i="18" s="1"/>
  <c r="X64" i="18"/>
  <c r="X66" i="18" s="1"/>
  <c r="Y64" i="18"/>
  <c r="Y66" i="18" s="1"/>
  <c r="Z64" i="18"/>
  <c r="Z66" i="18" s="1"/>
  <c r="AA64" i="18"/>
  <c r="AA66" i="18" s="1"/>
  <c r="AB64" i="18"/>
  <c r="AB66" i="18" s="1"/>
  <c r="AC64" i="18"/>
  <c r="AC66" i="18" s="1"/>
  <c r="AD64" i="18"/>
  <c r="AD66" i="18" s="1"/>
  <c r="AE64" i="18"/>
  <c r="AE66" i="18" s="1"/>
  <c r="AF64" i="18"/>
  <c r="AF66" i="18" s="1"/>
  <c r="AG64" i="18"/>
  <c r="AG66" i="18" s="1"/>
  <c r="AH64" i="18"/>
  <c r="AH66" i="18" s="1"/>
  <c r="AK64" i="18"/>
  <c r="AK66" i="18" s="1"/>
  <c r="AL64" i="18"/>
  <c r="AL66" i="18" s="1"/>
  <c r="AM64" i="18"/>
  <c r="AM66" i="18" s="1"/>
  <c r="AN64" i="18"/>
  <c r="AN66" i="18" s="1"/>
  <c r="AO64" i="18"/>
  <c r="AO66" i="18" s="1"/>
  <c r="AP64" i="18"/>
  <c r="AP66" i="18" s="1"/>
  <c r="AQ64" i="18"/>
  <c r="AQ66" i="18" s="1"/>
  <c r="AR64" i="18"/>
  <c r="AR66" i="18" s="1"/>
  <c r="AS64" i="18"/>
  <c r="AS66" i="18" s="1"/>
  <c r="AT64" i="18"/>
  <c r="AT66" i="18" s="1"/>
  <c r="AU64" i="18"/>
  <c r="AU66" i="18" s="1"/>
  <c r="AW64" i="18"/>
  <c r="AW66" i="18" s="1"/>
  <c r="AX64" i="18"/>
  <c r="AX66" i="18" s="1"/>
  <c r="AY64" i="18"/>
  <c r="AY66" i="18" s="1"/>
  <c r="AZ64" i="18"/>
  <c r="AZ66" i="18" s="1"/>
  <c r="E74" i="18"/>
  <c r="F74" i="18"/>
  <c r="G74" i="18"/>
  <c r="H74" i="18"/>
  <c r="J74" i="18"/>
  <c r="K74" i="18"/>
  <c r="L74" i="18"/>
  <c r="M74" i="18"/>
  <c r="N74" i="18"/>
  <c r="P74" i="18"/>
  <c r="Q74" i="18"/>
  <c r="R74" i="18"/>
  <c r="S74" i="18"/>
  <c r="T74" i="18"/>
  <c r="U74" i="18"/>
  <c r="W74" i="18"/>
  <c r="AI72" i="18"/>
  <c r="X74" i="18"/>
  <c r="Y74" i="18"/>
  <c r="Z74" i="18"/>
  <c r="AA74" i="18"/>
  <c r="AB74" i="18"/>
  <c r="AC74" i="18"/>
  <c r="AD74" i="18"/>
  <c r="AE74" i="18"/>
  <c r="AF74" i="18"/>
  <c r="AG74" i="18"/>
  <c r="AH74" i="18"/>
  <c r="AK74" i="18"/>
  <c r="AL74" i="18"/>
  <c r="AM74" i="18"/>
  <c r="AN74" i="18"/>
  <c r="AO74" i="18"/>
  <c r="AP74" i="18"/>
  <c r="AQ74" i="18"/>
  <c r="AR74" i="18"/>
  <c r="AS74" i="18"/>
  <c r="AT74" i="18"/>
  <c r="AU74" i="18"/>
  <c r="AW74" i="18"/>
  <c r="AX74" i="18"/>
  <c r="AY74" i="18"/>
  <c r="AZ74" i="18"/>
  <c r="K37" i="18"/>
  <c r="M37" i="18"/>
  <c r="N37" i="18"/>
  <c r="O37" i="18"/>
  <c r="X37" i="18"/>
  <c r="Y37" i="18"/>
  <c r="Z37" i="18"/>
  <c r="AA37" i="18"/>
  <c r="AC37" i="18"/>
  <c r="AD37" i="18"/>
  <c r="AE37" i="18"/>
  <c r="AF37" i="18"/>
  <c r="AG37" i="18"/>
  <c r="AH37" i="18"/>
  <c r="AK37" i="18"/>
  <c r="AL37" i="18"/>
  <c r="AM37" i="18"/>
  <c r="AN37" i="18"/>
  <c r="AO37" i="18"/>
  <c r="AP37" i="18"/>
  <c r="AQ37" i="18"/>
  <c r="AR37" i="18"/>
  <c r="AS37" i="18"/>
  <c r="AT37" i="18"/>
  <c r="AU37" i="18"/>
  <c r="AW37" i="18"/>
  <c r="AX37" i="18"/>
  <c r="AY37" i="18"/>
  <c r="AZ37" i="18"/>
  <c r="J49" i="14"/>
  <c r="AB69" i="14"/>
  <c r="AG57" i="14"/>
  <c r="AY57" i="14"/>
  <c r="E95" i="14"/>
  <c r="E102" i="14"/>
  <c r="H15" i="23"/>
  <c r="D25" i="15"/>
  <c r="E30" i="18"/>
  <c r="F30" i="18"/>
  <c r="G30" i="18"/>
  <c r="H30" i="18"/>
  <c r="J30" i="18"/>
  <c r="K30" i="18"/>
  <c r="L30" i="18"/>
  <c r="M30" i="18"/>
  <c r="N30" i="18"/>
  <c r="O30" i="18"/>
  <c r="P30" i="18"/>
  <c r="Q30" i="18"/>
  <c r="R30" i="18"/>
  <c r="S30" i="18"/>
  <c r="T30" i="18"/>
  <c r="U30" i="18"/>
  <c r="X30" i="18"/>
  <c r="Y30" i="18"/>
  <c r="Z30" i="18"/>
  <c r="AA30" i="18"/>
  <c r="AB30" i="18"/>
  <c r="AC30" i="18"/>
  <c r="AD30" i="18"/>
  <c r="AE30" i="18"/>
  <c r="AF30" i="18"/>
  <c r="AG30" i="18"/>
  <c r="AH30" i="18"/>
  <c r="AK30" i="18"/>
  <c r="AL30" i="18"/>
  <c r="AM30" i="18"/>
  <c r="AN30" i="18"/>
  <c r="AO30" i="18"/>
  <c r="AP30" i="18"/>
  <c r="AQ30" i="18"/>
  <c r="AR30" i="18"/>
  <c r="AS30" i="18"/>
  <c r="AT30" i="18"/>
  <c r="AU30" i="18"/>
  <c r="AW30" i="18"/>
  <c r="AX30" i="18"/>
  <c r="AY30" i="18"/>
  <c r="AZ30" i="18"/>
  <c r="D20" i="18"/>
  <c r="D22" i="18" s="1"/>
  <c r="I18" i="18"/>
  <c r="F20" i="18"/>
  <c r="F22" i="18" s="1"/>
  <c r="G20" i="18"/>
  <c r="G22" i="18" s="1"/>
  <c r="H20" i="18"/>
  <c r="H22" i="18" s="1"/>
  <c r="K20" i="18"/>
  <c r="K22" i="18" s="1"/>
  <c r="L20" i="18"/>
  <c r="L22" i="18" s="1"/>
  <c r="M20" i="18"/>
  <c r="M22" i="18" s="1"/>
  <c r="N20" i="18"/>
  <c r="N22" i="18" s="1"/>
  <c r="O20" i="18"/>
  <c r="O22" i="18" s="1"/>
  <c r="P20" i="18"/>
  <c r="P22" i="18" s="1"/>
  <c r="Q20" i="18"/>
  <c r="Q22" i="18" s="1"/>
  <c r="R20" i="18"/>
  <c r="R22" i="18" s="1"/>
  <c r="S20" i="18"/>
  <c r="S22" i="18" s="1"/>
  <c r="T20" i="18"/>
  <c r="T22" i="18" s="1"/>
  <c r="U20" i="18"/>
  <c r="U22" i="18" s="1"/>
  <c r="W20" i="18"/>
  <c r="W22" i="18" s="1"/>
  <c r="AI18" i="18"/>
  <c r="X20" i="18"/>
  <c r="X22" i="18" s="1"/>
  <c r="Y20" i="18"/>
  <c r="Y22" i="18" s="1"/>
  <c r="Z20" i="18"/>
  <c r="Z22" i="18" s="1"/>
  <c r="AA20" i="18"/>
  <c r="AA22" i="18" s="1"/>
  <c r="AB20" i="18"/>
  <c r="AB22" i="18" s="1"/>
  <c r="AC20" i="18"/>
  <c r="AC22" i="18" s="1"/>
  <c r="AD20" i="18"/>
  <c r="AD22" i="18" s="1"/>
  <c r="AE20" i="18"/>
  <c r="AE22" i="18" s="1"/>
  <c r="AF20" i="18"/>
  <c r="AF22" i="18" s="1"/>
  <c r="AG20" i="18"/>
  <c r="AG22" i="18" s="1"/>
  <c r="AH20" i="18"/>
  <c r="AH22" i="18" s="1"/>
  <c r="AK20" i="18"/>
  <c r="AK22" i="18" s="1"/>
  <c r="AL20" i="18"/>
  <c r="AL22" i="18" s="1"/>
  <c r="AM20" i="18"/>
  <c r="AM22" i="18" s="1"/>
  <c r="AN20" i="18"/>
  <c r="AN22" i="18" s="1"/>
  <c r="AO20" i="18"/>
  <c r="AO22" i="18" s="1"/>
  <c r="AP20" i="18"/>
  <c r="AP22" i="18" s="1"/>
  <c r="AQ20" i="18"/>
  <c r="AQ22" i="18" s="1"/>
  <c r="AR20" i="18"/>
  <c r="AR22" i="18" s="1"/>
  <c r="AS20" i="18"/>
  <c r="AS22" i="18" s="1"/>
  <c r="AT20" i="18"/>
  <c r="AT22" i="18" s="1"/>
  <c r="AU20" i="18"/>
  <c r="AU22" i="18" s="1"/>
  <c r="AW20" i="18"/>
  <c r="AW22" i="18" s="1"/>
  <c r="AX20" i="18"/>
  <c r="AX22" i="18" s="1"/>
  <c r="AY20" i="18"/>
  <c r="AY22" i="18" s="1"/>
  <c r="AZ20" i="18"/>
  <c r="AZ22" i="18" s="1"/>
  <c r="AR76" i="14"/>
  <c r="K10" i="18"/>
  <c r="M10" i="18"/>
  <c r="N10" i="18"/>
  <c r="W10" i="18"/>
  <c r="X10" i="18"/>
  <c r="Y10" i="18"/>
  <c r="Z10" i="18"/>
  <c r="AA10" i="18"/>
  <c r="AC10" i="18"/>
  <c r="AD10" i="18"/>
  <c r="AE10" i="18"/>
  <c r="AF10" i="18"/>
  <c r="AG10" i="18"/>
  <c r="AH10" i="18"/>
  <c r="AK10" i="18"/>
  <c r="AL10" i="18"/>
  <c r="AM10" i="18"/>
  <c r="AN10" i="18"/>
  <c r="AO10" i="18"/>
  <c r="AP10" i="18"/>
  <c r="AQ10" i="18"/>
  <c r="AR10" i="18"/>
  <c r="AS10" i="18"/>
  <c r="AT10" i="18"/>
  <c r="AU10" i="18"/>
  <c r="AW10" i="18"/>
  <c r="AX10" i="18"/>
  <c r="AY10" i="18"/>
  <c r="AZ10" i="18"/>
  <c r="AJ94" i="14"/>
  <c r="F95" i="14"/>
  <c r="G76" i="14"/>
  <c r="AQ76" i="14"/>
  <c r="AZ76" i="14"/>
  <c r="Z76" i="14"/>
  <c r="AQ17" i="14"/>
  <c r="Z17" i="14"/>
  <c r="AZ17" i="14"/>
  <c r="AA17" i="14"/>
  <c r="AA20" i="14" s="1"/>
  <c r="AI17" i="14"/>
  <c r="AR17" i="14"/>
  <c r="BA17" i="14"/>
  <c r="AH76" i="14"/>
  <c r="AL24" i="14"/>
  <c r="AT24" i="14"/>
  <c r="Y57" i="14"/>
  <c r="AP57" i="14"/>
  <c r="AP60" i="14" s="1"/>
  <c r="Q76" i="14"/>
  <c r="AM24" i="14"/>
  <c r="AU24" i="14"/>
  <c r="U83" i="14"/>
  <c r="M83" i="14"/>
  <c r="K69" i="14"/>
  <c r="G17" i="14"/>
  <c r="G19" i="14" s="1"/>
  <c r="L69" i="14"/>
  <c r="L88" i="14" s="1"/>
  <c r="AF24" i="14"/>
  <c r="AX24" i="14"/>
  <c r="AF95" i="14"/>
  <c r="AW94" i="14"/>
  <c r="AX95" i="14"/>
  <c r="AX97" i="14" s="1"/>
  <c r="W101" i="14"/>
  <c r="AW101" i="14"/>
  <c r="AW108" i="14"/>
  <c r="M43" i="14"/>
  <c r="AH57" i="14"/>
  <c r="AZ57" i="14"/>
  <c r="AA76" i="14"/>
  <c r="Y95" i="14"/>
  <c r="AG95" i="14"/>
  <c r="AG97" i="14" s="1"/>
  <c r="AP95" i="14"/>
  <c r="AY95" i="14"/>
  <c r="AY98" i="14" s="1"/>
  <c r="M69" i="14"/>
  <c r="H17" i="14"/>
  <c r="H19" i="14" s="1"/>
  <c r="AN17" i="14"/>
  <c r="AV17" i="14"/>
  <c r="Q95" i="14"/>
  <c r="Q98" i="14" s="1"/>
  <c r="Z95" i="14"/>
  <c r="Z97" i="14" s="1"/>
  <c r="AH95" i="14"/>
  <c r="AQ95" i="14"/>
  <c r="AQ98" i="14" s="1"/>
  <c r="AZ95" i="14"/>
  <c r="AX17" i="14"/>
  <c r="AX20" i="14" s="1"/>
  <c r="Y83" i="14"/>
  <c r="AG83" i="14"/>
  <c r="AP83" i="14"/>
  <c r="AY83" i="14"/>
  <c r="E109" i="14"/>
  <c r="S69" i="14"/>
  <c r="S72" i="14" s="1"/>
  <c r="AA50" i="14"/>
  <c r="AI50" i="14"/>
  <c r="AI52" i="14" s="1"/>
  <c r="AR50" i="14"/>
  <c r="R69" i="14"/>
  <c r="R72" i="14" s="1"/>
  <c r="I31" i="14"/>
  <c r="I33" i="14" s="1"/>
  <c r="Y69" i="14"/>
  <c r="AP69" i="14"/>
  <c r="AY69" i="14"/>
  <c r="AY72" i="14" s="1"/>
  <c r="P69" i="14"/>
  <c r="L24" i="14"/>
  <c r="L26" i="14" s="1"/>
  <c r="AE24" i="14"/>
  <c r="G24" i="14"/>
  <c r="G26" i="14" s="1"/>
  <c r="AA57" i="14"/>
  <c r="AI57" i="14"/>
  <c r="AR57" i="14"/>
  <c r="BA57" i="14"/>
  <c r="BA60" i="14" s="1"/>
  <c r="I83" i="14"/>
  <c r="X17" i="14"/>
  <c r="X20" i="14" s="1"/>
  <c r="F76" i="14"/>
  <c r="BA76" i="14"/>
  <c r="AE83" i="14"/>
  <c r="AN83" i="14"/>
  <c r="AV83" i="14"/>
  <c r="AP17" i="14"/>
  <c r="P31" i="14"/>
  <c r="P34" i="14" s="1"/>
  <c r="AA31" i="14"/>
  <c r="AA34" i="14" s="1"/>
  <c r="AI31" i="14"/>
  <c r="AI34" i="14" s="1"/>
  <c r="AR31" i="14"/>
  <c r="V43" i="14"/>
  <c r="N43" i="14"/>
  <c r="AB43" i="14"/>
  <c r="AK43" i="14"/>
  <c r="AK45" i="14" s="1"/>
  <c r="AS43" i="14"/>
  <c r="AS45" i="14" s="1"/>
  <c r="E50" i="14"/>
  <c r="E53" i="14" s="1"/>
  <c r="U50" i="14"/>
  <c r="U52" i="14" s="1"/>
  <c r="M50" i="14"/>
  <c r="AD50" i="14"/>
  <c r="AM50" i="14"/>
  <c r="AU50" i="14"/>
  <c r="M57" i="14"/>
  <c r="M59" i="14" s="1"/>
  <c r="AC57" i="14"/>
  <c r="AC60" i="14" s="1"/>
  <c r="AL57" i="14"/>
  <c r="AL60" i="14" s="1"/>
  <c r="AT57" i="14"/>
  <c r="AT60" i="14" s="1"/>
  <c r="J75" i="14"/>
  <c r="AH83" i="14"/>
  <c r="AH88" i="14" s="1"/>
  <c r="AZ83" i="14"/>
  <c r="S17" i="14"/>
  <c r="H31" i="14"/>
  <c r="H33" i="14" s="1"/>
  <c r="N57" i="14"/>
  <c r="Y43" i="14"/>
  <c r="Y46" i="14" s="1"/>
  <c r="AG43" i="14"/>
  <c r="AG46" i="14" s="1"/>
  <c r="AP43" i="14"/>
  <c r="AY43" i="14"/>
  <c r="AB50" i="14"/>
  <c r="AS50" i="14"/>
  <c r="K76" i="14"/>
  <c r="K88" i="14" s="1"/>
  <c r="AQ69" i="14"/>
  <c r="O31" i="14"/>
  <c r="O34" i="14" s="1"/>
  <c r="AK31" i="14"/>
  <c r="AK34" i="14" s="1"/>
  <c r="AS31" i="14"/>
  <c r="U43" i="14"/>
  <c r="AC43" i="14"/>
  <c r="AT43" i="14"/>
  <c r="AN50" i="14"/>
  <c r="AN53" i="14" s="1"/>
  <c r="X24" i="14"/>
  <c r="X26" i="14" s="1"/>
  <c r="AN24" i="14"/>
  <c r="AN26" i="14" s="1"/>
  <c r="AV24" i="14"/>
  <c r="AV27" i="14" s="1"/>
  <c r="X95" i="14"/>
  <c r="X97" i="14" s="1"/>
  <c r="Z43" i="14"/>
  <c r="AH43" i="14"/>
  <c r="AQ43" i="14"/>
  <c r="AZ43" i="14"/>
  <c r="AZ46" i="14" s="1"/>
  <c r="AC50" i="14"/>
  <c r="AL50" i="14"/>
  <c r="AL53" i="14" s="1"/>
  <c r="AT50" i="14"/>
  <c r="AI69" i="14"/>
  <c r="AI88" i="14" s="1"/>
  <c r="AR69" i="14"/>
  <c r="AR71" i="14" s="1"/>
  <c r="BA69" i="14"/>
  <c r="N24" i="14"/>
  <c r="N26" i="14" s="1"/>
  <c r="AK24" i="14"/>
  <c r="AK27" i="14" s="1"/>
  <c r="E31" i="14"/>
  <c r="E33" i="14" s="1"/>
  <c r="U31" i="14"/>
  <c r="U34" i="14" s="1"/>
  <c r="N31" i="14"/>
  <c r="N34" i="14" s="1"/>
  <c r="AC31" i="14"/>
  <c r="AL31" i="14"/>
  <c r="AL36" i="14" s="1"/>
  <c r="I43" i="14"/>
  <c r="T43" i="14"/>
  <c r="I50" i="14"/>
  <c r="I53" i="14" s="1"/>
  <c r="X50" i="14"/>
  <c r="AF50" i="14"/>
  <c r="AF62" i="14" s="1"/>
  <c r="AO50" i="14"/>
  <c r="AO62" i="14" s="1"/>
  <c r="AX50" i="14"/>
  <c r="AB57" i="14"/>
  <c r="AS57" i="14"/>
  <c r="AI43" i="14"/>
  <c r="BA43" i="14"/>
  <c r="BA46" i="14" s="1"/>
  <c r="U69" i="14"/>
  <c r="U72" i="14" s="1"/>
  <c r="AS69" i="14"/>
  <c r="AS71" i="14" s="1"/>
  <c r="Y24" i="14"/>
  <c r="Y26" i="14" s="1"/>
  <c r="AG24" i="14"/>
  <c r="AO24" i="14"/>
  <c r="K24" i="14"/>
  <c r="G109" i="14"/>
  <c r="Q57" i="14"/>
  <c r="Q60" i="14" s="1"/>
  <c r="Z57" i="14"/>
  <c r="Z60" i="14" s="1"/>
  <c r="AQ57" i="14"/>
  <c r="I69" i="14"/>
  <c r="I88" i="14" s="1"/>
  <c r="S83" i="14"/>
  <c r="S86" i="14" s="1"/>
  <c r="AJ108" i="14"/>
  <c r="AO17" i="14"/>
  <c r="S57" i="14"/>
  <c r="P24" i="14"/>
  <c r="P26" i="14" s="1"/>
  <c r="O76" i="14"/>
  <c r="O79" i="14" s="1"/>
  <c r="AD69" i="14"/>
  <c r="AM69" i="14"/>
  <c r="AM72" i="14" s="1"/>
  <c r="AU69" i="14"/>
  <c r="AU72" i="14" s="1"/>
  <c r="X83" i="14"/>
  <c r="AF83" i="14"/>
  <c r="AO83" i="14"/>
  <c r="AX83" i="14"/>
  <c r="AX85" i="14" s="1"/>
  <c r="F17" i="14"/>
  <c r="F20" i="14" s="1"/>
  <c r="F57" i="14"/>
  <c r="F60" i="14" s="1"/>
  <c r="R57" i="14"/>
  <c r="R60" i="14" s="1"/>
  <c r="AE76" i="14"/>
  <c r="AE79" i="14" s="1"/>
  <c r="AN76" i="14"/>
  <c r="AN79" i="14" s="1"/>
  <c r="AV76" i="14"/>
  <c r="F83" i="14"/>
  <c r="AT69" i="14"/>
  <c r="AT72" i="14" s="1"/>
  <c r="U76" i="14"/>
  <c r="U79" i="14" s="1"/>
  <c r="AD43" i="14"/>
  <c r="AU43" i="14"/>
  <c r="AU45" i="14" s="1"/>
  <c r="J68" i="14"/>
  <c r="T69" i="14"/>
  <c r="T88" i="14" s="1"/>
  <c r="AB76" i="14"/>
  <c r="AK76" i="14"/>
  <c r="AS76" i="14"/>
  <c r="V69" i="14"/>
  <c r="P17" i="14"/>
  <c r="G43" i="14"/>
  <c r="G46" i="14" s="1"/>
  <c r="Q50" i="14"/>
  <c r="Z50" i="14"/>
  <c r="AH50" i="14"/>
  <c r="AQ50" i="14"/>
  <c r="AZ50" i="14"/>
  <c r="AZ52" i="14" s="1"/>
  <c r="K57" i="14"/>
  <c r="K60" i="14" s="1"/>
  <c r="J101" i="14"/>
  <c r="AK69" i="14"/>
  <c r="AK71" i="14" s="1"/>
  <c r="AC69" i="14"/>
  <c r="AC72" i="14" s="1"/>
  <c r="G57" i="14"/>
  <c r="AA24" i="14"/>
  <c r="AI24" i="14"/>
  <c r="T31" i="14"/>
  <c r="T34" i="14" s="1"/>
  <c r="L31" i="14"/>
  <c r="L33" i="14" s="1"/>
  <c r="M76" i="14"/>
  <c r="M88" i="14" s="1"/>
  <c r="AC76" i="14"/>
  <c r="AL76" i="14"/>
  <c r="AT76" i="14"/>
  <c r="X69" i="14"/>
  <c r="AF69" i="14"/>
  <c r="AO69" i="14"/>
  <c r="AO71" i="14" s="1"/>
  <c r="AX69" i="14"/>
  <c r="O17" i="14"/>
  <c r="O19" i="14" s="1"/>
  <c r="F31" i="14"/>
  <c r="F33" i="14" s="1"/>
  <c r="Q31" i="14"/>
  <c r="X31" i="14"/>
  <c r="AF31" i="14"/>
  <c r="AO31" i="14"/>
  <c r="AO33" i="14" s="1"/>
  <c r="AX31" i="14"/>
  <c r="AX33" i="14" s="1"/>
  <c r="F43" i="14"/>
  <c r="Q43" i="14"/>
  <c r="Q45" i="14" s="1"/>
  <c r="F50" i="14"/>
  <c r="F53" i="14" s="1"/>
  <c r="P50" i="14"/>
  <c r="V57" i="14"/>
  <c r="E17" i="14"/>
  <c r="J82" i="14"/>
  <c r="AL69" i="14"/>
  <c r="AY17" i="14"/>
  <c r="AY20" i="14" s="1"/>
  <c r="AB24" i="14"/>
  <c r="AB26" i="14" s="1"/>
  <c r="U57" i="14"/>
  <c r="AD76" i="14"/>
  <c r="AD79" i="14" s="1"/>
  <c r="AM76" i="14"/>
  <c r="AM78" i="14" s="1"/>
  <c r="AU76" i="14"/>
  <c r="I24" i="14"/>
  <c r="I26" i="14" s="1"/>
  <c r="Z24" i="14"/>
  <c r="Z26" i="14" s="1"/>
  <c r="AZ24" i="14"/>
  <c r="AZ26" i="14" s="1"/>
  <c r="K31" i="14"/>
  <c r="K33" i="14" s="1"/>
  <c r="AP31" i="14"/>
  <c r="AY31" i="14"/>
  <c r="P43" i="14"/>
  <c r="P46" i="14" s="1"/>
  <c r="K50" i="14"/>
  <c r="K53" i="14" s="1"/>
  <c r="AS24" i="14"/>
  <c r="F69" i="14"/>
  <c r="W75" i="14"/>
  <c r="AC24" i="14"/>
  <c r="BA31" i="14"/>
  <c r="J42" i="14"/>
  <c r="W42" i="14"/>
  <c r="W49" i="14"/>
  <c r="AW49" i="14"/>
  <c r="J56" i="14"/>
  <c r="W56" i="14"/>
  <c r="O69" i="14"/>
  <c r="O71" i="14" s="1"/>
  <c r="AM17" i="14"/>
  <c r="AM36" i="14" s="1"/>
  <c r="AU17" i="14"/>
  <c r="AU36" i="14" s="1"/>
  <c r="AR24" i="14"/>
  <c r="AR36" i="14" s="1"/>
  <c r="V31" i="14"/>
  <c r="V33" i="14" s="1"/>
  <c r="Z31" i="14"/>
  <c r="Z34" i="14" s="1"/>
  <c r="AH31" i="14"/>
  <c r="AH34" i="14" s="1"/>
  <c r="AQ31" i="14"/>
  <c r="AQ34" i="14" s="1"/>
  <c r="AZ31" i="14"/>
  <c r="AZ34" i="14" s="1"/>
  <c r="K43" i="14"/>
  <c r="AA43" i="14"/>
  <c r="AR43" i="14"/>
  <c r="AR45" i="14" s="1"/>
  <c r="V50" i="14"/>
  <c r="V52" i="14" s="1"/>
  <c r="P76" i="14"/>
  <c r="P79" i="14" s="1"/>
  <c r="T24" i="14"/>
  <c r="T26" i="14" s="1"/>
  <c r="AJ49" i="14"/>
  <c r="AO95" i="14"/>
  <c r="Y109" i="14"/>
  <c r="Y112" i="14" s="1"/>
  <c r="AP109" i="14"/>
  <c r="AP114" i="14" s="1"/>
  <c r="AM43" i="14"/>
  <c r="AW42" i="14"/>
  <c r="AJ56" i="14"/>
  <c r="W68" i="14"/>
  <c r="AO109" i="14"/>
  <c r="AO111" i="14" s="1"/>
  <c r="AG109" i="14"/>
  <c r="AG111" i="14" s="1"/>
  <c r="AY109" i="14"/>
  <c r="M17" i="14"/>
  <c r="M20" i="14" s="1"/>
  <c r="N102" i="14"/>
  <c r="N114" i="14" s="1"/>
  <c r="V102" i="14"/>
  <c r="V114" i="14" s="1"/>
  <c r="H109" i="14"/>
  <c r="Q109" i="14"/>
  <c r="Q112" i="14" s="1"/>
  <c r="Z109" i="14"/>
  <c r="Z111" i="14" s="1"/>
  <c r="AH109" i="14"/>
  <c r="AH112" i="14" s="1"/>
  <c r="AQ109" i="14"/>
  <c r="AQ112" i="14" s="1"/>
  <c r="AZ109" i="14"/>
  <c r="AZ112" i="14" s="1"/>
  <c r="L17" i="14"/>
  <c r="S24" i="14"/>
  <c r="S26" i="14" s="1"/>
  <c r="J108" i="14"/>
  <c r="R95" i="14"/>
  <c r="W108" i="14"/>
  <c r="J30" i="14"/>
  <c r="AG31" i="14"/>
  <c r="AG36" i="14" s="1"/>
  <c r="AW56" i="14"/>
  <c r="AW68" i="14"/>
  <c r="R17" i="14"/>
  <c r="AK50" i="14"/>
  <c r="AJ68" i="14"/>
  <c r="N76" i="14"/>
  <c r="N79" i="14" s="1"/>
  <c r="Q69" i="14"/>
  <c r="Q88" i="14" s="1"/>
  <c r="Q17" i="14"/>
  <c r="AH17" i="14"/>
  <c r="AH20" i="14" s="1"/>
  <c r="S43" i="14"/>
  <c r="AE43" i="14"/>
  <c r="AE45" i="14" s="1"/>
  <c r="AN43" i="14"/>
  <c r="AN46" i="14" s="1"/>
  <c r="AV43" i="14"/>
  <c r="AV46" i="14" s="1"/>
  <c r="T57" i="14"/>
  <c r="AJ75" i="14"/>
  <c r="W82" i="14"/>
  <c r="AW82" i="14"/>
  <c r="X109" i="14"/>
  <c r="AF109" i="14"/>
  <c r="AX109" i="14"/>
  <c r="AX112" i="14" s="1"/>
  <c r="AH24" i="14"/>
  <c r="E57" i="14"/>
  <c r="E59" i="14" s="1"/>
  <c r="AE57" i="14"/>
  <c r="AE59" i="14" s="1"/>
  <c r="AN57" i="14"/>
  <c r="AN59" i="14" s="1"/>
  <c r="AV57" i="14"/>
  <c r="AV62" i="14" s="1"/>
  <c r="S95" i="14"/>
  <c r="S98" i="14" s="1"/>
  <c r="J94" i="14"/>
  <c r="O102" i="14"/>
  <c r="O114" i="14" s="1"/>
  <c r="R83" i="14"/>
  <c r="R86" i="14" s="1"/>
  <c r="AF17" i="14"/>
  <c r="W94" i="14"/>
  <c r="AJ101" i="14"/>
  <c r="Y31" i="14"/>
  <c r="AE17" i="14"/>
  <c r="BA24" i="14"/>
  <c r="BA27" i="14" s="1"/>
  <c r="AK57" i="14"/>
  <c r="X43" i="14"/>
  <c r="AJ42" i="14"/>
  <c r="E69" i="14"/>
  <c r="AE69" i="14"/>
  <c r="AE88" i="14" s="1"/>
  <c r="AN69" i="14"/>
  <c r="AN88" i="14" s="1"/>
  <c r="AV69" i="14"/>
  <c r="AV88" i="14" s="1"/>
  <c r="R43" i="14"/>
  <c r="Y50" i="14"/>
  <c r="Y53" i="14" s="1"/>
  <c r="AG50" i="14"/>
  <c r="AG53" i="14" s="1"/>
  <c r="AP50" i="14"/>
  <c r="AP62" i="14" s="1"/>
  <c r="AY50" i="14"/>
  <c r="AW75" i="14"/>
  <c r="AJ82" i="14"/>
  <c r="M24" i="14"/>
  <c r="M26" i="14" s="1"/>
  <c r="O50" i="14"/>
  <c r="O53" i="14" s="1"/>
  <c r="I95" i="14"/>
  <c r="I109" i="14"/>
  <c r="I112" i="14" s="1"/>
  <c r="R24" i="14"/>
  <c r="R26" i="14" s="1"/>
  <c r="N50" i="14"/>
  <c r="AT36" i="14"/>
  <c r="AD24" i="14"/>
  <c r="AB31" i="14"/>
  <c r="AB34" i="14" s="1"/>
  <c r="K102" i="14"/>
  <c r="K105" i="14" s="1"/>
  <c r="S102" i="14"/>
  <c r="S105" i="14" s="1"/>
  <c r="AB102" i="14"/>
  <c r="AK102" i="14"/>
  <c r="AK105" i="14" s="1"/>
  <c r="AS102" i="14"/>
  <c r="AS105" i="14" s="1"/>
  <c r="K109" i="14"/>
  <c r="K112" i="14" s="1"/>
  <c r="S109" i="14"/>
  <c r="S112" i="14" s="1"/>
  <c r="AB109" i="14"/>
  <c r="AK109" i="14"/>
  <c r="AS109" i="14"/>
  <c r="AS112" i="14" s="1"/>
  <c r="E76" i="14"/>
  <c r="V76" i="14"/>
  <c r="V78" i="14" s="1"/>
  <c r="G83" i="14"/>
  <c r="V17" i="14"/>
  <c r="V20" i="14" s="1"/>
  <c r="Q24" i="14"/>
  <c r="Q26" i="14" s="1"/>
  <c r="M31" i="14"/>
  <c r="M33" i="14" s="1"/>
  <c r="H50" i="14"/>
  <c r="H53" i="14" s="1"/>
  <c r="T50" i="14"/>
  <c r="G95" i="14"/>
  <c r="G114" i="14" s="1"/>
  <c r="R109" i="14"/>
  <c r="R112" i="14" s="1"/>
  <c r="L57" i="14"/>
  <c r="H24" i="14"/>
  <c r="H26" i="14" s="1"/>
  <c r="O24" i="14"/>
  <c r="O26" i="14" s="1"/>
  <c r="AC102" i="14"/>
  <c r="AC105" i="14" s="1"/>
  <c r="AL102" i="14"/>
  <c r="AT102" i="14"/>
  <c r="AT104" i="14" s="1"/>
  <c r="H69" i="14"/>
  <c r="I17" i="14"/>
  <c r="I19" i="14" s="1"/>
  <c r="U17" i="14"/>
  <c r="U20" i="14" s="1"/>
  <c r="E24" i="14"/>
  <c r="E27" i="14" s="1"/>
  <c r="V24" i="14"/>
  <c r="V26" i="14" s="1"/>
  <c r="S31" i="14"/>
  <c r="S33" i="14" s="1"/>
  <c r="G50" i="14"/>
  <c r="S50" i="14"/>
  <c r="S53" i="14" s="1"/>
  <c r="I57" i="14"/>
  <c r="P57" i="14"/>
  <c r="P60" i="14" s="1"/>
  <c r="H83" i="14"/>
  <c r="H85" i="14" s="1"/>
  <c r="F24" i="14"/>
  <c r="F26" i="14" s="1"/>
  <c r="E43" i="14"/>
  <c r="E45" i="14" s="1"/>
  <c r="H95" i="14"/>
  <c r="H114" i="14" s="1"/>
  <c r="AD17" i="14"/>
  <c r="AQ24" i="14"/>
  <c r="M102" i="14"/>
  <c r="M114" i="14" s="1"/>
  <c r="U102" i="14"/>
  <c r="U114" i="14" s="1"/>
  <c r="AD102" i="14"/>
  <c r="AD105" i="14" s="1"/>
  <c r="AM102" i="14"/>
  <c r="AM105" i="14" s="1"/>
  <c r="AU102" i="14"/>
  <c r="AU105" i="14" s="1"/>
  <c r="G69" i="14"/>
  <c r="N69" i="14"/>
  <c r="T17" i="14"/>
  <c r="N17" i="14"/>
  <c r="U24" i="14"/>
  <c r="U26" i="14" s="1"/>
  <c r="G31" i="14"/>
  <c r="G33" i="14" s="1"/>
  <c r="R31" i="14"/>
  <c r="R34" i="14" s="1"/>
  <c r="H43" i="14"/>
  <c r="H46" i="14" s="1"/>
  <c r="O43" i="14"/>
  <c r="R50" i="14"/>
  <c r="R53" i="14" s="1"/>
  <c r="L50" i="14"/>
  <c r="L52" i="14" s="1"/>
  <c r="H57" i="14"/>
  <c r="O57" i="14"/>
  <c r="O60" i="14" s="1"/>
  <c r="S19" i="14"/>
  <c r="R19" i="14"/>
  <c r="F19" i="14"/>
  <c r="W23" i="14"/>
  <c r="AJ30" i="14"/>
  <c r="J16" i="14"/>
  <c r="AJ16" i="14"/>
  <c r="AW16" i="14"/>
  <c r="W30" i="14"/>
  <c r="AW30" i="14"/>
  <c r="W16" i="14"/>
  <c r="J23" i="14"/>
  <c r="AJ23" i="14"/>
  <c r="AW23" i="14"/>
  <c r="N27" i="14"/>
  <c r="N20" i="14"/>
  <c r="R20" i="14"/>
  <c r="S20" i="14"/>
  <c r="I27" i="14"/>
  <c r="G20" i="14"/>
  <c r="E114" i="14"/>
  <c r="E98" i="14"/>
  <c r="E97" i="14"/>
  <c r="F114" i="14"/>
  <c r="F98" i="14"/>
  <c r="F97" i="14"/>
  <c r="G98" i="14"/>
  <c r="K98" i="14"/>
  <c r="K97" i="14"/>
  <c r="L114" i="14"/>
  <c r="L98" i="14"/>
  <c r="L97" i="14"/>
  <c r="M98" i="14"/>
  <c r="M97" i="14"/>
  <c r="N98" i="14"/>
  <c r="N97" i="14"/>
  <c r="O98" i="14"/>
  <c r="O97" i="14"/>
  <c r="P114" i="14"/>
  <c r="P98" i="14"/>
  <c r="P97" i="14"/>
  <c r="R98" i="14"/>
  <c r="R97" i="14"/>
  <c r="T114" i="14"/>
  <c r="T98" i="14"/>
  <c r="T97" i="14"/>
  <c r="U98" i="14"/>
  <c r="U97" i="14"/>
  <c r="V98" i="14"/>
  <c r="V97" i="14"/>
  <c r="X98" i="14"/>
  <c r="Z98" i="14"/>
  <c r="AA114" i="14"/>
  <c r="AA98" i="14"/>
  <c r="AA97" i="14"/>
  <c r="AB98" i="14"/>
  <c r="AB97" i="14"/>
  <c r="AC98" i="14"/>
  <c r="AC97" i="14"/>
  <c r="AD98" i="14"/>
  <c r="AD97" i="14"/>
  <c r="AE114" i="14"/>
  <c r="AE98" i="14"/>
  <c r="AE97" i="14"/>
  <c r="AF98" i="14"/>
  <c r="AF97" i="14"/>
  <c r="AG98" i="14"/>
  <c r="AH98" i="14"/>
  <c r="AH97" i="14"/>
  <c r="AI114" i="14"/>
  <c r="AI98" i="14"/>
  <c r="AI97" i="14"/>
  <c r="AK98" i="14"/>
  <c r="AK97" i="14"/>
  <c r="AL98" i="14"/>
  <c r="AL97" i="14"/>
  <c r="AM98" i="14"/>
  <c r="AM97" i="14"/>
  <c r="AN114" i="14"/>
  <c r="AN98" i="14"/>
  <c r="AN97" i="14"/>
  <c r="AP98" i="14"/>
  <c r="AP97" i="14"/>
  <c r="AR114" i="14"/>
  <c r="AR98" i="14"/>
  <c r="AR97" i="14"/>
  <c r="AS98" i="14"/>
  <c r="AS97" i="14"/>
  <c r="AT98" i="14"/>
  <c r="AT97" i="14"/>
  <c r="AU98" i="14"/>
  <c r="AU97" i="14"/>
  <c r="AV114" i="14"/>
  <c r="AV98" i="14"/>
  <c r="AV97" i="14"/>
  <c r="AX98" i="14"/>
  <c r="AZ98" i="14"/>
  <c r="AZ97" i="14"/>
  <c r="BA114" i="14"/>
  <c r="BA98" i="14"/>
  <c r="BA97" i="14"/>
  <c r="E105" i="14"/>
  <c r="E104" i="14"/>
  <c r="J102" i="14"/>
  <c r="F105" i="14"/>
  <c r="F104" i="14"/>
  <c r="G105" i="14"/>
  <c r="G104" i="14"/>
  <c r="H105" i="14"/>
  <c r="H104" i="14"/>
  <c r="I105" i="14"/>
  <c r="I104" i="14"/>
  <c r="L105" i="14"/>
  <c r="L104" i="14"/>
  <c r="M105" i="14"/>
  <c r="M104" i="14"/>
  <c r="P105" i="14"/>
  <c r="P104" i="14"/>
  <c r="Q105" i="14"/>
  <c r="Q104" i="14"/>
  <c r="R105" i="14"/>
  <c r="R104" i="14"/>
  <c r="T105" i="14"/>
  <c r="T104" i="14"/>
  <c r="X105" i="14"/>
  <c r="X104" i="14"/>
  <c r="Y105" i="14"/>
  <c r="Y104" i="14"/>
  <c r="Z105" i="14"/>
  <c r="Z104" i="14"/>
  <c r="AA105" i="14"/>
  <c r="AA104" i="14"/>
  <c r="AB105" i="14"/>
  <c r="AB104" i="14"/>
  <c r="AE105" i="14"/>
  <c r="AE104" i="14"/>
  <c r="AF105" i="14"/>
  <c r="AF104" i="14"/>
  <c r="AG105" i="14"/>
  <c r="AG104" i="14"/>
  <c r="AH105" i="14"/>
  <c r="AH104" i="14"/>
  <c r="AI105" i="14"/>
  <c r="AI104" i="14"/>
  <c r="AN105" i="14"/>
  <c r="AN104" i="14"/>
  <c r="AO105" i="14"/>
  <c r="AO104" i="14"/>
  <c r="AP105" i="14"/>
  <c r="AP104" i="14"/>
  <c r="AQ105" i="14"/>
  <c r="AQ104" i="14"/>
  <c r="AR105" i="14"/>
  <c r="AR104" i="14"/>
  <c r="AV105" i="14"/>
  <c r="AV104" i="14"/>
  <c r="AX105" i="14"/>
  <c r="AX104" i="14"/>
  <c r="AY105" i="14"/>
  <c r="AY104" i="14"/>
  <c r="AZ105" i="14"/>
  <c r="AZ104" i="14"/>
  <c r="BA105" i="14"/>
  <c r="BA104" i="14"/>
  <c r="E112" i="14"/>
  <c r="E111" i="14"/>
  <c r="F112" i="14"/>
  <c r="F111" i="14"/>
  <c r="G112" i="14"/>
  <c r="G111" i="14"/>
  <c r="H112" i="14"/>
  <c r="H111" i="14"/>
  <c r="L112" i="14"/>
  <c r="L111" i="14"/>
  <c r="M112" i="14"/>
  <c r="M111" i="14"/>
  <c r="N112" i="14"/>
  <c r="N111" i="14"/>
  <c r="O112" i="14"/>
  <c r="O111" i="14"/>
  <c r="P112" i="14"/>
  <c r="P111" i="14"/>
  <c r="T112" i="14"/>
  <c r="T111" i="14"/>
  <c r="U112" i="14"/>
  <c r="U111" i="14"/>
  <c r="V112" i="14"/>
  <c r="V111" i="14"/>
  <c r="Z112" i="14"/>
  <c r="AA112" i="14"/>
  <c r="AA111" i="14"/>
  <c r="AC112" i="14"/>
  <c r="AC111" i="14"/>
  <c r="AD112" i="14"/>
  <c r="AD111" i="14"/>
  <c r="AE112" i="14"/>
  <c r="AE111" i="14"/>
  <c r="AI112" i="14"/>
  <c r="AI111" i="14"/>
  <c r="AL112" i="14"/>
  <c r="AL111" i="14"/>
  <c r="AM112" i="14"/>
  <c r="AM111" i="14"/>
  <c r="AN112" i="14"/>
  <c r="AN111" i="14"/>
  <c r="AO112" i="14"/>
  <c r="AP112" i="14"/>
  <c r="AR112" i="14"/>
  <c r="AR111" i="14"/>
  <c r="AT112" i="14"/>
  <c r="AT111" i="14"/>
  <c r="AU112" i="14"/>
  <c r="AU111" i="14"/>
  <c r="AV112" i="14"/>
  <c r="AV111" i="14"/>
  <c r="AY112" i="14"/>
  <c r="BA112" i="14"/>
  <c r="BA111" i="14"/>
  <c r="H72" i="14"/>
  <c r="H71" i="14"/>
  <c r="K72" i="14"/>
  <c r="K71" i="14"/>
  <c r="L71" i="14"/>
  <c r="M72" i="14"/>
  <c r="M71" i="14"/>
  <c r="P88" i="14"/>
  <c r="P72" i="14"/>
  <c r="P71" i="14"/>
  <c r="R71" i="14"/>
  <c r="S71" i="14"/>
  <c r="T72" i="14"/>
  <c r="X72" i="14"/>
  <c r="X71" i="14"/>
  <c r="Y88" i="14"/>
  <c r="Y72" i="14"/>
  <c r="Y71" i="14"/>
  <c r="Z88" i="14"/>
  <c r="Z72" i="14"/>
  <c r="Z71" i="14"/>
  <c r="AA88" i="14"/>
  <c r="AA72" i="14"/>
  <c r="AA71" i="14"/>
  <c r="AB88" i="14"/>
  <c r="AB72" i="14"/>
  <c r="AB71" i="14"/>
  <c r="AG88" i="14"/>
  <c r="AG72" i="14"/>
  <c r="AG71" i="14"/>
  <c r="AH72" i="14"/>
  <c r="AH71" i="14"/>
  <c r="AI71" i="14"/>
  <c r="AM71" i="14"/>
  <c r="AP72" i="14"/>
  <c r="AP71" i="14"/>
  <c r="AQ88" i="14"/>
  <c r="AQ72" i="14"/>
  <c r="AQ71" i="14"/>
  <c r="AR88" i="14"/>
  <c r="AR72" i="14"/>
  <c r="AT71" i="14"/>
  <c r="AU71" i="14"/>
  <c r="AY88" i="14"/>
  <c r="AZ88" i="14"/>
  <c r="AZ72" i="14"/>
  <c r="AZ71" i="14"/>
  <c r="BA88" i="14"/>
  <c r="BA72" i="14"/>
  <c r="BA71" i="14"/>
  <c r="E79" i="14"/>
  <c r="E78" i="14"/>
  <c r="F78" i="14"/>
  <c r="G79" i="14"/>
  <c r="G78" i="14"/>
  <c r="H79" i="14"/>
  <c r="H78" i="14"/>
  <c r="I79" i="14"/>
  <c r="I78" i="14"/>
  <c r="L79" i="14"/>
  <c r="L78" i="14"/>
  <c r="Q79" i="14"/>
  <c r="Q78" i="14"/>
  <c r="R79" i="14"/>
  <c r="R78" i="14"/>
  <c r="S79" i="14"/>
  <c r="S78" i="14"/>
  <c r="T79" i="14"/>
  <c r="T78" i="14"/>
  <c r="X79" i="14"/>
  <c r="X78" i="14"/>
  <c r="Y79" i="14"/>
  <c r="Y78" i="14"/>
  <c r="Z79" i="14"/>
  <c r="Z78" i="14"/>
  <c r="AA79" i="14"/>
  <c r="AA78" i="14"/>
  <c r="AB79" i="14"/>
  <c r="AB78" i="14"/>
  <c r="AF79" i="14"/>
  <c r="AF78" i="14"/>
  <c r="AG79" i="14"/>
  <c r="AG78" i="14"/>
  <c r="AH79" i="14"/>
  <c r="AH78" i="14"/>
  <c r="AI79" i="14"/>
  <c r="AI78" i="14"/>
  <c r="AK79" i="14"/>
  <c r="AK78" i="14"/>
  <c r="AL79" i="14"/>
  <c r="AL78" i="14"/>
  <c r="AO79" i="14"/>
  <c r="AO78" i="14"/>
  <c r="AP79" i="14"/>
  <c r="AP78" i="14"/>
  <c r="AQ79" i="14"/>
  <c r="AQ78" i="14"/>
  <c r="AR79" i="14"/>
  <c r="AR78" i="14"/>
  <c r="AU79" i="14"/>
  <c r="AV79" i="14"/>
  <c r="AV78" i="14"/>
  <c r="AX79" i="14"/>
  <c r="AX78" i="14"/>
  <c r="AY79" i="14"/>
  <c r="AY78" i="14"/>
  <c r="AZ79" i="14"/>
  <c r="AZ78" i="14"/>
  <c r="BA79" i="14"/>
  <c r="BA78" i="14"/>
  <c r="E86" i="14"/>
  <c r="E85" i="14"/>
  <c r="F86" i="14"/>
  <c r="F85" i="14"/>
  <c r="G86" i="14"/>
  <c r="G85" i="14"/>
  <c r="H86" i="14"/>
  <c r="I86" i="14"/>
  <c r="I85" i="14"/>
  <c r="K86" i="14"/>
  <c r="K85" i="14"/>
  <c r="L86" i="14"/>
  <c r="L85" i="14"/>
  <c r="M86" i="14"/>
  <c r="M85" i="14"/>
  <c r="N86" i="14"/>
  <c r="N85" i="14"/>
  <c r="O86" i="14"/>
  <c r="O85" i="14"/>
  <c r="P86" i="14"/>
  <c r="P85" i="14"/>
  <c r="Q86" i="14"/>
  <c r="Q85" i="14"/>
  <c r="T86" i="14"/>
  <c r="T85" i="14"/>
  <c r="U86" i="14"/>
  <c r="U85" i="14"/>
  <c r="V86" i="14"/>
  <c r="V85" i="14"/>
  <c r="AJ83" i="14"/>
  <c r="Y86" i="14"/>
  <c r="Y85" i="14"/>
  <c r="Z86" i="14"/>
  <c r="Z85" i="14"/>
  <c r="AA86" i="14"/>
  <c r="AA85" i="14"/>
  <c r="AB86" i="14"/>
  <c r="AB85" i="14"/>
  <c r="AC86" i="14"/>
  <c r="AC85" i="14"/>
  <c r="AD86" i="14"/>
  <c r="AD85" i="14"/>
  <c r="AE86" i="14"/>
  <c r="AE85" i="14"/>
  <c r="AF86" i="14"/>
  <c r="AF85" i="14"/>
  <c r="AG86" i="14"/>
  <c r="AG85" i="14"/>
  <c r="AH86" i="14"/>
  <c r="AH85" i="14"/>
  <c r="AI86" i="14"/>
  <c r="AI85" i="14"/>
  <c r="AK86" i="14"/>
  <c r="AK85" i="14"/>
  <c r="AW83" i="14"/>
  <c r="AL86" i="14"/>
  <c r="AL85" i="14"/>
  <c r="AM86" i="14"/>
  <c r="AM85" i="14"/>
  <c r="AN86" i="14"/>
  <c r="AN85" i="14"/>
  <c r="AO86" i="14"/>
  <c r="AO85" i="14"/>
  <c r="AP86" i="14"/>
  <c r="AP85" i="14"/>
  <c r="AQ86" i="14"/>
  <c r="AQ85" i="14"/>
  <c r="AR86" i="14"/>
  <c r="AR85" i="14"/>
  <c r="AS86" i="14"/>
  <c r="AS85" i="14"/>
  <c r="AT86" i="14"/>
  <c r="AT85" i="14"/>
  <c r="AU86" i="14"/>
  <c r="AU85" i="14"/>
  <c r="AV86" i="14"/>
  <c r="AV85" i="14"/>
  <c r="AX86" i="14"/>
  <c r="AY86" i="14"/>
  <c r="AY85" i="14"/>
  <c r="AZ86" i="14"/>
  <c r="AZ85" i="14"/>
  <c r="BA86" i="14"/>
  <c r="BA85" i="14"/>
  <c r="I62" i="14"/>
  <c r="I46" i="14"/>
  <c r="I45" i="14"/>
  <c r="K46" i="14"/>
  <c r="K45" i="14"/>
  <c r="L46" i="14"/>
  <c r="L45" i="14"/>
  <c r="M46" i="14"/>
  <c r="M45" i="14"/>
  <c r="N46" i="14"/>
  <c r="N45" i="14"/>
  <c r="S46" i="14"/>
  <c r="S45" i="14"/>
  <c r="T46" i="14"/>
  <c r="T45" i="14"/>
  <c r="U46" i="14"/>
  <c r="U45" i="14"/>
  <c r="V46" i="14"/>
  <c r="V45" i="14"/>
  <c r="Z46" i="14"/>
  <c r="Z45" i="14"/>
  <c r="AA62" i="14"/>
  <c r="AA46" i="14"/>
  <c r="AA45" i="14"/>
  <c r="AB62" i="14"/>
  <c r="AB46" i="14"/>
  <c r="AB45" i="14"/>
  <c r="AC46" i="14"/>
  <c r="AC45" i="14"/>
  <c r="AE46" i="14"/>
  <c r="AF46" i="14"/>
  <c r="AF45" i="14"/>
  <c r="AH62" i="14"/>
  <c r="AH46" i="14"/>
  <c r="AH45" i="14"/>
  <c r="AI46" i="14"/>
  <c r="AI45" i="14"/>
  <c r="AK46" i="14"/>
  <c r="AL62" i="14"/>
  <c r="AL46" i="14"/>
  <c r="AL45" i="14"/>
  <c r="AO46" i="14"/>
  <c r="AO45" i="14"/>
  <c r="AP46" i="14"/>
  <c r="AP45" i="14"/>
  <c r="AQ46" i="14"/>
  <c r="AQ45" i="14"/>
  <c r="AS62" i="14"/>
  <c r="AS46" i="14"/>
  <c r="AT46" i="14"/>
  <c r="AT45" i="14"/>
  <c r="AX62" i="14"/>
  <c r="AX46" i="14"/>
  <c r="AX45" i="14"/>
  <c r="AY62" i="14"/>
  <c r="AY46" i="14"/>
  <c r="AY45" i="14"/>
  <c r="BA62" i="14"/>
  <c r="BA45" i="14"/>
  <c r="K52" i="14"/>
  <c r="M53" i="14"/>
  <c r="M52" i="14"/>
  <c r="N53" i="14"/>
  <c r="N52" i="14"/>
  <c r="P53" i="14"/>
  <c r="P52" i="14"/>
  <c r="Q53" i="14"/>
  <c r="Q52" i="14"/>
  <c r="V53" i="14"/>
  <c r="X53" i="14"/>
  <c r="X52" i="14"/>
  <c r="Z53" i="14"/>
  <c r="Z52" i="14"/>
  <c r="AA53" i="14"/>
  <c r="AA52" i="14"/>
  <c r="AB53" i="14"/>
  <c r="AB52" i="14"/>
  <c r="AC53" i="14"/>
  <c r="AC52" i="14"/>
  <c r="AD53" i="14"/>
  <c r="AD52" i="14"/>
  <c r="AE53" i="14"/>
  <c r="AE52" i="14"/>
  <c r="AH53" i="14"/>
  <c r="AH52" i="14"/>
  <c r="AI53" i="14"/>
  <c r="AL52" i="14"/>
  <c r="AM53" i="14"/>
  <c r="AM52" i="14"/>
  <c r="AQ53" i="14"/>
  <c r="AQ52" i="14"/>
  <c r="AR53" i="14"/>
  <c r="AR52" i="14"/>
  <c r="AS53" i="14"/>
  <c r="AS52" i="14"/>
  <c r="AU53" i="14"/>
  <c r="AU52" i="14"/>
  <c r="AV53" i="14"/>
  <c r="AV52" i="14"/>
  <c r="AX53" i="14"/>
  <c r="AX52" i="14"/>
  <c r="AY53" i="14"/>
  <c r="AY52" i="14"/>
  <c r="BA53" i="14"/>
  <c r="BA52" i="14"/>
  <c r="G60" i="14"/>
  <c r="G59" i="14"/>
  <c r="H60" i="14"/>
  <c r="H59" i="14"/>
  <c r="I60" i="14"/>
  <c r="I59" i="14"/>
  <c r="L60" i="14"/>
  <c r="L59" i="14"/>
  <c r="M60" i="14"/>
  <c r="N59" i="14"/>
  <c r="Q59" i="14"/>
  <c r="S60" i="14"/>
  <c r="S59" i="14"/>
  <c r="U60" i="14"/>
  <c r="U59" i="14"/>
  <c r="V60" i="14"/>
  <c r="V59" i="14"/>
  <c r="X60" i="14"/>
  <c r="X59" i="14"/>
  <c r="Y60" i="14"/>
  <c r="Y59" i="14"/>
  <c r="AA60" i="14"/>
  <c r="AA59" i="14"/>
  <c r="AB60" i="14"/>
  <c r="AB59" i="14"/>
  <c r="AD60" i="14"/>
  <c r="AD59" i="14"/>
  <c r="AF60" i="14"/>
  <c r="AF59" i="14"/>
  <c r="AG60" i="14"/>
  <c r="AG59" i="14"/>
  <c r="AH60" i="14"/>
  <c r="AH59" i="14"/>
  <c r="AI60" i="14"/>
  <c r="AI59" i="14"/>
  <c r="AM60" i="14"/>
  <c r="AM59" i="14"/>
  <c r="AO60" i="14"/>
  <c r="AO59" i="14"/>
  <c r="AP59" i="14"/>
  <c r="AR60" i="14"/>
  <c r="AR59" i="14"/>
  <c r="AS60" i="14"/>
  <c r="AS59" i="14"/>
  <c r="AU60" i="14"/>
  <c r="AU59" i="14"/>
  <c r="AX60" i="14"/>
  <c r="AX59" i="14"/>
  <c r="AY60" i="14"/>
  <c r="AY59" i="14"/>
  <c r="AZ60" i="14"/>
  <c r="AZ59" i="14"/>
  <c r="V34" i="14"/>
  <c r="Q34" i="14"/>
  <c r="Q33" i="14"/>
  <c r="L34" i="14"/>
  <c r="X34" i="14"/>
  <c r="X33" i="14"/>
  <c r="AF34" i="14"/>
  <c r="AF33" i="14"/>
  <c r="AE34" i="14"/>
  <c r="AE33" i="14"/>
  <c r="AD34" i="14"/>
  <c r="AD33" i="14"/>
  <c r="AC34" i="14"/>
  <c r="AC33" i="14"/>
  <c r="Y34" i="14"/>
  <c r="Y33" i="14"/>
  <c r="AL34" i="14"/>
  <c r="AL33" i="14"/>
  <c r="AM34" i="14"/>
  <c r="AM33" i="14"/>
  <c r="AN34" i="14"/>
  <c r="AN33" i="14"/>
  <c r="AO34" i="14"/>
  <c r="AP34" i="14"/>
  <c r="AP33" i="14"/>
  <c r="AQ33" i="14"/>
  <c r="AR34" i="14"/>
  <c r="AR33" i="14"/>
  <c r="AS34" i="14"/>
  <c r="AS33" i="14"/>
  <c r="AT34" i="14"/>
  <c r="AT33" i="14"/>
  <c r="AU34" i="14"/>
  <c r="AU33" i="14"/>
  <c r="AV34" i="14"/>
  <c r="AV33" i="14"/>
  <c r="BA34" i="14"/>
  <c r="BA33" i="14"/>
  <c r="AY34" i="14"/>
  <c r="AY33" i="14"/>
  <c r="AX27" i="14"/>
  <c r="AX26" i="14"/>
  <c r="AY27" i="14"/>
  <c r="AY26" i="14"/>
  <c r="AK26" i="14"/>
  <c r="AL27" i="14"/>
  <c r="AL26" i="14"/>
  <c r="AM27" i="14"/>
  <c r="AM26" i="14"/>
  <c r="AO27" i="14"/>
  <c r="AO26" i="14"/>
  <c r="AP27" i="14"/>
  <c r="AP26" i="14"/>
  <c r="AR26" i="14"/>
  <c r="AS26" i="14"/>
  <c r="AT27" i="14"/>
  <c r="AT26" i="14"/>
  <c r="AU27" i="14"/>
  <c r="AU26" i="14"/>
  <c r="Z27" i="14"/>
  <c r="AA27" i="14"/>
  <c r="AA26" i="14"/>
  <c r="AD26" i="14"/>
  <c r="AE27" i="14"/>
  <c r="AE26" i="14"/>
  <c r="AF27" i="14"/>
  <c r="AF26" i="14"/>
  <c r="AG27" i="14"/>
  <c r="AG26" i="14"/>
  <c r="AH27" i="14"/>
  <c r="AH26" i="14"/>
  <c r="K27" i="14"/>
  <c r="K26" i="14"/>
  <c r="E20" i="14"/>
  <c r="E19" i="14"/>
  <c r="E34" i="14"/>
  <c r="AX19" i="14"/>
  <c r="AZ20" i="14"/>
  <c r="AZ19" i="14"/>
  <c r="BA20" i="14"/>
  <c r="BA19" i="14"/>
  <c r="AK20" i="14"/>
  <c r="AK19" i="14"/>
  <c r="AL20" i="14"/>
  <c r="AL19" i="14"/>
  <c r="AM20" i="14"/>
  <c r="AM19" i="14"/>
  <c r="AN20" i="14"/>
  <c r="AN19" i="14"/>
  <c r="AO20" i="14"/>
  <c r="AO19" i="14"/>
  <c r="AP20" i="14"/>
  <c r="AQ20" i="14"/>
  <c r="AQ19" i="14"/>
  <c r="AR20" i="14"/>
  <c r="AR19" i="14"/>
  <c r="AS20" i="14"/>
  <c r="AS19" i="14"/>
  <c r="AT20" i="14"/>
  <c r="AT19" i="14"/>
  <c r="AU20" i="14"/>
  <c r="AU19" i="14"/>
  <c r="AV20" i="14"/>
  <c r="AV19" i="14"/>
  <c r="Y20" i="14"/>
  <c r="Y19" i="14"/>
  <c r="Z20" i="14"/>
  <c r="Z19" i="14"/>
  <c r="AB20" i="14"/>
  <c r="AB19" i="14"/>
  <c r="AC20" i="14"/>
  <c r="AC19" i="14"/>
  <c r="AG20" i="14"/>
  <c r="AG19" i="14"/>
  <c r="AH19" i="14"/>
  <c r="AI20" i="14"/>
  <c r="AI19" i="14"/>
  <c r="K20" i="14"/>
  <c r="K19" i="14"/>
  <c r="AY140" i="18" l="1"/>
  <c r="AG140" i="18"/>
  <c r="AC140" i="18"/>
  <c r="AA140" i="18"/>
  <c r="Y140" i="18"/>
  <c r="M140" i="18"/>
  <c r="V28" i="18"/>
  <c r="J32" i="18"/>
  <c r="O81" i="18"/>
  <c r="R76" i="18"/>
  <c r="AG76" i="18"/>
  <c r="Y76" i="18"/>
  <c r="R120" i="18"/>
  <c r="K120" i="18"/>
  <c r="X120" i="18"/>
  <c r="AK120" i="18"/>
  <c r="AX120" i="18"/>
  <c r="L120" i="18"/>
  <c r="Y120" i="18"/>
  <c r="AL120" i="18"/>
  <c r="AY120" i="18"/>
  <c r="M120" i="18"/>
  <c r="Z120" i="18"/>
  <c r="AM120" i="18"/>
  <c r="AZ120" i="18"/>
  <c r="N120" i="18"/>
  <c r="AA120" i="18"/>
  <c r="AN120" i="18"/>
  <c r="O120" i="18"/>
  <c r="AB120" i="18"/>
  <c r="AO120" i="18"/>
  <c r="P120" i="18"/>
  <c r="AC120" i="18"/>
  <c r="AP120" i="18"/>
  <c r="Q120" i="18"/>
  <c r="AD120" i="18"/>
  <c r="AQ120" i="18"/>
  <c r="E120" i="18"/>
  <c r="AE120" i="18"/>
  <c r="AR120" i="18"/>
  <c r="F120" i="18"/>
  <c r="S120" i="18"/>
  <c r="AF120" i="18"/>
  <c r="AS120" i="18"/>
  <c r="G120" i="18"/>
  <c r="T120" i="18"/>
  <c r="AG120" i="18"/>
  <c r="AT120" i="18"/>
  <c r="H120" i="18"/>
  <c r="U120" i="18"/>
  <c r="AH120" i="18"/>
  <c r="AU120" i="18"/>
  <c r="J120" i="18"/>
  <c r="AW120" i="18"/>
  <c r="K76" i="18"/>
  <c r="X76" i="18"/>
  <c r="AK76" i="18"/>
  <c r="AX76" i="18"/>
  <c r="L76" i="18"/>
  <c r="AL76" i="18"/>
  <c r="AY76" i="18"/>
  <c r="M76" i="18"/>
  <c r="Z76" i="18"/>
  <c r="AM76" i="18"/>
  <c r="AZ76" i="18"/>
  <c r="N76" i="18"/>
  <c r="AA76" i="18"/>
  <c r="AN76" i="18"/>
  <c r="AB76" i="18"/>
  <c r="AO76" i="18"/>
  <c r="P76" i="18"/>
  <c r="AC76" i="18"/>
  <c r="AP76" i="18"/>
  <c r="Q76" i="18"/>
  <c r="AD76" i="18"/>
  <c r="AQ76" i="18"/>
  <c r="E76" i="18"/>
  <c r="AE76" i="18"/>
  <c r="AR76" i="18"/>
  <c r="F76" i="18"/>
  <c r="S76" i="18"/>
  <c r="AF76" i="18"/>
  <c r="AS76" i="18"/>
  <c r="G76" i="18"/>
  <c r="T76" i="18"/>
  <c r="AT76" i="18"/>
  <c r="H76" i="18"/>
  <c r="U76" i="18"/>
  <c r="AH76" i="18"/>
  <c r="AU76" i="18"/>
  <c r="J76" i="18"/>
  <c r="W76" i="18"/>
  <c r="AW76" i="18"/>
  <c r="H32" i="18"/>
  <c r="U32" i="18"/>
  <c r="AH32" i="18"/>
  <c r="AU32" i="18"/>
  <c r="G32" i="18"/>
  <c r="T32" i="18"/>
  <c r="AG32" i="18"/>
  <c r="AT32" i="18"/>
  <c r="F32" i="18"/>
  <c r="S32" i="18"/>
  <c r="AF32" i="18"/>
  <c r="AS32" i="18"/>
  <c r="E32" i="18"/>
  <c r="R32" i="18"/>
  <c r="AE32" i="18"/>
  <c r="AR32" i="18"/>
  <c r="Q32" i="18"/>
  <c r="AD32" i="18"/>
  <c r="AQ32" i="18"/>
  <c r="P32" i="18"/>
  <c r="AC32" i="18"/>
  <c r="AP32" i="18"/>
  <c r="O32" i="18"/>
  <c r="AB32" i="18"/>
  <c r="AO32" i="18"/>
  <c r="N32" i="18"/>
  <c r="AA32" i="18"/>
  <c r="AN32" i="18"/>
  <c r="M32" i="18"/>
  <c r="Z32" i="18"/>
  <c r="AM32" i="18"/>
  <c r="AZ32" i="18"/>
  <c r="L32" i="18"/>
  <c r="Y32" i="18"/>
  <c r="AL32" i="18"/>
  <c r="AY32" i="18"/>
  <c r="K32" i="18"/>
  <c r="X32" i="18"/>
  <c r="AK32" i="18"/>
  <c r="AX32" i="18"/>
  <c r="AW32" i="18"/>
  <c r="F33" i="5"/>
  <c r="I95" i="18"/>
  <c r="D96" i="18"/>
  <c r="I105" i="18"/>
  <c r="D106" i="18"/>
  <c r="I115" i="18"/>
  <c r="D116" i="18"/>
  <c r="AI115" i="18"/>
  <c r="W116" i="18"/>
  <c r="AV115" i="18"/>
  <c r="AJ116" i="18"/>
  <c r="V105" i="18"/>
  <c r="J106" i="18"/>
  <c r="AI105" i="18"/>
  <c r="W106" i="18"/>
  <c r="AV105" i="18"/>
  <c r="AJ106" i="18"/>
  <c r="V95" i="18"/>
  <c r="J96" i="18"/>
  <c r="AI95" i="18"/>
  <c r="W96" i="18"/>
  <c r="AV95" i="18"/>
  <c r="AJ96" i="18"/>
  <c r="I51" i="18"/>
  <c r="D52" i="18"/>
  <c r="I61" i="18"/>
  <c r="D62" i="18"/>
  <c r="I71" i="18"/>
  <c r="D72" i="18"/>
  <c r="AV71" i="18"/>
  <c r="AJ72" i="18"/>
  <c r="AI61" i="18"/>
  <c r="W62" i="18"/>
  <c r="AV61" i="18"/>
  <c r="AJ62" i="18"/>
  <c r="V51" i="18"/>
  <c r="J52" i="18"/>
  <c r="AI51" i="18"/>
  <c r="W52" i="18"/>
  <c r="AV51" i="18"/>
  <c r="AJ52" i="18"/>
  <c r="I27" i="18"/>
  <c r="D28" i="18"/>
  <c r="AI27" i="18"/>
  <c r="W28" i="18"/>
  <c r="AV27" i="18"/>
  <c r="AJ28" i="18"/>
  <c r="V17" i="18"/>
  <c r="J18" i="18"/>
  <c r="AV17" i="18"/>
  <c r="AJ18" i="18"/>
  <c r="AV7" i="18"/>
  <c r="AJ8" i="18"/>
  <c r="R81" i="18"/>
  <c r="O78" i="5"/>
  <c r="P77" i="5"/>
  <c r="Z140" i="18"/>
  <c r="S37" i="18"/>
  <c r="R64" i="18"/>
  <c r="R66" i="18" s="1"/>
  <c r="V62" i="18"/>
  <c r="F40" i="5"/>
  <c r="F42" i="5" s="1"/>
  <c r="N140" i="18"/>
  <c r="AZ140" i="18"/>
  <c r="AQ140" i="18"/>
  <c r="AS10" i="1" s="1"/>
  <c r="AU140" i="18"/>
  <c r="AM140" i="18"/>
  <c r="AH140" i="18"/>
  <c r="AJ10" i="1" s="1"/>
  <c r="AD140" i="18"/>
  <c r="AF10" i="1" s="1"/>
  <c r="V72" i="18"/>
  <c r="O74" i="18"/>
  <c r="O76" i="18" s="1"/>
  <c r="AT140" i="18"/>
  <c r="AV10" i="1" s="1"/>
  <c r="AL140" i="18"/>
  <c r="AP140" i="18"/>
  <c r="AR10" i="1" s="1"/>
  <c r="X140" i="18"/>
  <c r="Z10" i="1" s="1"/>
  <c r="AE140" i="18"/>
  <c r="AG10" i="1" s="1"/>
  <c r="O140" i="18"/>
  <c r="Q10" i="1" s="1"/>
  <c r="AX140" i="18"/>
  <c r="AZ10" i="1" s="1"/>
  <c r="AW140" i="18"/>
  <c r="AY10" i="1" s="1"/>
  <c r="AS140" i="18"/>
  <c r="AU10" i="1" s="1"/>
  <c r="AK140" i="18"/>
  <c r="AM10" i="1" s="1"/>
  <c r="AR140" i="18"/>
  <c r="AT10" i="1" s="1"/>
  <c r="AO140" i="18"/>
  <c r="AQ10" i="1" s="1"/>
  <c r="AN140" i="18"/>
  <c r="AP10" i="1" s="1"/>
  <c r="AF140" i="18"/>
  <c r="AH10" i="1" s="1"/>
  <c r="K140" i="18"/>
  <c r="R140" i="18"/>
  <c r="T10" i="1" s="1"/>
  <c r="P140" i="18"/>
  <c r="R10" i="1" s="1"/>
  <c r="T140" i="18"/>
  <c r="V10" i="1" s="1"/>
  <c r="S140" i="18"/>
  <c r="U10" i="1" s="1"/>
  <c r="L140" i="18"/>
  <c r="N10" i="1" s="1"/>
  <c r="H140" i="18"/>
  <c r="J10" i="1" s="1"/>
  <c r="BB10" i="1"/>
  <c r="BA10" i="1"/>
  <c r="AW10" i="1"/>
  <c r="AO10" i="1"/>
  <c r="AN10" i="1"/>
  <c r="AI8" i="18"/>
  <c r="AB37" i="18"/>
  <c r="J10" i="18"/>
  <c r="T10" i="18"/>
  <c r="R10" i="18"/>
  <c r="P10" i="18"/>
  <c r="P39" i="18" s="1"/>
  <c r="P41" i="18" s="1"/>
  <c r="G69" i="5"/>
  <c r="G70" i="5" s="1"/>
  <c r="G32" i="5"/>
  <c r="G33" i="5" s="1"/>
  <c r="F10" i="18"/>
  <c r="F37" i="18"/>
  <c r="L10" i="18"/>
  <c r="H41" i="5"/>
  <c r="H42" i="5" s="1"/>
  <c r="D10" i="18"/>
  <c r="D12" i="18" s="1"/>
  <c r="AZ69" i="5"/>
  <c r="AZ70" i="5" s="1"/>
  <c r="H22" i="5"/>
  <c r="H24" i="5" s="1"/>
  <c r="AY77" i="5"/>
  <c r="AY79" i="5" s="1"/>
  <c r="E13" i="5"/>
  <c r="H77" i="5"/>
  <c r="H79" i="5" s="1"/>
  <c r="N77" i="5"/>
  <c r="N79" i="5" s="1"/>
  <c r="U37" i="18"/>
  <c r="G10" i="18"/>
  <c r="G12" i="18" s="1"/>
  <c r="G37" i="18"/>
  <c r="H10" i="18"/>
  <c r="H12" i="18" s="1"/>
  <c r="V7" i="18"/>
  <c r="I8" i="18"/>
  <c r="E10" i="18"/>
  <c r="E12" i="18" s="1"/>
  <c r="E37" i="18"/>
  <c r="F68" i="5"/>
  <c r="F70" i="5" s="1"/>
  <c r="Q8" i="18"/>
  <c r="I7" i="18"/>
  <c r="AX70" i="5"/>
  <c r="AC10" i="1"/>
  <c r="AB10" i="1"/>
  <c r="AI10" i="1"/>
  <c r="AA10" i="1"/>
  <c r="AE10" i="1"/>
  <c r="P10" i="1"/>
  <c r="O10" i="1"/>
  <c r="M10" i="1"/>
  <c r="U78" i="5"/>
  <c r="U79" i="5" s="1"/>
  <c r="J65" i="5"/>
  <c r="H13" i="5"/>
  <c r="H15" i="5" s="1"/>
  <c r="AJ65" i="5"/>
  <c r="I59" i="5"/>
  <c r="I61" i="5" s="1"/>
  <c r="E69" i="5"/>
  <c r="I77" i="5"/>
  <c r="I79" i="5" s="1"/>
  <c r="F59" i="5"/>
  <c r="F61" i="5" s="1"/>
  <c r="E68" i="5"/>
  <c r="E23" i="23"/>
  <c r="E24" i="23" s="1"/>
  <c r="F78" i="5"/>
  <c r="F93" i="5" s="1"/>
  <c r="H32" i="5"/>
  <c r="H33" i="5" s="1"/>
  <c r="F22" i="5"/>
  <c r="F24" i="5" s="1"/>
  <c r="I14" i="5"/>
  <c r="I15" i="5" s="1"/>
  <c r="J74" i="5"/>
  <c r="E58" i="23"/>
  <c r="U9" i="1" s="1"/>
  <c r="J86" i="5"/>
  <c r="AW65" i="5"/>
  <c r="AW10" i="5"/>
  <c r="T78" i="5"/>
  <c r="T79" i="5" s="1"/>
  <c r="L78" i="5"/>
  <c r="L79" i="5" s="1"/>
  <c r="V78" i="5"/>
  <c r="V79" i="5" s="1"/>
  <c r="BA70" i="5"/>
  <c r="E59" i="5"/>
  <c r="J10" i="5"/>
  <c r="AZ77" i="5"/>
  <c r="AZ78" i="5"/>
  <c r="I41" i="5"/>
  <c r="I42" i="5" s="1"/>
  <c r="W10" i="5"/>
  <c r="W65" i="5"/>
  <c r="AJ10" i="5"/>
  <c r="J37" i="5"/>
  <c r="E41" i="5"/>
  <c r="E40" i="5"/>
  <c r="S78" i="5"/>
  <c r="S79" i="5" s="1"/>
  <c r="H11" i="23"/>
  <c r="I69" i="5"/>
  <c r="I68" i="5"/>
  <c r="G60" i="5"/>
  <c r="G59" i="5"/>
  <c r="AY68" i="5"/>
  <c r="AY69" i="5"/>
  <c r="G22" i="5"/>
  <c r="G23" i="5"/>
  <c r="BA78" i="5"/>
  <c r="BA77" i="5"/>
  <c r="I31" i="5"/>
  <c r="I32" i="5"/>
  <c r="E32" i="5"/>
  <c r="E31" i="5"/>
  <c r="J28" i="5"/>
  <c r="H60" i="5"/>
  <c r="H93" i="5" s="1"/>
  <c r="H59" i="5"/>
  <c r="E78" i="5"/>
  <c r="E77" i="5"/>
  <c r="F14" i="5"/>
  <c r="F13" i="5"/>
  <c r="F15" i="5" s="1"/>
  <c r="AX78" i="5"/>
  <c r="AX77" i="5"/>
  <c r="E23" i="5"/>
  <c r="E22" i="5"/>
  <c r="G77" i="5"/>
  <c r="G78" i="5"/>
  <c r="J56" i="5"/>
  <c r="G14" i="5"/>
  <c r="G13" i="5"/>
  <c r="G15" i="5" s="1"/>
  <c r="J87" i="5"/>
  <c r="C58" i="23"/>
  <c r="S9" i="1" s="1"/>
  <c r="C29" i="23"/>
  <c r="C30" i="23" s="1"/>
  <c r="H88" i="5"/>
  <c r="W56" i="5"/>
  <c r="AJ56" i="5"/>
  <c r="AW56" i="5"/>
  <c r="Y78" i="5"/>
  <c r="Y77" i="5"/>
  <c r="M79" i="5"/>
  <c r="Z78" i="5"/>
  <c r="Z77" i="5"/>
  <c r="AA78" i="5"/>
  <c r="AA77" i="5"/>
  <c r="O79" i="5"/>
  <c r="AB78" i="5"/>
  <c r="AB77" i="5"/>
  <c r="P79" i="5"/>
  <c r="AC78" i="5"/>
  <c r="AC77" i="5"/>
  <c r="Q79" i="5"/>
  <c r="AD78" i="5"/>
  <c r="AD77" i="5"/>
  <c r="R79" i="5"/>
  <c r="AE78" i="5"/>
  <c r="AE77" i="5"/>
  <c r="AF78" i="5"/>
  <c r="AF77" i="5"/>
  <c r="AG78" i="5"/>
  <c r="AG77" i="5"/>
  <c r="AH78" i="5"/>
  <c r="AH77" i="5"/>
  <c r="AI78" i="5"/>
  <c r="AI77" i="5"/>
  <c r="W74" i="5"/>
  <c r="K78" i="5"/>
  <c r="K77" i="5"/>
  <c r="AJ37" i="5"/>
  <c r="AW37" i="5"/>
  <c r="W37" i="5"/>
  <c r="W28" i="5"/>
  <c r="AJ28" i="5"/>
  <c r="AW19" i="5"/>
  <c r="W19" i="5"/>
  <c r="AW28" i="5"/>
  <c r="O59" i="5"/>
  <c r="O60" i="5"/>
  <c r="AB60" i="5"/>
  <c r="AB59" i="5"/>
  <c r="AO60" i="5"/>
  <c r="AO59" i="5"/>
  <c r="P59" i="5"/>
  <c r="P60" i="5"/>
  <c r="AC60" i="5"/>
  <c r="AC59" i="5"/>
  <c r="AP60" i="5"/>
  <c r="AP59" i="5"/>
  <c r="Q59" i="5"/>
  <c r="Q60" i="5"/>
  <c r="AD60" i="5"/>
  <c r="AD59" i="5"/>
  <c r="AQ60" i="5"/>
  <c r="AQ59" i="5"/>
  <c r="L59" i="5"/>
  <c r="L60" i="5"/>
  <c r="Y60" i="5"/>
  <c r="Y59" i="5"/>
  <c r="AL60" i="5"/>
  <c r="AL59" i="5"/>
  <c r="AY59" i="5"/>
  <c r="AY60" i="5"/>
  <c r="M59" i="5"/>
  <c r="M60" i="5"/>
  <c r="Z60" i="5"/>
  <c r="Z59" i="5"/>
  <c r="AM60" i="5"/>
  <c r="AM59" i="5"/>
  <c r="AZ59" i="5"/>
  <c r="AZ60" i="5"/>
  <c r="N59" i="5"/>
  <c r="N60" i="5"/>
  <c r="AA60" i="5"/>
  <c r="AA59" i="5"/>
  <c r="AN60" i="5"/>
  <c r="AN59" i="5"/>
  <c r="BA59" i="5"/>
  <c r="BA60" i="5"/>
  <c r="R59" i="5"/>
  <c r="R60" i="5"/>
  <c r="AE60" i="5"/>
  <c r="AE59" i="5"/>
  <c r="AR60" i="5"/>
  <c r="AR59" i="5"/>
  <c r="S59" i="5"/>
  <c r="S60" i="5"/>
  <c r="AF60" i="5"/>
  <c r="AF59" i="5"/>
  <c r="AS60" i="5"/>
  <c r="AS59" i="5"/>
  <c r="T59" i="5"/>
  <c r="T60" i="5"/>
  <c r="AG60" i="5"/>
  <c r="AG59" i="5"/>
  <c r="AT60" i="5"/>
  <c r="AT59" i="5"/>
  <c r="K69" i="5"/>
  <c r="K68" i="5"/>
  <c r="X69" i="5"/>
  <c r="X68" i="5"/>
  <c r="AK69" i="5"/>
  <c r="AK68" i="5"/>
  <c r="K60" i="5"/>
  <c r="K59" i="5"/>
  <c r="X60" i="5"/>
  <c r="X59" i="5"/>
  <c r="AK60" i="5"/>
  <c r="AK59" i="5"/>
  <c r="AX60" i="5"/>
  <c r="AX59" i="5"/>
  <c r="U59" i="5"/>
  <c r="U60" i="5"/>
  <c r="AH60" i="5"/>
  <c r="AH59" i="5"/>
  <c r="AU60" i="5"/>
  <c r="AU59" i="5"/>
  <c r="V59" i="5"/>
  <c r="V60" i="5"/>
  <c r="AI60" i="5"/>
  <c r="AI59" i="5"/>
  <c r="AV60" i="5"/>
  <c r="AV59" i="5"/>
  <c r="L68" i="5"/>
  <c r="L69" i="5"/>
  <c r="Y69" i="5"/>
  <c r="Y68" i="5"/>
  <c r="AL69" i="5"/>
  <c r="AL68" i="5"/>
  <c r="M68" i="5"/>
  <c r="M69" i="5"/>
  <c r="Z69" i="5"/>
  <c r="Z68" i="5"/>
  <c r="AM69" i="5"/>
  <c r="AM68" i="5"/>
  <c r="N68" i="5"/>
  <c r="N69" i="5"/>
  <c r="AA69" i="5"/>
  <c r="AA68" i="5"/>
  <c r="AN69" i="5"/>
  <c r="AN68" i="5"/>
  <c r="O68" i="5"/>
  <c r="O69" i="5"/>
  <c r="AB69" i="5"/>
  <c r="AB68" i="5"/>
  <c r="AO69" i="5"/>
  <c r="AO68" i="5"/>
  <c r="P68" i="5"/>
  <c r="P69" i="5"/>
  <c r="AC69" i="5"/>
  <c r="AC68" i="5"/>
  <c r="AP69" i="5"/>
  <c r="AP68" i="5"/>
  <c r="Q68" i="5"/>
  <c r="Q69" i="5"/>
  <c r="AD69" i="5"/>
  <c r="AD68" i="5"/>
  <c r="AQ69" i="5"/>
  <c r="AQ68" i="5"/>
  <c r="R68" i="5"/>
  <c r="R69" i="5"/>
  <c r="AE69" i="5"/>
  <c r="AE68" i="5"/>
  <c r="AR69" i="5"/>
  <c r="AR68" i="5"/>
  <c r="S68" i="5"/>
  <c r="S69" i="5"/>
  <c r="AF69" i="5"/>
  <c r="AF68" i="5"/>
  <c r="AS69" i="5"/>
  <c r="AS68" i="5"/>
  <c r="T68" i="5"/>
  <c r="T69" i="5"/>
  <c r="AG69" i="5"/>
  <c r="AG68" i="5"/>
  <c r="AT69" i="5"/>
  <c r="AT68" i="5"/>
  <c r="U68" i="5"/>
  <c r="U69" i="5"/>
  <c r="AH69" i="5"/>
  <c r="AH68" i="5"/>
  <c r="AU69" i="5"/>
  <c r="AU68" i="5"/>
  <c r="V68" i="5"/>
  <c r="V69" i="5"/>
  <c r="AI69" i="5"/>
  <c r="AI68" i="5"/>
  <c r="AV69" i="5"/>
  <c r="AV68" i="5"/>
  <c r="AV22" i="5"/>
  <c r="AV23" i="5"/>
  <c r="AI22" i="5"/>
  <c r="AI23" i="5"/>
  <c r="V22" i="5"/>
  <c r="V23" i="5"/>
  <c r="AU22" i="5"/>
  <c r="AU23" i="5"/>
  <c r="AH22" i="5"/>
  <c r="AH23" i="5"/>
  <c r="U22" i="5"/>
  <c r="U23" i="5"/>
  <c r="AT22" i="5"/>
  <c r="AT23" i="5"/>
  <c r="AG22" i="5"/>
  <c r="AG23" i="5"/>
  <c r="T22" i="5"/>
  <c r="T23" i="5"/>
  <c r="AS22" i="5"/>
  <c r="AS23" i="5"/>
  <c r="AF22" i="5"/>
  <c r="AF23" i="5"/>
  <c r="S22" i="5"/>
  <c r="S23" i="5"/>
  <c r="AR22" i="5"/>
  <c r="AR23" i="5"/>
  <c r="AE22" i="5"/>
  <c r="AE23" i="5"/>
  <c r="R22" i="5"/>
  <c r="R23" i="5"/>
  <c r="AQ22" i="5"/>
  <c r="AQ23" i="5"/>
  <c r="AD22" i="5"/>
  <c r="AD23" i="5"/>
  <c r="Q22" i="5"/>
  <c r="Q23" i="5"/>
  <c r="AP22" i="5"/>
  <c r="AP23" i="5"/>
  <c r="AC22" i="5"/>
  <c r="AC23" i="5"/>
  <c r="P22" i="5"/>
  <c r="P23" i="5"/>
  <c r="AO22" i="5"/>
  <c r="AO23" i="5"/>
  <c r="AB22" i="5"/>
  <c r="AB23" i="5"/>
  <c r="O22" i="5"/>
  <c r="O23" i="5"/>
  <c r="BA22" i="5"/>
  <c r="BA23" i="5"/>
  <c r="AN22" i="5"/>
  <c r="AN23" i="5"/>
  <c r="AA22" i="5"/>
  <c r="AA23" i="5"/>
  <c r="N22" i="5"/>
  <c r="N23" i="5"/>
  <c r="AZ22" i="5"/>
  <c r="AZ23" i="5"/>
  <c r="AM22" i="5"/>
  <c r="AM23" i="5"/>
  <c r="Z22" i="5"/>
  <c r="Z23" i="5"/>
  <c r="M22" i="5"/>
  <c r="M23" i="5"/>
  <c r="AY22" i="5"/>
  <c r="AY23" i="5"/>
  <c r="AL22" i="5"/>
  <c r="AL23" i="5"/>
  <c r="Y22" i="5"/>
  <c r="Y23" i="5"/>
  <c r="L22" i="5"/>
  <c r="L23" i="5"/>
  <c r="K23" i="5"/>
  <c r="K22" i="5"/>
  <c r="K24" i="5" s="1"/>
  <c r="AJ19" i="5"/>
  <c r="X23" i="5"/>
  <c r="X22" i="5"/>
  <c r="X24" i="5" s="1"/>
  <c r="AK23" i="5"/>
  <c r="AK22" i="5"/>
  <c r="AK24" i="5" s="1"/>
  <c r="AX23" i="5"/>
  <c r="AX22" i="5"/>
  <c r="AX24" i="5" s="1"/>
  <c r="AY31" i="5"/>
  <c r="AY32" i="5"/>
  <c r="AL31" i="5"/>
  <c r="AL32" i="5"/>
  <c r="Y31" i="5"/>
  <c r="Y32" i="5"/>
  <c r="L31" i="5"/>
  <c r="L32" i="5"/>
  <c r="AZ31" i="5"/>
  <c r="AZ32" i="5"/>
  <c r="AM31" i="5"/>
  <c r="AM32" i="5"/>
  <c r="Z31" i="5"/>
  <c r="Z32" i="5"/>
  <c r="M31" i="5"/>
  <c r="M32" i="5"/>
  <c r="BA31" i="5"/>
  <c r="BA32" i="5"/>
  <c r="AN31" i="5"/>
  <c r="AN32" i="5"/>
  <c r="AA31" i="5"/>
  <c r="AA32" i="5"/>
  <c r="N31" i="5"/>
  <c r="N32" i="5"/>
  <c r="AO31" i="5"/>
  <c r="AO32" i="5"/>
  <c r="AB31" i="5"/>
  <c r="AB32" i="5"/>
  <c r="O31" i="5"/>
  <c r="O32" i="5"/>
  <c r="AP31" i="5"/>
  <c r="AP32" i="5"/>
  <c r="AC31" i="5"/>
  <c r="AC32" i="5"/>
  <c r="P31" i="5"/>
  <c r="P32" i="5"/>
  <c r="AQ31" i="5"/>
  <c r="AQ32" i="5"/>
  <c r="AD31" i="5"/>
  <c r="AD32" i="5"/>
  <c r="Q31" i="5"/>
  <c r="Q32" i="5"/>
  <c r="AR31" i="5"/>
  <c r="AR32" i="5"/>
  <c r="AE31" i="5"/>
  <c r="AE32" i="5"/>
  <c r="R31" i="5"/>
  <c r="R32" i="5"/>
  <c r="AS31" i="5"/>
  <c r="AS32" i="5"/>
  <c r="AF31" i="5"/>
  <c r="AF32" i="5"/>
  <c r="S31" i="5"/>
  <c r="S32" i="5"/>
  <c r="AT31" i="5"/>
  <c r="AT32" i="5"/>
  <c r="AG31" i="5"/>
  <c r="AG32" i="5"/>
  <c r="T31" i="5"/>
  <c r="T32" i="5"/>
  <c r="AU31" i="5"/>
  <c r="AU32" i="5"/>
  <c r="AH31" i="5"/>
  <c r="AH32" i="5"/>
  <c r="U31" i="5"/>
  <c r="U32" i="5"/>
  <c r="AV31" i="5"/>
  <c r="AV32" i="5"/>
  <c r="AI31" i="5"/>
  <c r="AI32" i="5"/>
  <c r="V31" i="5"/>
  <c r="V32" i="5"/>
  <c r="K32" i="5"/>
  <c r="K31" i="5"/>
  <c r="K33" i="5" s="1"/>
  <c r="X32" i="5"/>
  <c r="X31" i="5"/>
  <c r="X33" i="5" s="1"/>
  <c r="AK32" i="5"/>
  <c r="AK31" i="5"/>
  <c r="AK33" i="5" s="1"/>
  <c r="AX32" i="5"/>
  <c r="AX31" i="5"/>
  <c r="AX33" i="5" s="1"/>
  <c r="L40" i="5"/>
  <c r="L41" i="5"/>
  <c r="Y40" i="5"/>
  <c r="Y41" i="5"/>
  <c r="AL40" i="5"/>
  <c r="AL41" i="5"/>
  <c r="AY40" i="5"/>
  <c r="AY41" i="5"/>
  <c r="M40" i="5"/>
  <c r="M41" i="5"/>
  <c r="Z40" i="5"/>
  <c r="Z41" i="5"/>
  <c r="AM40" i="5"/>
  <c r="AM41" i="5"/>
  <c r="AZ40" i="5"/>
  <c r="AZ41" i="5"/>
  <c r="N40" i="5"/>
  <c r="N41" i="5"/>
  <c r="AA40" i="5"/>
  <c r="AA41" i="5"/>
  <c r="AN40" i="5"/>
  <c r="AN41" i="5"/>
  <c r="BA40" i="5"/>
  <c r="BA41" i="5"/>
  <c r="O40" i="5"/>
  <c r="O41" i="5"/>
  <c r="AB40" i="5"/>
  <c r="AB41" i="5"/>
  <c r="AO40" i="5"/>
  <c r="AO41" i="5"/>
  <c r="P40" i="5"/>
  <c r="P41" i="5"/>
  <c r="AC40" i="5"/>
  <c r="AC41" i="5"/>
  <c r="AP40" i="5"/>
  <c r="AP41" i="5"/>
  <c r="Q40" i="5"/>
  <c r="Q41" i="5"/>
  <c r="AD40" i="5"/>
  <c r="AD41" i="5"/>
  <c r="AQ40" i="5"/>
  <c r="AQ41" i="5"/>
  <c r="R40" i="5"/>
  <c r="R41" i="5"/>
  <c r="AE40" i="5"/>
  <c r="AE41" i="5"/>
  <c r="AR40" i="5"/>
  <c r="AR41" i="5"/>
  <c r="S40" i="5"/>
  <c r="S41" i="5"/>
  <c r="AF40" i="5"/>
  <c r="AF41" i="5"/>
  <c r="AS40" i="5"/>
  <c r="AS41" i="5"/>
  <c r="T40" i="5"/>
  <c r="T41" i="5"/>
  <c r="AG40" i="5"/>
  <c r="AG41" i="5"/>
  <c r="AT40" i="5"/>
  <c r="AT41" i="5"/>
  <c r="U40" i="5"/>
  <c r="U41" i="5"/>
  <c r="AH40" i="5"/>
  <c r="AH41" i="5"/>
  <c r="AU40" i="5"/>
  <c r="AU41" i="5"/>
  <c r="V40" i="5"/>
  <c r="V41" i="5"/>
  <c r="AI40" i="5"/>
  <c r="AI41" i="5"/>
  <c r="AV40" i="5"/>
  <c r="AV41" i="5"/>
  <c r="K41" i="5"/>
  <c r="K40" i="5"/>
  <c r="K42" i="5" s="1"/>
  <c r="X41" i="5"/>
  <c r="X40" i="5"/>
  <c r="X42" i="5" s="1"/>
  <c r="AK41" i="5"/>
  <c r="AK40" i="5"/>
  <c r="AX41" i="5"/>
  <c r="AX40" i="5"/>
  <c r="AX42" i="5" s="1"/>
  <c r="X13" i="5"/>
  <c r="X14" i="5"/>
  <c r="K14" i="5"/>
  <c r="K13" i="5"/>
  <c r="K15" i="5" s="1"/>
  <c r="AK14" i="5"/>
  <c r="AK47" i="5" s="1"/>
  <c r="AK13" i="5"/>
  <c r="AK15" i="5" s="1"/>
  <c r="AX14" i="5"/>
  <c r="AX13" i="5"/>
  <c r="AX15" i="5" s="1"/>
  <c r="L14" i="5"/>
  <c r="L13" i="5"/>
  <c r="L15" i="5" s="1"/>
  <c r="Y13" i="5"/>
  <c r="Y14" i="5"/>
  <c r="AY13" i="5"/>
  <c r="AY14" i="5"/>
  <c r="AL13" i="5"/>
  <c r="AL14" i="5"/>
  <c r="M14" i="5"/>
  <c r="M13" i="5"/>
  <c r="M15" i="5" s="1"/>
  <c r="Z13" i="5"/>
  <c r="Z14" i="5"/>
  <c r="AZ13" i="5"/>
  <c r="AZ14" i="5"/>
  <c r="AM13" i="5"/>
  <c r="AM14" i="5"/>
  <c r="N14" i="5"/>
  <c r="N13" i="5"/>
  <c r="N15" i="5" s="1"/>
  <c r="AA13" i="5"/>
  <c r="AA14" i="5"/>
  <c r="BA13" i="5"/>
  <c r="BA14" i="5"/>
  <c r="AN13" i="5"/>
  <c r="AN14" i="5"/>
  <c r="O14" i="5"/>
  <c r="O13" i="5"/>
  <c r="O15" i="5" s="1"/>
  <c r="AB13" i="5"/>
  <c r="AB14" i="5"/>
  <c r="AO13" i="5"/>
  <c r="AO14" i="5"/>
  <c r="P14" i="5"/>
  <c r="P13" i="5"/>
  <c r="P15" i="5" s="1"/>
  <c r="AC13" i="5"/>
  <c r="AC14" i="5"/>
  <c r="AP13" i="5"/>
  <c r="AP14" i="5"/>
  <c r="Q14" i="5"/>
  <c r="Q13" i="5"/>
  <c r="Q15" i="5" s="1"/>
  <c r="AD13" i="5"/>
  <c r="AD14" i="5"/>
  <c r="AQ13" i="5"/>
  <c r="AQ14" i="5"/>
  <c r="R13" i="5"/>
  <c r="R15" i="5" s="1"/>
  <c r="AE13" i="5"/>
  <c r="AE14" i="5"/>
  <c r="AR13" i="5"/>
  <c r="AR14" i="5"/>
  <c r="S14" i="5"/>
  <c r="S13" i="5"/>
  <c r="S15" i="5" s="1"/>
  <c r="AF13" i="5"/>
  <c r="AF14" i="5"/>
  <c r="AS13" i="5"/>
  <c r="AS14" i="5"/>
  <c r="T14" i="5"/>
  <c r="T13" i="5"/>
  <c r="T15" i="5" s="1"/>
  <c r="AG13" i="5"/>
  <c r="AG14" i="5"/>
  <c r="AT13" i="5"/>
  <c r="AT14" i="5"/>
  <c r="U14" i="5"/>
  <c r="U13" i="5"/>
  <c r="U15" i="5" s="1"/>
  <c r="AH13" i="5"/>
  <c r="AH14" i="5"/>
  <c r="AU13" i="5"/>
  <c r="AU14" i="5"/>
  <c r="V14" i="5"/>
  <c r="V13" i="5"/>
  <c r="V15" i="5" s="1"/>
  <c r="AI13" i="5"/>
  <c r="AI14" i="5"/>
  <c r="AV13" i="5"/>
  <c r="AV14" i="5"/>
  <c r="H53" i="23"/>
  <c r="H54" i="23" s="1"/>
  <c r="H47" i="23"/>
  <c r="H48" i="23" s="1"/>
  <c r="H41" i="23"/>
  <c r="H42" i="23" s="1"/>
  <c r="H35" i="23"/>
  <c r="H36" i="23" s="1"/>
  <c r="H29" i="23"/>
  <c r="H30" i="23" s="1"/>
  <c r="G60" i="23"/>
  <c r="W28" i="1" s="1"/>
  <c r="G18" i="23"/>
  <c r="J47" i="1"/>
  <c r="F60" i="23"/>
  <c r="V28" i="1" s="1"/>
  <c r="F18" i="23"/>
  <c r="I47" i="1"/>
  <c r="E60" i="23"/>
  <c r="U28" i="1" s="1"/>
  <c r="E18" i="23"/>
  <c r="H47" i="1"/>
  <c r="D60" i="23"/>
  <c r="T28" i="1" s="1"/>
  <c r="D18" i="23"/>
  <c r="G47" i="1"/>
  <c r="H17" i="23"/>
  <c r="H18" i="23" s="1"/>
  <c r="C18" i="23"/>
  <c r="U17" i="23"/>
  <c r="U18" i="23" s="1"/>
  <c r="T33" i="23"/>
  <c r="T11" i="23"/>
  <c r="AG33" i="23"/>
  <c r="AG11" i="23"/>
  <c r="S33" i="23"/>
  <c r="S11" i="23"/>
  <c r="AF33" i="23"/>
  <c r="AF11" i="23"/>
  <c r="R33" i="23"/>
  <c r="R11" i="23"/>
  <c r="AE33" i="23"/>
  <c r="AE11" i="23"/>
  <c r="Q33" i="23"/>
  <c r="Q11" i="23"/>
  <c r="AD33" i="23"/>
  <c r="AD11" i="23"/>
  <c r="P33" i="23"/>
  <c r="P11" i="23"/>
  <c r="AC33" i="23"/>
  <c r="AC11" i="23"/>
  <c r="O33" i="23"/>
  <c r="O11" i="23"/>
  <c r="AB33" i="23"/>
  <c r="AB11" i="23"/>
  <c r="N33" i="23"/>
  <c r="N11" i="23"/>
  <c r="AA33" i="23"/>
  <c r="AA11" i="23"/>
  <c r="M33" i="23"/>
  <c r="M11" i="23"/>
  <c r="Z33" i="23"/>
  <c r="Z11" i="23"/>
  <c r="L33" i="23"/>
  <c r="L11" i="23"/>
  <c r="Y33" i="23"/>
  <c r="Y11" i="23"/>
  <c r="AL33" i="23"/>
  <c r="AL11" i="23"/>
  <c r="K33" i="23"/>
  <c r="K11" i="23"/>
  <c r="X33" i="23"/>
  <c r="X11" i="23"/>
  <c r="AK33" i="23"/>
  <c r="AK11" i="23"/>
  <c r="J33" i="23"/>
  <c r="J11" i="23"/>
  <c r="W33" i="23"/>
  <c r="W11" i="23"/>
  <c r="AJ33" i="23"/>
  <c r="AJ11" i="23"/>
  <c r="I33" i="23"/>
  <c r="I11" i="23"/>
  <c r="V33" i="23"/>
  <c r="V11" i="23"/>
  <c r="AI33" i="23"/>
  <c r="AI11" i="23"/>
  <c r="M18" i="23"/>
  <c r="T18" i="23"/>
  <c r="S18" i="23"/>
  <c r="R18" i="23"/>
  <c r="Q18" i="23"/>
  <c r="P18" i="23"/>
  <c r="O18" i="23"/>
  <c r="N18" i="23"/>
  <c r="L18" i="23"/>
  <c r="K18" i="23"/>
  <c r="J18" i="23"/>
  <c r="I18" i="23"/>
  <c r="AL18" i="23"/>
  <c r="AK18" i="23"/>
  <c r="AJ18" i="23"/>
  <c r="AI18" i="23"/>
  <c r="AG18" i="23"/>
  <c r="AF18" i="23"/>
  <c r="AE18" i="23"/>
  <c r="AD18" i="23"/>
  <c r="AC18" i="23"/>
  <c r="AB18" i="23"/>
  <c r="AA18" i="23"/>
  <c r="Z18" i="23"/>
  <c r="Y18" i="23"/>
  <c r="X18" i="23"/>
  <c r="W18" i="23"/>
  <c r="AH17" i="23"/>
  <c r="AH18" i="23" s="1"/>
  <c r="V18" i="23"/>
  <c r="V118" i="18"/>
  <c r="V120" i="18" s="1"/>
  <c r="AZ127" i="18"/>
  <c r="AZ129" i="18" s="1"/>
  <c r="AZ100" i="18"/>
  <c r="AZ132" i="18" s="1"/>
  <c r="AY127" i="18"/>
  <c r="AY129" i="18" s="1"/>
  <c r="AY100" i="18"/>
  <c r="AY132" i="18" s="1"/>
  <c r="AX127" i="18"/>
  <c r="AX129" i="18" s="1"/>
  <c r="AX100" i="18"/>
  <c r="AX132" i="18" s="1"/>
  <c r="AW127" i="18"/>
  <c r="AW129" i="18" s="1"/>
  <c r="AW100" i="18"/>
  <c r="AW132" i="18" s="1"/>
  <c r="AU127" i="18"/>
  <c r="AU129" i="18" s="1"/>
  <c r="AU100" i="18"/>
  <c r="AU132" i="18" s="1"/>
  <c r="AT127" i="18"/>
  <c r="AT129" i="18" s="1"/>
  <c r="AT100" i="18"/>
  <c r="AT132" i="18" s="1"/>
  <c r="AS127" i="18"/>
  <c r="AS129" i="18" s="1"/>
  <c r="AS100" i="18"/>
  <c r="AS132" i="18" s="1"/>
  <c r="AR127" i="18"/>
  <c r="AR129" i="18" s="1"/>
  <c r="AR100" i="18"/>
  <c r="AR132" i="18" s="1"/>
  <c r="AQ127" i="18"/>
  <c r="AQ129" i="18" s="1"/>
  <c r="AQ100" i="18"/>
  <c r="AQ132" i="18" s="1"/>
  <c r="AP127" i="18"/>
  <c r="AP129" i="18" s="1"/>
  <c r="AP100" i="18"/>
  <c r="AP132" i="18" s="1"/>
  <c r="AO127" i="18"/>
  <c r="AO129" i="18" s="1"/>
  <c r="AO100" i="18"/>
  <c r="AO132" i="18" s="1"/>
  <c r="AN127" i="18"/>
  <c r="AN129" i="18" s="1"/>
  <c r="AN100" i="18"/>
  <c r="AN132" i="18" s="1"/>
  <c r="AM127" i="18"/>
  <c r="AM129" i="18" s="1"/>
  <c r="AM100" i="18"/>
  <c r="AM132" i="18" s="1"/>
  <c r="AL127" i="18"/>
  <c r="AL129" i="18" s="1"/>
  <c r="AL100" i="18"/>
  <c r="AL132" i="18" s="1"/>
  <c r="AK127" i="18"/>
  <c r="AK129" i="18" s="1"/>
  <c r="AK100" i="18"/>
  <c r="AK132" i="18" s="1"/>
  <c r="AH127" i="18"/>
  <c r="AH129" i="18" s="1"/>
  <c r="AH100" i="18"/>
  <c r="AH132" i="18" s="1"/>
  <c r="AG127" i="18"/>
  <c r="AG129" i="18" s="1"/>
  <c r="AG100" i="18"/>
  <c r="AG132" i="18" s="1"/>
  <c r="AF127" i="18"/>
  <c r="AF129" i="18" s="1"/>
  <c r="AF100" i="18"/>
  <c r="AF132" i="18" s="1"/>
  <c r="AE127" i="18"/>
  <c r="AE129" i="18" s="1"/>
  <c r="AE100" i="18"/>
  <c r="AE132" i="18" s="1"/>
  <c r="AD127" i="18"/>
  <c r="AD129" i="18" s="1"/>
  <c r="AD100" i="18"/>
  <c r="AD132" i="18" s="1"/>
  <c r="AC127" i="18"/>
  <c r="AC129" i="18" s="1"/>
  <c r="AC100" i="18"/>
  <c r="AC132" i="18" s="1"/>
  <c r="AB127" i="18"/>
  <c r="AB129" i="18" s="1"/>
  <c r="AB100" i="18"/>
  <c r="AB132" i="18" s="1"/>
  <c r="AA127" i="18"/>
  <c r="AA129" i="18" s="1"/>
  <c r="AA100" i="18"/>
  <c r="AA132" i="18" s="1"/>
  <c r="Z127" i="18"/>
  <c r="Z129" i="18" s="1"/>
  <c r="Z100" i="18"/>
  <c r="Z132" i="18" s="1"/>
  <c r="Y127" i="18"/>
  <c r="Y129" i="18" s="1"/>
  <c r="Y100" i="18"/>
  <c r="Y132" i="18" s="1"/>
  <c r="X127" i="18"/>
  <c r="X129" i="18" s="1"/>
  <c r="X100" i="18"/>
  <c r="X132" i="18" s="1"/>
  <c r="U127" i="18"/>
  <c r="U129" i="18" s="1"/>
  <c r="U100" i="18"/>
  <c r="U132" i="18" s="1"/>
  <c r="T127" i="18"/>
  <c r="T129" i="18" s="1"/>
  <c r="T100" i="18"/>
  <c r="T132" i="18" s="1"/>
  <c r="S127" i="18"/>
  <c r="S129" i="18" s="1"/>
  <c r="S100" i="18"/>
  <c r="S132" i="18" s="1"/>
  <c r="R127" i="18"/>
  <c r="R129" i="18" s="1"/>
  <c r="R100" i="18"/>
  <c r="R132" i="18" s="1"/>
  <c r="Q127" i="18"/>
  <c r="Q129" i="18" s="1"/>
  <c r="Q100" i="18"/>
  <c r="Q132" i="18" s="1"/>
  <c r="P127" i="18"/>
  <c r="P129" i="18" s="1"/>
  <c r="P100" i="18"/>
  <c r="P132" i="18" s="1"/>
  <c r="O127" i="18"/>
  <c r="O129" i="18" s="1"/>
  <c r="O100" i="18"/>
  <c r="O132" i="18" s="1"/>
  <c r="N127" i="18"/>
  <c r="N129" i="18" s="1"/>
  <c r="N100" i="18"/>
  <c r="N132" i="18" s="1"/>
  <c r="M127" i="18"/>
  <c r="M129" i="18" s="1"/>
  <c r="M100" i="18"/>
  <c r="M132" i="18" s="1"/>
  <c r="L127" i="18"/>
  <c r="L129" i="18" s="1"/>
  <c r="L100" i="18"/>
  <c r="L132" i="18" s="1"/>
  <c r="K127" i="18"/>
  <c r="K129" i="18" s="1"/>
  <c r="K100" i="18"/>
  <c r="K132" i="18" s="1"/>
  <c r="H127" i="18"/>
  <c r="H129" i="18" s="1"/>
  <c r="H100" i="18"/>
  <c r="H132" i="18" s="1"/>
  <c r="G127" i="18"/>
  <c r="G129" i="18" s="1"/>
  <c r="G100" i="18"/>
  <c r="G132" i="18" s="1"/>
  <c r="F127" i="18"/>
  <c r="F129" i="18" s="1"/>
  <c r="F100" i="18"/>
  <c r="F132" i="18" s="1"/>
  <c r="E127" i="18"/>
  <c r="E129" i="18" s="1"/>
  <c r="E100" i="18"/>
  <c r="E132" i="18" s="1"/>
  <c r="AI74" i="18"/>
  <c r="AI76" i="18" s="1"/>
  <c r="V74" i="18"/>
  <c r="V64" i="18"/>
  <c r="V66" i="18" s="1"/>
  <c r="J66" i="18"/>
  <c r="AZ83" i="18"/>
  <c r="AZ85" i="18" s="1"/>
  <c r="AZ56" i="18"/>
  <c r="AY83" i="18"/>
  <c r="AY85" i="18" s="1"/>
  <c r="AY56" i="18"/>
  <c r="AX83" i="18"/>
  <c r="AX85" i="18" s="1"/>
  <c r="AX56" i="18"/>
  <c r="AW83" i="18"/>
  <c r="AW85" i="18" s="1"/>
  <c r="AW56" i="18"/>
  <c r="AU83" i="18"/>
  <c r="AU85" i="18" s="1"/>
  <c r="AU56" i="18"/>
  <c r="AT83" i="18"/>
  <c r="AT85" i="18" s="1"/>
  <c r="AT56" i="18"/>
  <c r="AS83" i="18"/>
  <c r="AS85" i="18" s="1"/>
  <c r="AS56" i="18"/>
  <c r="AR83" i="18"/>
  <c r="AR85" i="18" s="1"/>
  <c r="AR56" i="18"/>
  <c r="AQ83" i="18"/>
  <c r="AQ85" i="18" s="1"/>
  <c r="AQ56" i="18"/>
  <c r="AP83" i="18"/>
  <c r="AP85" i="18" s="1"/>
  <c r="AP56" i="18"/>
  <c r="AO83" i="18"/>
  <c r="AO85" i="18" s="1"/>
  <c r="AO56" i="18"/>
  <c r="AN83" i="18"/>
  <c r="AN85" i="18" s="1"/>
  <c r="AN56" i="18"/>
  <c r="AM83" i="18"/>
  <c r="AM85" i="18" s="1"/>
  <c r="AM56" i="18"/>
  <c r="AL83" i="18"/>
  <c r="AL85" i="18" s="1"/>
  <c r="AL56" i="18"/>
  <c r="AK83" i="18"/>
  <c r="AK85" i="18" s="1"/>
  <c r="AK56" i="18"/>
  <c r="AH83" i="18"/>
  <c r="AH85" i="18" s="1"/>
  <c r="AH56" i="18"/>
  <c r="AG83" i="18"/>
  <c r="AG85" i="18" s="1"/>
  <c r="AG56" i="18"/>
  <c r="AF83" i="18"/>
  <c r="AF85" i="18" s="1"/>
  <c r="AF56" i="18"/>
  <c r="AE83" i="18"/>
  <c r="AE85" i="18" s="1"/>
  <c r="AE56" i="18"/>
  <c r="AD83" i="18"/>
  <c r="AD85" i="18" s="1"/>
  <c r="AD56" i="18"/>
  <c r="AC83" i="18"/>
  <c r="AC85" i="18" s="1"/>
  <c r="AC56" i="18"/>
  <c r="AB83" i="18"/>
  <c r="AB85" i="18" s="1"/>
  <c r="AB56" i="18"/>
  <c r="AA83" i="18"/>
  <c r="AA85" i="18" s="1"/>
  <c r="AA56" i="18"/>
  <c r="Z83" i="18"/>
  <c r="Z85" i="18" s="1"/>
  <c r="Z56" i="18"/>
  <c r="Y83" i="18"/>
  <c r="Y85" i="18" s="1"/>
  <c r="Y56" i="18"/>
  <c r="X83" i="18"/>
  <c r="X85" i="18" s="1"/>
  <c r="X56" i="18"/>
  <c r="U83" i="18"/>
  <c r="U85" i="18" s="1"/>
  <c r="U56" i="18"/>
  <c r="T83" i="18"/>
  <c r="T85" i="18" s="1"/>
  <c r="T56" i="18"/>
  <c r="S83" i="18"/>
  <c r="S85" i="18" s="1"/>
  <c r="S56" i="18"/>
  <c r="R83" i="18"/>
  <c r="R56" i="18"/>
  <c r="Q83" i="18"/>
  <c r="Q85" i="18" s="1"/>
  <c r="Q56" i="18"/>
  <c r="P83" i="18"/>
  <c r="P85" i="18" s="1"/>
  <c r="P56" i="18"/>
  <c r="O83" i="18"/>
  <c r="O56" i="18"/>
  <c r="N83" i="18"/>
  <c r="N85" i="18" s="1"/>
  <c r="N56" i="18"/>
  <c r="M83" i="18"/>
  <c r="M85" i="18" s="1"/>
  <c r="M56" i="18"/>
  <c r="L83" i="18"/>
  <c r="L85" i="18" s="1"/>
  <c r="L56" i="18"/>
  <c r="K83" i="18"/>
  <c r="K85" i="18" s="1"/>
  <c r="K56" i="18"/>
  <c r="H83" i="18"/>
  <c r="H85" i="18" s="1"/>
  <c r="H56" i="18"/>
  <c r="G83" i="18"/>
  <c r="G85" i="18" s="1"/>
  <c r="G56" i="18"/>
  <c r="F83" i="18"/>
  <c r="F85" i="18" s="1"/>
  <c r="F56" i="18"/>
  <c r="E83" i="18"/>
  <c r="E85" i="18" s="1"/>
  <c r="E56" i="18"/>
  <c r="AZ39" i="18"/>
  <c r="AZ41" i="18" s="1"/>
  <c r="AZ12" i="18"/>
  <c r="AZ44" i="18" s="1"/>
  <c r="AY39" i="18"/>
  <c r="AY41" i="18" s="1"/>
  <c r="AY12" i="18"/>
  <c r="AY44" i="18" s="1"/>
  <c r="AX39" i="18"/>
  <c r="AX41" i="18" s="1"/>
  <c r="AX12" i="18"/>
  <c r="AX44" i="18" s="1"/>
  <c r="AW39" i="18"/>
  <c r="AW41" i="18" s="1"/>
  <c r="AW12" i="18"/>
  <c r="AW44" i="18" s="1"/>
  <c r="AU39" i="18"/>
  <c r="AU41" i="18" s="1"/>
  <c r="AU12" i="18"/>
  <c r="AU44" i="18" s="1"/>
  <c r="AT39" i="18"/>
  <c r="AT41" i="18" s="1"/>
  <c r="AT12" i="18"/>
  <c r="AT44" i="18" s="1"/>
  <c r="AS39" i="18"/>
  <c r="AS41" i="18" s="1"/>
  <c r="AS12" i="18"/>
  <c r="AS44" i="18" s="1"/>
  <c r="AR39" i="18"/>
  <c r="AR41" i="18" s="1"/>
  <c r="AR12" i="18"/>
  <c r="AR44" i="18" s="1"/>
  <c r="AQ39" i="18"/>
  <c r="AQ41" i="18" s="1"/>
  <c r="AQ12" i="18"/>
  <c r="AQ44" i="18" s="1"/>
  <c r="AP39" i="18"/>
  <c r="AP41" i="18" s="1"/>
  <c r="AP12" i="18"/>
  <c r="AP44" i="18" s="1"/>
  <c r="AO39" i="18"/>
  <c r="AO41" i="18" s="1"/>
  <c r="AO12" i="18"/>
  <c r="AO44" i="18" s="1"/>
  <c r="AN39" i="18"/>
  <c r="AN41" i="18" s="1"/>
  <c r="AN12" i="18"/>
  <c r="AN44" i="18" s="1"/>
  <c r="AM39" i="18"/>
  <c r="AM41" i="18" s="1"/>
  <c r="AM12" i="18"/>
  <c r="AM44" i="18" s="1"/>
  <c r="AL39" i="18"/>
  <c r="AL41" i="18" s="1"/>
  <c r="AL12" i="18"/>
  <c r="AL44" i="18" s="1"/>
  <c r="AK39" i="18"/>
  <c r="AK41" i="18" s="1"/>
  <c r="AK12" i="18"/>
  <c r="AK44" i="18" s="1"/>
  <c r="AH39" i="18"/>
  <c r="AH41" i="18" s="1"/>
  <c r="AH12" i="18"/>
  <c r="AH44" i="18" s="1"/>
  <c r="AG39" i="18"/>
  <c r="AG41" i="18" s="1"/>
  <c r="AG12" i="18"/>
  <c r="AG44" i="18" s="1"/>
  <c r="AF39" i="18"/>
  <c r="AF41" i="18" s="1"/>
  <c r="AF12" i="18"/>
  <c r="AF44" i="18" s="1"/>
  <c r="AE39" i="18"/>
  <c r="AE41" i="18" s="1"/>
  <c r="AE12" i="18"/>
  <c r="AE44" i="18" s="1"/>
  <c r="AD39" i="18"/>
  <c r="AD41" i="18" s="1"/>
  <c r="AD12" i="18"/>
  <c r="AD44" i="18" s="1"/>
  <c r="AC39" i="18"/>
  <c r="AC41" i="18" s="1"/>
  <c r="AC12" i="18"/>
  <c r="AC44" i="18" s="1"/>
  <c r="AB39" i="18"/>
  <c r="AB12" i="18"/>
  <c r="AA39" i="18"/>
  <c r="AA41" i="18" s="1"/>
  <c r="AA12" i="18"/>
  <c r="AA44" i="18" s="1"/>
  <c r="Z39" i="18"/>
  <c r="Z41" i="18" s="1"/>
  <c r="Z12" i="18"/>
  <c r="Z44" i="18" s="1"/>
  <c r="Y39" i="18"/>
  <c r="Y41" i="18" s="1"/>
  <c r="Y12" i="18"/>
  <c r="Y44" i="18" s="1"/>
  <c r="X39" i="18"/>
  <c r="X41" i="18" s="1"/>
  <c r="X12" i="18"/>
  <c r="X44" i="18" s="1"/>
  <c r="W12" i="18"/>
  <c r="U39" i="18"/>
  <c r="U12" i="18"/>
  <c r="T39" i="18"/>
  <c r="T41" i="18" s="1"/>
  <c r="T12" i="18"/>
  <c r="T44" i="18" s="1"/>
  <c r="S39" i="18"/>
  <c r="S12" i="18"/>
  <c r="R39" i="18"/>
  <c r="R41" i="18" s="1"/>
  <c r="R12" i="18"/>
  <c r="R44" i="18" s="1"/>
  <c r="P12" i="18"/>
  <c r="P44" i="18" s="1"/>
  <c r="O39" i="18"/>
  <c r="O41" i="18" s="1"/>
  <c r="O12" i="18"/>
  <c r="O44" i="18" s="1"/>
  <c r="N39" i="18"/>
  <c r="N41" i="18" s="1"/>
  <c r="N12" i="18"/>
  <c r="N44" i="18" s="1"/>
  <c r="M39" i="18"/>
  <c r="M41" i="18" s="1"/>
  <c r="M12" i="18"/>
  <c r="M44" i="18" s="1"/>
  <c r="L39" i="18"/>
  <c r="L41" i="18" s="1"/>
  <c r="L12" i="18"/>
  <c r="L44" i="18" s="1"/>
  <c r="K39" i="18"/>
  <c r="K41" i="18" s="1"/>
  <c r="K12" i="18"/>
  <c r="K44" i="18" s="1"/>
  <c r="J12" i="18"/>
  <c r="H39" i="18"/>
  <c r="H41" i="18" s="1"/>
  <c r="G39" i="18"/>
  <c r="F39" i="18"/>
  <c r="F12" i="18"/>
  <c r="E39" i="18"/>
  <c r="D8" i="16"/>
  <c r="V30" i="18"/>
  <c r="AI20" i="18"/>
  <c r="AI22" i="18" s="1"/>
  <c r="I20" i="18"/>
  <c r="I22" i="18" s="1"/>
  <c r="E88" i="14"/>
  <c r="V62" i="14"/>
  <c r="X88" i="14"/>
  <c r="AW17" i="14"/>
  <c r="AP88" i="14"/>
  <c r="AI10" i="18"/>
  <c r="AO114" i="14"/>
  <c r="P59" i="14"/>
  <c r="AP52" i="14"/>
  <c r="V79" i="14"/>
  <c r="AA33" i="14"/>
  <c r="K34" i="14"/>
  <c r="AP53" i="14"/>
  <c r="AZ45" i="14"/>
  <c r="AZ63" i="14" s="1"/>
  <c r="M62" i="14"/>
  <c r="AO72" i="14"/>
  <c r="L72" i="14"/>
  <c r="AY97" i="14"/>
  <c r="AQ97" i="14"/>
  <c r="H34" i="14"/>
  <c r="AX34" i="14"/>
  <c r="AX38" i="14" s="1"/>
  <c r="BA59" i="14"/>
  <c r="BA63" i="14" s="1"/>
  <c r="O59" i="14"/>
  <c r="AN52" i="14"/>
  <c r="L53" i="14"/>
  <c r="U104" i="14"/>
  <c r="AA19" i="14"/>
  <c r="AI62" i="14"/>
  <c r="K78" i="14"/>
  <c r="U105" i="14"/>
  <c r="U116" i="14" s="1"/>
  <c r="AT114" i="14"/>
  <c r="AT88" i="14"/>
  <c r="I52" i="14"/>
  <c r="K79" i="14"/>
  <c r="AY71" i="14"/>
  <c r="R111" i="14"/>
  <c r="AK104" i="14"/>
  <c r="O104" i="14"/>
  <c r="AW95" i="14"/>
  <c r="AH114" i="14"/>
  <c r="H37" i="14"/>
  <c r="G37" i="14"/>
  <c r="H20" i="14"/>
  <c r="AP19" i="14"/>
  <c r="L27" i="14"/>
  <c r="AP36" i="14"/>
  <c r="AP120" i="14" s="1"/>
  <c r="J83" i="14"/>
  <c r="AJ95" i="14"/>
  <c r="E26" i="14"/>
  <c r="AT78" i="14"/>
  <c r="AI72" i="14"/>
  <c r="AE71" i="14"/>
  <c r="S88" i="14"/>
  <c r="H88" i="14"/>
  <c r="AS104" i="14"/>
  <c r="AD104" i="14"/>
  <c r="AD114" i="14"/>
  <c r="G27" i="14"/>
  <c r="AC36" i="14"/>
  <c r="AR46" i="14"/>
  <c r="E46" i="14"/>
  <c r="AT79" i="14"/>
  <c r="AE78" i="14"/>
  <c r="AE89" i="14" s="1"/>
  <c r="AE72" i="14"/>
  <c r="E71" i="14"/>
  <c r="I34" i="14"/>
  <c r="N36" i="14"/>
  <c r="AR62" i="14"/>
  <c r="X85" i="14"/>
  <c r="S85" i="14"/>
  <c r="S89" i="14" s="1"/>
  <c r="AN78" i="14"/>
  <c r="E72" i="14"/>
  <c r="Y111" i="14"/>
  <c r="Y97" i="14"/>
  <c r="F88" i="14"/>
  <c r="AZ62" i="14"/>
  <c r="AM38" i="14"/>
  <c r="AV59" i="14"/>
  <c r="X86" i="14"/>
  <c r="AJ86" i="14" s="1"/>
  <c r="AD78" i="14"/>
  <c r="AC71" i="14"/>
  <c r="Y114" i="14"/>
  <c r="AF114" i="14"/>
  <c r="AV60" i="14"/>
  <c r="P62" i="14"/>
  <c r="AM79" i="14"/>
  <c r="T71" i="14"/>
  <c r="T89" i="14" s="1"/>
  <c r="I20" i="14"/>
  <c r="AE36" i="14"/>
  <c r="X114" i="14"/>
  <c r="AU88" i="14"/>
  <c r="F37" i="14"/>
  <c r="AJ76" i="14"/>
  <c r="X111" i="14"/>
  <c r="X115" i="14" s="1"/>
  <c r="Q97" i="14"/>
  <c r="AF36" i="14"/>
  <c r="AD62" i="14"/>
  <c r="X112" i="14"/>
  <c r="Y98" i="14"/>
  <c r="U27" i="14"/>
  <c r="W69" i="14"/>
  <c r="AW50" i="14"/>
  <c r="AL88" i="14"/>
  <c r="O27" i="14"/>
  <c r="N19" i="14"/>
  <c r="O62" i="14"/>
  <c r="AB114" i="14"/>
  <c r="AS36" i="14"/>
  <c r="AF88" i="14"/>
  <c r="AF120" i="14" s="1"/>
  <c r="AP37" i="14"/>
  <c r="AL37" i="14"/>
  <c r="AY114" i="14"/>
  <c r="AT62" i="14"/>
  <c r="J76" i="14"/>
  <c r="Q62" i="14"/>
  <c r="P36" i="14"/>
  <c r="AJ69" i="14"/>
  <c r="AQ62" i="14"/>
  <c r="AN36" i="14"/>
  <c r="AD36" i="14"/>
  <c r="J50" i="14"/>
  <c r="AK114" i="14"/>
  <c r="W95" i="14"/>
  <c r="AX88" i="14"/>
  <c r="V88" i="14"/>
  <c r="AC62" i="14"/>
  <c r="N62" i="14"/>
  <c r="J31" i="14"/>
  <c r="AU38" i="14"/>
  <c r="F52" i="14"/>
  <c r="AH111" i="14"/>
  <c r="AH115" i="14" s="1"/>
  <c r="Y27" i="14"/>
  <c r="Y38" i="14" s="1"/>
  <c r="AZ33" i="14"/>
  <c r="AZ37" i="14" s="1"/>
  <c r="Q46" i="14"/>
  <c r="Q64" i="14" s="1"/>
  <c r="R114" i="14"/>
  <c r="AY19" i="14"/>
  <c r="AF53" i="14"/>
  <c r="AF64" i="14" s="1"/>
  <c r="E52" i="14"/>
  <c r="AC88" i="14"/>
  <c r="V71" i="14"/>
  <c r="AX114" i="14"/>
  <c r="AG114" i="14"/>
  <c r="F27" i="14"/>
  <c r="E36" i="14"/>
  <c r="Y36" i="14"/>
  <c r="AS88" i="14"/>
  <c r="AC59" i="14"/>
  <c r="AC26" i="14"/>
  <c r="AC37" i="14" s="1"/>
  <c r="AT52" i="14"/>
  <c r="AB36" i="14"/>
  <c r="AB120" i="14" s="1"/>
  <c r="AC27" i="14"/>
  <c r="AC38" i="14" s="1"/>
  <c r="AN27" i="14"/>
  <c r="N33" i="14"/>
  <c r="N37" i="14" s="1"/>
  <c r="AU46" i="14"/>
  <c r="AG45" i="14"/>
  <c r="AK36" i="14"/>
  <c r="AZ27" i="14"/>
  <c r="AH33" i="14"/>
  <c r="N60" i="14"/>
  <c r="N64" i="14" s="1"/>
  <c r="AO52" i="14"/>
  <c r="H45" i="14"/>
  <c r="AK72" i="14"/>
  <c r="O72" i="14"/>
  <c r="X19" i="14"/>
  <c r="X37" i="14" s="1"/>
  <c r="AB27" i="14"/>
  <c r="AB38" i="14" s="1"/>
  <c r="X27" i="14"/>
  <c r="X38" i="14" s="1"/>
  <c r="AK33" i="14"/>
  <c r="AW33" i="14" s="1"/>
  <c r="O33" i="14"/>
  <c r="O37" i="14" s="1"/>
  <c r="U33" i="14"/>
  <c r="AQ59" i="14"/>
  <c r="AL59" i="14"/>
  <c r="AO53" i="14"/>
  <c r="AO64" i="14" s="1"/>
  <c r="AK52" i="14"/>
  <c r="U53" i="14"/>
  <c r="Z62" i="14"/>
  <c r="U62" i="14"/>
  <c r="AC78" i="14"/>
  <c r="M78" i="14"/>
  <c r="AS72" i="14"/>
  <c r="AK88" i="14"/>
  <c r="V72" i="14"/>
  <c r="V90" i="14" s="1"/>
  <c r="F72" i="14"/>
  <c r="AX111" i="14"/>
  <c r="AX115" i="14" s="1"/>
  <c r="AG112" i="14"/>
  <c r="AG116" i="14" s="1"/>
  <c r="AZ36" i="14"/>
  <c r="AI36" i="14"/>
  <c r="J69" i="14"/>
  <c r="AT37" i="14"/>
  <c r="R59" i="14"/>
  <c r="AT53" i="14"/>
  <c r="AT64" i="14" s="1"/>
  <c r="O105" i="14"/>
  <c r="O116" i="14" s="1"/>
  <c r="O20" i="14"/>
  <c r="O38" i="14" s="1"/>
  <c r="F62" i="14"/>
  <c r="AU62" i="14"/>
  <c r="F71" i="14"/>
  <c r="J17" i="14"/>
  <c r="AV26" i="14"/>
  <c r="AV37" i="14" s="1"/>
  <c r="AI33" i="14"/>
  <c r="AQ60" i="14"/>
  <c r="AQ64" i="14" s="1"/>
  <c r="AK53" i="14"/>
  <c r="AN45" i="14"/>
  <c r="Y45" i="14"/>
  <c r="W43" i="14"/>
  <c r="G45" i="14"/>
  <c r="AC79" i="14"/>
  <c r="AC90" i="14" s="1"/>
  <c r="M79" i="14"/>
  <c r="W79" i="14" s="1"/>
  <c r="U71" i="14"/>
  <c r="I71" i="14"/>
  <c r="I89" i="14" s="1"/>
  <c r="AF111" i="14"/>
  <c r="Q111" i="14"/>
  <c r="AO97" i="14"/>
  <c r="AW97" i="14" s="1"/>
  <c r="AM114" i="14"/>
  <c r="Q114" i="14"/>
  <c r="G97" i="14"/>
  <c r="AH38" i="14"/>
  <c r="AW43" i="14"/>
  <c r="AA36" i="14"/>
  <c r="S34" i="14"/>
  <c r="U78" i="14"/>
  <c r="I72" i="14"/>
  <c r="AF112" i="14"/>
  <c r="AF116" i="14" s="1"/>
  <c r="AO98" i="14"/>
  <c r="AW98" i="14" s="1"/>
  <c r="Z114" i="14"/>
  <c r="S97" i="14"/>
  <c r="G34" i="14"/>
  <c r="T27" i="14"/>
  <c r="AV36" i="14"/>
  <c r="J24" i="14"/>
  <c r="Q36" i="14"/>
  <c r="AY36" i="14"/>
  <c r="AY120" i="14" s="1"/>
  <c r="X36" i="14"/>
  <c r="K36" i="14"/>
  <c r="F79" i="14"/>
  <c r="F36" i="14"/>
  <c r="AF52" i="14"/>
  <c r="P33" i="14"/>
  <c r="AT59" i="14"/>
  <c r="Z59" i="14"/>
  <c r="Z63" i="14" s="1"/>
  <c r="AW24" i="14"/>
  <c r="J43" i="14"/>
  <c r="AO88" i="14"/>
  <c r="AM104" i="14"/>
  <c r="F34" i="14"/>
  <c r="R27" i="14"/>
  <c r="R38" i="14" s="1"/>
  <c r="U19" i="14"/>
  <c r="U37" i="14" s="1"/>
  <c r="T36" i="14"/>
  <c r="AQ36" i="14"/>
  <c r="T62" i="14"/>
  <c r="X62" i="14"/>
  <c r="S37" i="14"/>
  <c r="L62" i="14"/>
  <c r="W17" i="14"/>
  <c r="AE60" i="14"/>
  <c r="AE64" i="14" s="1"/>
  <c r="AX71" i="14"/>
  <c r="AX89" i="14" s="1"/>
  <c r="AD71" i="14"/>
  <c r="I36" i="14"/>
  <c r="R62" i="14"/>
  <c r="AU37" i="14"/>
  <c r="AM37" i="14"/>
  <c r="AI26" i="14"/>
  <c r="AR27" i="14"/>
  <c r="AR38" i="14" s="1"/>
  <c r="Z33" i="14"/>
  <c r="T33" i="14"/>
  <c r="AZ53" i="14"/>
  <c r="T52" i="14"/>
  <c r="AD46" i="14"/>
  <c r="AD64" i="14" s="1"/>
  <c r="AJ43" i="14"/>
  <c r="AS78" i="14"/>
  <c r="AS89" i="14" s="1"/>
  <c r="AW76" i="14"/>
  <c r="P78" i="14"/>
  <c r="P89" i="14" s="1"/>
  <c r="W76" i="14"/>
  <c r="AX72" i="14"/>
  <c r="AD72" i="14"/>
  <c r="O88" i="14"/>
  <c r="AT105" i="14"/>
  <c r="AT116" i="14" s="1"/>
  <c r="P27" i="14"/>
  <c r="H36" i="14"/>
  <c r="V19" i="14"/>
  <c r="AJ24" i="14"/>
  <c r="W57" i="14"/>
  <c r="Z36" i="14"/>
  <c r="I114" i="14"/>
  <c r="J114" i="14" s="1"/>
  <c r="AI27" i="14"/>
  <c r="AI38" i="14" s="1"/>
  <c r="AQ26" i="14"/>
  <c r="AS79" i="14"/>
  <c r="AS90" i="14" s="1"/>
  <c r="AM88" i="14"/>
  <c r="AF71" i="14"/>
  <c r="AF89" i="14" s="1"/>
  <c r="AD88" i="14"/>
  <c r="N88" i="14"/>
  <c r="G71" i="14"/>
  <c r="G89" i="14" s="1"/>
  <c r="I38" i="14"/>
  <c r="V36" i="14"/>
  <c r="AO36" i="14"/>
  <c r="AO120" i="14" s="1"/>
  <c r="AS27" i="14"/>
  <c r="AS38" i="14" s="1"/>
  <c r="AW102" i="14"/>
  <c r="S62" i="14"/>
  <c r="AD20" i="14"/>
  <c r="J26" i="14"/>
  <c r="T53" i="14"/>
  <c r="AG62" i="14"/>
  <c r="X45" i="14"/>
  <c r="Y37" i="14"/>
  <c r="AZ38" i="14"/>
  <c r="AQ27" i="14"/>
  <c r="AN60" i="14"/>
  <c r="K59" i="14"/>
  <c r="F59" i="14"/>
  <c r="AG52" i="14"/>
  <c r="AG63" i="14" s="1"/>
  <c r="S52" i="14"/>
  <c r="S63" i="14" s="1"/>
  <c r="AN62" i="14"/>
  <c r="X46" i="14"/>
  <c r="X64" i="14" s="1"/>
  <c r="K62" i="14"/>
  <c r="F45" i="14"/>
  <c r="O78" i="14"/>
  <c r="AL71" i="14"/>
  <c r="AF72" i="14"/>
  <c r="AF90" i="14" s="1"/>
  <c r="U88" i="14"/>
  <c r="I111" i="14"/>
  <c r="J111" i="14" s="1"/>
  <c r="J109" i="14"/>
  <c r="S104" i="14"/>
  <c r="AU114" i="14"/>
  <c r="S114" i="14"/>
  <c r="L20" i="14"/>
  <c r="P19" i="14"/>
  <c r="P37" i="14" s="1"/>
  <c r="S36" i="14"/>
  <c r="AS114" i="14"/>
  <c r="AS120" i="14" s="1"/>
  <c r="AX36" i="14"/>
  <c r="P20" i="14"/>
  <c r="Z38" i="14"/>
  <c r="AM45" i="14"/>
  <c r="P45" i="14"/>
  <c r="P63" i="14" s="1"/>
  <c r="F46" i="14"/>
  <c r="F64" i="14" s="1"/>
  <c r="AL72" i="14"/>
  <c r="AL90" i="14" s="1"/>
  <c r="AS111" i="14"/>
  <c r="AJ102" i="14"/>
  <c r="AW31" i="14"/>
  <c r="T19" i="14"/>
  <c r="I37" i="14"/>
  <c r="AW57" i="14"/>
  <c r="AD45" i="14"/>
  <c r="AD63" i="14" s="1"/>
  <c r="AB33" i="14"/>
  <c r="AB37" i="14" s="1"/>
  <c r="J57" i="14"/>
  <c r="AU78" i="14"/>
  <c r="AU89" i="14" s="1"/>
  <c r="T20" i="14"/>
  <c r="T38" i="14" s="1"/>
  <c r="V27" i="14"/>
  <c r="V38" i="14" s="1"/>
  <c r="BA38" i="14"/>
  <c r="AV120" i="14"/>
  <c r="AE62" i="14"/>
  <c r="AE120" i="14" s="1"/>
  <c r="K114" i="14"/>
  <c r="W31" i="14"/>
  <c r="H62" i="14"/>
  <c r="AB111" i="14"/>
  <c r="AB115" i="14" s="1"/>
  <c r="K104" i="14"/>
  <c r="I97" i="14"/>
  <c r="E60" i="14"/>
  <c r="E64" i="14" s="1"/>
  <c r="AM62" i="14"/>
  <c r="E62" i="14"/>
  <c r="AB112" i="14"/>
  <c r="AB116" i="14" s="1"/>
  <c r="S111" i="14"/>
  <c r="V104" i="14"/>
  <c r="V115" i="14" s="1"/>
  <c r="M27" i="14"/>
  <c r="Y52" i="14"/>
  <c r="Y63" i="14" s="1"/>
  <c r="H52" i="14"/>
  <c r="H63" i="14" s="1"/>
  <c r="BA26" i="14"/>
  <c r="BA37" i="14" s="1"/>
  <c r="AM46" i="14"/>
  <c r="AJ109" i="14"/>
  <c r="J19" i="14"/>
  <c r="AJ50" i="14"/>
  <c r="AU120" i="14"/>
  <c r="G88" i="14"/>
  <c r="W109" i="14"/>
  <c r="AU104" i="14"/>
  <c r="AU115" i="14" s="1"/>
  <c r="N104" i="14"/>
  <c r="N115" i="14" s="1"/>
  <c r="I98" i="14"/>
  <c r="Q20" i="14"/>
  <c r="M19" i="14"/>
  <c r="M37" i="14" s="1"/>
  <c r="O52" i="14"/>
  <c r="W50" i="14"/>
  <c r="G53" i="14"/>
  <c r="J53" i="14" s="1"/>
  <c r="AR120" i="14"/>
  <c r="R45" i="14"/>
  <c r="W83" i="14"/>
  <c r="N78" i="14"/>
  <c r="AV71" i="14"/>
  <c r="AN71" i="14"/>
  <c r="R88" i="14"/>
  <c r="K111" i="14"/>
  <c r="V105" i="14"/>
  <c r="V116" i="14" s="1"/>
  <c r="N105" i="14"/>
  <c r="AZ114" i="14"/>
  <c r="AQ114" i="14"/>
  <c r="AC114" i="14"/>
  <c r="W24" i="14"/>
  <c r="BA36" i="14"/>
  <c r="BA120" i="14" s="1"/>
  <c r="AJ31" i="14"/>
  <c r="R36" i="14"/>
  <c r="M36" i="14"/>
  <c r="AW109" i="14"/>
  <c r="W102" i="14"/>
  <c r="L19" i="14"/>
  <c r="AG33" i="14"/>
  <c r="AG37" i="14" s="1"/>
  <c r="AK62" i="14"/>
  <c r="G72" i="14"/>
  <c r="G90" i="14" s="1"/>
  <c r="AK111" i="14"/>
  <c r="AK115" i="14" s="1"/>
  <c r="L36" i="14"/>
  <c r="AJ17" i="14"/>
  <c r="AG34" i="14"/>
  <c r="AG38" i="14" s="1"/>
  <c r="Y62" i="14"/>
  <c r="Y120" i="14" s="1"/>
  <c r="AK112" i="14"/>
  <c r="AK116" i="14" s="1"/>
  <c r="AL114" i="14"/>
  <c r="AE19" i="14"/>
  <c r="M34" i="14"/>
  <c r="M38" i="14" s="1"/>
  <c r="U38" i="14"/>
  <c r="AK59" i="14"/>
  <c r="AJ57" i="14"/>
  <c r="T60" i="14"/>
  <c r="AI120" i="14"/>
  <c r="AA120" i="14"/>
  <c r="R46" i="14"/>
  <c r="R64" i="14" s="1"/>
  <c r="O45" i="14"/>
  <c r="O63" i="14" s="1"/>
  <c r="G62" i="14"/>
  <c r="AV72" i="14"/>
  <c r="AV90" i="14" s="1"/>
  <c r="AN72" i="14"/>
  <c r="AW69" i="14"/>
  <c r="Q71" i="14"/>
  <c r="Q89" i="14" s="1"/>
  <c r="AZ111" i="14"/>
  <c r="AZ115" i="14" s="1"/>
  <c r="AQ111" i="14"/>
  <c r="AQ115" i="14" s="1"/>
  <c r="AL104" i="14"/>
  <c r="AL115" i="14" s="1"/>
  <c r="H97" i="14"/>
  <c r="H115" i="14" s="1"/>
  <c r="S27" i="14"/>
  <c r="S38" i="14" s="1"/>
  <c r="U36" i="14"/>
  <c r="AF19" i="14"/>
  <c r="AF37" i="14" s="1"/>
  <c r="AD27" i="14"/>
  <c r="AD38" i="14" s="1"/>
  <c r="G52" i="14"/>
  <c r="G63" i="14" s="1"/>
  <c r="AF20" i="14"/>
  <c r="AF38" i="14" s="1"/>
  <c r="J20" i="14"/>
  <c r="T59" i="14"/>
  <c r="AE20" i="14"/>
  <c r="AE38" i="14" s="1"/>
  <c r="AA38" i="14"/>
  <c r="AK38" i="14"/>
  <c r="W26" i="14"/>
  <c r="R33" i="14"/>
  <c r="R37" i="14" s="1"/>
  <c r="V37" i="14"/>
  <c r="AK60" i="14"/>
  <c r="R52" i="14"/>
  <c r="AV45" i="14"/>
  <c r="O46" i="14"/>
  <c r="R85" i="14"/>
  <c r="W85" i="14" s="1"/>
  <c r="Q72" i="14"/>
  <c r="Q90" i="14" s="1"/>
  <c r="N71" i="14"/>
  <c r="AL105" i="14"/>
  <c r="AL116" i="14" s="1"/>
  <c r="AC104" i="14"/>
  <c r="AC115" i="14" s="1"/>
  <c r="H98" i="14"/>
  <c r="H116" i="14" s="1"/>
  <c r="J95" i="14"/>
  <c r="O36" i="14"/>
  <c r="Q19" i="14"/>
  <c r="Q37" i="14" s="1"/>
  <c r="AH37" i="14"/>
  <c r="AD19" i="14"/>
  <c r="AD37" i="14" s="1"/>
  <c r="AV38" i="14"/>
  <c r="AN38" i="14"/>
  <c r="N38" i="14"/>
  <c r="I120" i="14"/>
  <c r="N72" i="14"/>
  <c r="N90" i="14" s="1"/>
  <c r="AY111" i="14"/>
  <c r="AY115" i="14" s="1"/>
  <c r="AP111" i="14"/>
  <c r="AP115" i="14" s="1"/>
  <c r="H27" i="14"/>
  <c r="H38" i="14" s="1"/>
  <c r="Q27" i="14"/>
  <c r="G36" i="14"/>
  <c r="AH36" i="14"/>
  <c r="AT38" i="14"/>
  <c r="AP38" i="14"/>
  <c r="AL38" i="14"/>
  <c r="AY37" i="14"/>
  <c r="AS37" i="14"/>
  <c r="AO37" i="14"/>
  <c r="AY38" i="14"/>
  <c r="G38" i="14"/>
  <c r="AE37" i="14"/>
  <c r="AA37" i="14"/>
  <c r="AO38" i="14"/>
  <c r="AX37" i="14"/>
  <c r="AR37" i="14"/>
  <c r="AN37" i="14"/>
  <c r="J60" i="5"/>
  <c r="W112" i="14"/>
  <c r="J112" i="14"/>
  <c r="AJ105" i="14"/>
  <c r="J104" i="14"/>
  <c r="J105" i="14"/>
  <c r="BA115" i="14"/>
  <c r="BA116" i="14"/>
  <c r="AZ116" i="14"/>
  <c r="AY116" i="14"/>
  <c r="AX116" i="14"/>
  <c r="AV115" i="14"/>
  <c r="AV116" i="14"/>
  <c r="AU116" i="14"/>
  <c r="AT115" i="14"/>
  <c r="AS116" i="14"/>
  <c r="AR115" i="14"/>
  <c r="AR116" i="14"/>
  <c r="AQ116" i="14"/>
  <c r="AP116" i="14"/>
  <c r="AO115" i="14"/>
  <c r="AN115" i="14"/>
  <c r="AN116" i="14"/>
  <c r="AM115" i="14"/>
  <c r="AM116" i="14"/>
  <c r="AI115" i="14"/>
  <c r="AI116" i="14"/>
  <c r="AH116" i="14"/>
  <c r="AG115" i="14"/>
  <c r="AF115" i="14"/>
  <c r="AE115" i="14"/>
  <c r="AE116" i="14"/>
  <c r="AD115" i="14"/>
  <c r="AD116" i="14"/>
  <c r="AC116" i="14"/>
  <c r="AA115" i="14"/>
  <c r="AA116" i="14"/>
  <c r="Z115" i="14"/>
  <c r="Z116" i="14"/>
  <c r="Y115" i="14"/>
  <c r="Y116" i="14"/>
  <c r="AJ97" i="14"/>
  <c r="X116" i="14"/>
  <c r="AJ98" i="14"/>
  <c r="U115" i="14"/>
  <c r="T115" i="14"/>
  <c r="T116" i="14"/>
  <c r="S116" i="14"/>
  <c r="R115" i="14"/>
  <c r="R116" i="14"/>
  <c r="Q116" i="14"/>
  <c r="P115" i="14"/>
  <c r="P116" i="14"/>
  <c r="O115" i="14"/>
  <c r="M115" i="14"/>
  <c r="M116" i="14"/>
  <c r="L115" i="14"/>
  <c r="L116" i="14"/>
  <c r="K116" i="14"/>
  <c r="W98" i="14"/>
  <c r="I116" i="14"/>
  <c r="G115" i="14"/>
  <c r="G116" i="14"/>
  <c r="F115" i="14"/>
  <c r="F116" i="14"/>
  <c r="E115" i="14"/>
  <c r="E116" i="14"/>
  <c r="AW85" i="14"/>
  <c r="AW86" i="14"/>
  <c r="AJ85" i="14"/>
  <c r="W86" i="14"/>
  <c r="J85" i="14"/>
  <c r="J86" i="14"/>
  <c r="J78" i="14"/>
  <c r="J79" i="14"/>
  <c r="BA89" i="14"/>
  <c r="BA90" i="14"/>
  <c r="AZ89" i="14"/>
  <c r="AZ90" i="14"/>
  <c r="AY89" i="14"/>
  <c r="AY90" i="14"/>
  <c r="AX90" i="14"/>
  <c r="AV89" i="14"/>
  <c r="AU90" i="14"/>
  <c r="AT89" i="14"/>
  <c r="AT90" i="14"/>
  <c r="AR89" i="14"/>
  <c r="AR90" i="14"/>
  <c r="AQ89" i="14"/>
  <c r="AQ90" i="14"/>
  <c r="AP89" i="14"/>
  <c r="AP90" i="14"/>
  <c r="AO89" i="14"/>
  <c r="AO90" i="14"/>
  <c r="AM89" i="14"/>
  <c r="AL89" i="14"/>
  <c r="AK89" i="14"/>
  <c r="AK90" i="14"/>
  <c r="AI89" i="14"/>
  <c r="AI90" i="14"/>
  <c r="AH89" i="14"/>
  <c r="AH90" i="14"/>
  <c r="AG89" i="14"/>
  <c r="AG90" i="14"/>
  <c r="AE90" i="14"/>
  <c r="AD90" i="14"/>
  <c r="AC89" i="14"/>
  <c r="AB89" i="14"/>
  <c r="AB90" i="14"/>
  <c r="AA89" i="14"/>
  <c r="AA90" i="14"/>
  <c r="Z89" i="14"/>
  <c r="Z90" i="14"/>
  <c r="Y89" i="14"/>
  <c r="Y90" i="14"/>
  <c r="X89" i="14"/>
  <c r="X90" i="14"/>
  <c r="V89" i="14"/>
  <c r="U90" i="14"/>
  <c r="T90" i="14"/>
  <c r="S90" i="14"/>
  <c r="R90" i="14"/>
  <c r="P90" i="14"/>
  <c r="O89" i="14"/>
  <c r="O90" i="14"/>
  <c r="M89" i="14"/>
  <c r="L89" i="14"/>
  <c r="L90" i="14"/>
  <c r="K89" i="14"/>
  <c r="K90" i="14"/>
  <c r="I90" i="14"/>
  <c r="H89" i="14"/>
  <c r="H90" i="14"/>
  <c r="F89" i="14"/>
  <c r="E89" i="14"/>
  <c r="E90" i="14"/>
  <c r="J88" i="14"/>
  <c r="J59" i="14"/>
  <c r="AJ53" i="14"/>
  <c r="BA64" i="14"/>
  <c r="AZ64" i="14"/>
  <c r="AY63" i="14"/>
  <c r="AY64" i="14"/>
  <c r="AX63" i="14"/>
  <c r="AX64" i="14"/>
  <c r="AV64" i="14"/>
  <c r="AU63" i="14"/>
  <c r="AU64" i="14"/>
  <c r="AS63" i="14"/>
  <c r="AS64" i="14"/>
  <c r="AR63" i="14"/>
  <c r="AR64" i="14"/>
  <c r="AQ63" i="14"/>
  <c r="AP63" i="14"/>
  <c r="AP64" i="14"/>
  <c r="AO63" i="14"/>
  <c r="AN63" i="14"/>
  <c r="AN64" i="14"/>
  <c r="AL63" i="14"/>
  <c r="AL64" i="14"/>
  <c r="AI63" i="14"/>
  <c r="AI64" i="14"/>
  <c r="AH63" i="14"/>
  <c r="AH64" i="14"/>
  <c r="AG64" i="14"/>
  <c r="AF63" i="14"/>
  <c r="AE63" i="14"/>
  <c r="AC63" i="14"/>
  <c r="AC64" i="14"/>
  <c r="AB63" i="14"/>
  <c r="AB64" i="14"/>
  <c r="AA63" i="14"/>
  <c r="AA64" i="14"/>
  <c r="Z64" i="14"/>
  <c r="Y64" i="14"/>
  <c r="X63" i="14"/>
  <c r="V63" i="14"/>
  <c r="V64" i="14"/>
  <c r="U63" i="14"/>
  <c r="S64" i="14"/>
  <c r="Q63" i="14"/>
  <c r="P64" i="14"/>
  <c r="N63" i="14"/>
  <c r="M63" i="14"/>
  <c r="M64" i="14"/>
  <c r="L63" i="14"/>
  <c r="L64" i="14"/>
  <c r="K63" i="14"/>
  <c r="K64" i="14"/>
  <c r="I63" i="14"/>
  <c r="I64" i="14"/>
  <c r="H64" i="14"/>
  <c r="F63" i="14"/>
  <c r="E63" i="14"/>
  <c r="J45" i="14"/>
  <c r="AW34" i="14"/>
  <c r="K37" i="14"/>
  <c r="K38" i="14"/>
  <c r="E37" i="14"/>
  <c r="J33" i="14"/>
  <c r="E38" i="14"/>
  <c r="J34" i="14"/>
  <c r="AW19" i="14"/>
  <c r="AW20" i="14"/>
  <c r="E61" i="5" l="1"/>
  <c r="E91" i="5"/>
  <c r="E15" i="5"/>
  <c r="E45" i="5"/>
  <c r="H45" i="18"/>
  <c r="K45" i="18"/>
  <c r="L45" i="18"/>
  <c r="M45" i="18"/>
  <c r="N45" i="18"/>
  <c r="O45" i="18"/>
  <c r="R45" i="18"/>
  <c r="T45" i="18"/>
  <c r="X45" i="18"/>
  <c r="Y45" i="18"/>
  <c r="Z45" i="18"/>
  <c r="AA45" i="18"/>
  <c r="AC45" i="18"/>
  <c r="AD45" i="18"/>
  <c r="AE45" i="18"/>
  <c r="AF45" i="18"/>
  <c r="AG45" i="18"/>
  <c r="AH45" i="18"/>
  <c r="AK45" i="18"/>
  <c r="AL45" i="18"/>
  <c r="AM45" i="18"/>
  <c r="AN45" i="18"/>
  <c r="AO45" i="18"/>
  <c r="AP45" i="18"/>
  <c r="AQ45" i="18"/>
  <c r="AR45" i="18"/>
  <c r="AS45" i="18"/>
  <c r="AT45" i="18"/>
  <c r="AU45" i="18"/>
  <c r="AW45" i="18"/>
  <c r="AX45" i="18"/>
  <c r="AY45" i="18"/>
  <c r="AZ45" i="18"/>
  <c r="E133" i="18"/>
  <c r="F133" i="18"/>
  <c r="G133" i="18"/>
  <c r="H133" i="18"/>
  <c r="K133" i="18"/>
  <c r="L133" i="18"/>
  <c r="M133" i="18"/>
  <c r="N133" i="18"/>
  <c r="O133" i="18"/>
  <c r="P133" i="18"/>
  <c r="Q133" i="18"/>
  <c r="R133" i="18"/>
  <c r="S133" i="18"/>
  <c r="T133" i="18"/>
  <c r="U133" i="18"/>
  <c r="X133" i="18"/>
  <c r="Y133" i="18"/>
  <c r="Z133" i="18"/>
  <c r="AA133" i="18"/>
  <c r="AB133" i="18"/>
  <c r="AC133" i="18"/>
  <c r="AD133" i="18"/>
  <c r="AE133" i="18"/>
  <c r="AF133" i="18"/>
  <c r="AG133" i="18"/>
  <c r="AH133" i="18"/>
  <c r="AK133" i="18"/>
  <c r="AL133" i="18"/>
  <c r="AM133" i="18"/>
  <c r="AN133" i="18"/>
  <c r="AO133" i="18"/>
  <c r="AP133" i="18"/>
  <c r="AQ133" i="18"/>
  <c r="AR133" i="18"/>
  <c r="AS133" i="18"/>
  <c r="AT133" i="18"/>
  <c r="AU133" i="18"/>
  <c r="AW133" i="18"/>
  <c r="AX133" i="18"/>
  <c r="AY133" i="18"/>
  <c r="AZ133" i="18"/>
  <c r="E140" i="18"/>
  <c r="G10" i="1" s="1"/>
  <c r="E41" i="18"/>
  <c r="E44" i="18"/>
  <c r="H44" i="18"/>
  <c r="G140" i="18"/>
  <c r="I10" i="1" s="1"/>
  <c r="G41" i="18"/>
  <c r="G44" i="18"/>
  <c r="U140" i="18"/>
  <c r="W10" i="1" s="1"/>
  <c r="U41" i="18"/>
  <c r="F140" i="18"/>
  <c r="H10" i="1" s="1"/>
  <c r="F41" i="18"/>
  <c r="P45" i="18"/>
  <c r="AB140" i="18"/>
  <c r="AD10" i="1" s="1"/>
  <c r="AB41" i="18"/>
  <c r="V76" i="18"/>
  <c r="S41" i="18"/>
  <c r="R85" i="18"/>
  <c r="AW46" i="18"/>
  <c r="AX46" i="18"/>
  <c r="AK46" i="18"/>
  <c r="X46" i="18"/>
  <c r="K46" i="18"/>
  <c r="AY46" i="18"/>
  <c r="AL46" i="18"/>
  <c r="Y46" i="18"/>
  <c r="L46" i="18"/>
  <c r="AZ46" i="18"/>
  <c r="AM46" i="18"/>
  <c r="Z46" i="18"/>
  <c r="M46" i="18"/>
  <c r="AN46" i="18"/>
  <c r="AA46" i="18"/>
  <c r="N46" i="18"/>
  <c r="AO46" i="18"/>
  <c r="AB46" i="18"/>
  <c r="O46" i="18"/>
  <c r="AP46" i="18"/>
  <c r="AC46" i="18"/>
  <c r="P46" i="18"/>
  <c r="AQ46" i="18"/>
  <c r="AD46" i="18"/>
  <c r="AR46" i="18"/>
  <c r="AE46" i="18"/>
  <c r="R46" i="18"/>
  <c r="E46" i="18"/>
  <c r="AS46" i="18"/>
  <c r="AF46" i="18"/>
  <c r="S46" i="18"/>
  <c r="F46" i="18"/>
  <c r="AT46" i="18"/>
  <c r="AG46" i="18"/>
  <c r="T46" i="18"/>
  <c r="G46" i="18"/>
  <c r="AU46" i="18"/>
  <c r="AH46" i="18"/>
  <c r="U46" i="18"/>
  <c r="H46" i="18"/>
  <c r="AW134" i="18"/>
  <c r="AU134" i="18"/>
  <c r="AH134" i="18"/>
  <c r="U134" i="18"/>
  <c r="H134" i="18"/>
  <c r="AT134" i="18"/>
  <c r="AG134" i="18"/>
  <c r="T134" i="18"/>
  <c r="G134" i="18"/>
  <c r="AS134" i="18"/>
  <c r="AF134" i="18"/>
  <c r="S134" i="18"/>
  <c r="F134" i="18"/>
  <c r="AR134" i="18"/>
  <c r="AE134" i="18"/>
  <c r="E134" i="18"/>
  <c r="AQ134" i="18"/>
  <c r="AD134" i="18"/>
  <c r="Q134" i="18"/>
  <c r="AP134" i="18"/>
  <c r="AC134" i="18"/>
  <c r="P134" i="18"/>
  <c r="AO134" i="18"/>
  <c r="AB134" i="18"/>
  <c r="O134" i="18"/>
  <c r="AN134" i="18"/>
  <c r="AA134" i="18"/>
  <c r="N134" i="18"/>
  <c r="AZ134" i="18"/>
  <c r="AM134" i="18"/>
  <c r="Z134" i="18"/>
  <c r="M134" i="18"/>
  <c r="AY134" i="18"/>
  <c r="AL134" i="18"/>
  <c r="Y134" i="18"/>
  <c r="L134" i="18"/>
  <c r="AX134" i="18"/>
  <c r="AK134" i="18"/>
  <c r="X134" i="18"/>
  <c r="K134" i="18"/>
  <c r="R134" i="18"/>
  <c r="O85" i="18"/>
  <c r="V32" i="18"/>
  <c r="AV15" i="5"/>
  <c r="AI15" i="5"/>
  <c r="AU15" i="5"/>
  <c r="AH15" i="5"/>
  <c r="AT15" i="5"/>
  <c r="AG15" i="5"/>
  <c r="AS15" i="5"/>
  <c r="AF15" i="5"/>
  <c r="AR15" i="5"/>
  <c r="AE15" i="5"/>
  <c r="AQ15" i="5"/>
  <c r="AD15" i="5"/>
  <c r="AP15" i="5"/>
  <c r="AC15" i="5"/>
  <c r="AO15" i="5"/>
  <c r="AB15" i="5"/>
  <c r="AN15" i="5"/>
  <c r="BA15" i="5"/>
  <c r="AA15" i="5"/>
  <c r="AM15" i="5"/>
  <c r="AZ15" i="5"/>
  <c r="Z15" i="5"/>
  <c r="AL15" i="5"/>
  <c r="AY15" i="5"/>
  <c r="Y15" i="5"/>
  <c r="X15" i="5"/>
  <c r="AI42" i="5"/>
  <c r="V42" i="5"/>
  <c r="AH42" i="5"/>
  <c r="U42" i="5"/>
  <c r="AG42" i="5"/>
  <c r="T42" i="5"/>
  <c r="AF42" i="5"/>
  <c r="S42" i="5"/>
  <c r="AD42" i="5"/>
  <c r="Q42" i="5"/>
  <c r="AC42" i="5"/>
  <c r="P42" i="5"/>
  <c r="AB42" i="5"/>
  <c r="O42" i="5"/>
  <c r="BA42" i="5"/>
  <c r="AA42" i="5"/>
  <c r="N42" i="5"/>
  <c r="AZ42" i="5"/>
  <c r="Z42" i="5"/>
  <c r="M42" i="5"/>
  <c r="AY42" i="5"/>
  <c r="Y42" i="5"/>
  <c r="L42" i="5"/>
  <c r="V33" i="5"/>
  <c r="AI33" i="5"/>
  <c r="AV33" i="5"/>
  <c r="U33" i="5"/>
  <c r="AH33" i="5"/>
  <c r="AU33" i="5"/>
  <c r="R33" i="5"/>
  <c r="AE33" i="5"/>
  <c r="AR33" i="5"/>
  <c r="Q33" i="5"/>
  <c r="AD33" i="5"/>
  <c r="AQ33" i="5"/>
  <c r="P33" i="5"/>
  <c r="AC33" i="5"/>
  <c r="AP33" i="5"/>
  <c r="O33" i="5"/>
  <c r="AB33" i="5"/>
  <c r="AO33" i="5"/>
  <c r="N33" i="5"/>
  <c r="AA33" i="5"/>
  <c r="AN33" i="5"/>
  <c r="BA33" i="5"/>
  <c r="M33" i="5"/>
  <c r="Z33" i="5"/>
  <c r="AM33" i="5"/>
  <c r="AZ33" i="5"/>
  <c r="L33" i="5"/>
  <c r="Y33" i="5"/>
  <c r="AL33" i="5"/>
  <c r="AY33" i="5"/>
  <c r="L24" i="5"/>
  <c r="Y24" i="5"/>
  <c r="AL24" i="5"/>
  <c r="AY24" i="5"/>
  <c r="M24" i="5"/>
  <c r="Z24" i="5"/>
  <c r="AM24" i="5"/>
  <c r="AZ24" i="5"/>
  <c r="O24" i="5"/>
  <c r="AB24" i="5"/>
  <c r="AO24" i="5"/>
  <c r="P24" i="5"/>
  <c r="AC24" i="5"/>
  <c r="AP24" i="5"/>
  <c r="Q24" i="5"/>
  <c r="AD24" i="5"/>
  <c r="AQ24" i="5"/>
  <c r="S24" i="5"/>
  <c r="AF24" i="5"/>
  <c r="AS24" i="5"/>
  <c r="T24" i="5"/>
  <c r="AG24" i="5"/>
  <c r="AT24" i="5"/>
  <c r="U24" i="5"/>
  <c r="AH24" i="5"/>
  <c r="AU24" i="5"/>
  <c r="V24" i="5"/>
  <c r="AI24" i="5"/>
  <c r="AV24" i="5"/>
  <c r="F47" i="5"/>
  <c r="J14" i="5"/>
  <c r="I33" i="5"/>
  <c r="G24" i="5"/>
  <c r="AR42" i="5"/>
  <c r="AE42" i="5"/>
  <c r="R42" i="5"/>
  <c r="T33" i="5"/>
  <c r="AG33" i="5"/>
  <c r="AT33" i="5"/>
  <c r="S33" i="5"/>
  <c r="AF33" i="5"/>
  <c r="AS33" i="5"/>
  <c r="N24" i="5"/>
  <c r="AA24" i="5"/>
  <c r="AN24" i="5"/>
  <c r="BA24" i="5"/>
  <c r="R24" i="5"/>
  <c r="AE24" i="5"/>
  <c r="AR24" i="5"/>
  <c r="AJ37" i="18"/>
  <c r="AJ10" i="18"/>
  <c r="AV8" i="18"/>
  <c r="AJ20" i="18"/>
  <c r="AV18" i="18"/>
  <c r="J20" i="18"/>
  <c r="V18" i="18"/>
  <c r="J37" i="18"/>
  <c r="AJ30" i="18"/>
  <c r="AV28" i="18"/>
  <c r="W37" i="18"/>
  <c r="W30" i="18"/>
  <c r="W32" i="18" s="1"/>
  <c r="AI28" i="18"/>
  <c r="D30" i="18"/>
  <c r="I28" i="18"/>
  <c r="D37" i="18"/>
  <c r="AJ81" i="18"/>
  <c r="AJ54" i="18"/>
  <c r="AV52" i="18"/>
  <c r="W81" i="18"/>
  <c r="W54" i="18"/>
  <c r="AI52" i="18"/>
  <c r="J81" i="18"/>
  <c r="J54" i="18"/>
  <c r="V52" i="18"/>
  <c r="V81" i="18" s="1"/>
  <c r="AJ64" i="18"/>
  <c r="AV62" i="18"/>
  <c r="W64" i="18"/>
  <c r="AI62" i="18"/>
  <c r="AJ74" i="18"/>
  <c r="AV72" i="18"/>
  <c r="D74" i="18"/>
  <c r="I72" i="18"/>
  <c r="D64" i="18"/>
  <c r="I62" i="18"/>
  <c r="D81" i="18"/>
  <c r="D54" i="18"/>
  <c r="I52" i="18"/>
  <c r="I81" i="18" s="1"/>
  <c r="AJ125" i="18"/>
  <c r="AJ98" i="18"/>
  <c r="AV96" i="18"/>
  <c r="W125" i="18"/>
  <c r="W98" i="18"/>
  <c r="AI96" i="18"/>
  <c r="J125" i="18"/>
  <c r="J98" i="18"/>
  <c r="V96" i="18"/>
  <c r="AJ108" i="18"/>
  <c r="AV106" i="18"/>
  <c r="W108" i="18"/>
  <c r="AI106" i="18"/>
  <c r="J108" i="18"/>
  <c r="V106" i="18"/>
  <c r="AJ118" i="18"/>
  <c r="AV116" i="18"/>
  <c r="W118" i="18"/>
  <c r="AI116" i="18"/>
  <c r="D118" i="18"/>
  <c r="I116" i="18"/>
  <c r="D108" i="18"/>
  <c r="I106" i="18"/>
  <c r="D125" i="18"/>
  <c r="D98" i="18"/>
  <c r="I96" i="18"/>
  <c r="I125" i="18" s="1"/>
  <c r="K142" i="18"/>
  <c r="M29" i="1" s="1"/>
  <c r="O142" i="18"/>
  <c r="Q29" i="1" s="1"/>
  <c r="L142" i="18"/>
  <c r="N29" i="1" s="1"/>
  <c r="P142" i="18"/>
  <c r="R29" i="1" s="1"/>
  <c r="S142" i="18"/>
  <c r="U29" i="1" s="1"/>
  <c r="AL142" i="18"/>
  <c r="AN29" i="1" s="1"/>
  <c r="AP142" i="18"/>
  <c r="AR29" i="1" s="1"/>
  <c r="AR48" i="1" s="1"/>
  <c r="AA142" i="18"/>
  <c r="AC29" i="1" s="1"/>
  <c r="AE142" i="18"/>
  <c r="AG29" i="1" s="1"/>
  <c r="AG48" i="1" s="1"/>
  <c r="U142" i="18"/>
  <c r="W29" i="1" s="1"/>
  <c r="W48" i="1" s="1"/>
  <c r="T142" i="18"/>
  <c r="V29" i="1" s="1"/>
  <c r="H142" i="18"/>
  <c r="J29" i="1" s="1"/>
  <c r="J48" i="1" s="1"/>
  <c r="AW142" i="18"/>
  <c r="AY29" i="1" s="1"/>
  <c r="AM142" i="18"/>
  <c r="AO29" i="1" s="1"/>
  <c r="AQ142" i="18"/>
  <c r="AS29" i="1" s="1"/>
  <c r="AS48" i="1" s="1"/>
  <c r="AU142" i="18"/>
  <c r="AW29" i="1" s="1"/>
  <c r="AN142" i="18"/>
  <c r="AP29" i="1" s="1"/>
  <c r="AP48" i="1" s="1"/>
  <c r="AR142" i="18"/>
  <c r="AT29" i="1" s="1"/>
  <c r="AT48" i="1" s="1"/>
  <c r="AX142" i="18"/>
  <c r="AZ29" i="1" s="1"/>
  <c r="AZ48" i="1" s="1"/>
  <c r="AT142" i="18"/>
  <c r="AV29" i="1" s="1"/>
  <c r="Y142" i="18"/>
  <c r="AA29" i="1" s="1"/>
  <c r="AA48" i="1" s="1"/>
  <c r="AC142" i="18"/>
  <c r="AE29" i="1" s="1"/>
  <c r="AG142" i="18"/>
  <c r="AI29" i="1" s="1"/>
  <c r="N142" i="18"/>
  <c r="P29" i="1" s="1"/>
  <c r="P48" i="1" s="1"/>
  <c r="R142" i="18"/>
  <c r="T29" i="1" s="1"/>
  <c r="T48" i="1" s="1"/>
  <c r="M142" i="18"/>
  <c r="O29" i="1" s="1"/>
  <c r="E142" i="18"/>
  <c r="G29" i="1" s="1"/>
  <c r="AZ142" i="18"/>
  <c r="BB29" i="1" s="1"/>
  <c r="AY142" i="18"/>
  <c r="BA29" i="1" s="1"/>
  <c r="AK142" i="18"/>
  <c r="AM29" i="1" s="1"/>
  <c r="AO142" i="18"/>
  <c r="AQ29" i="1" s="1"/>
  <c r="AS142" i="18"/>
  <c r="AU29" i="1" s="1"/>
  <c r="AU48" i="1" s="1"/>
  <c r="X142" i="18"/>
  <c r="Z29" i="1" s="1"/>
  <c r="Z48" i="1" s="1"/>
  <c r="AB142" i="18"/>
  <c r="AD29" i="1" s="1"/>
  <c r="AD48" i="1" s="1"/>
  <c r="AF142" i="18"/>
  <c r="AH29" i="1" s="1"/>
  <c r="AH48" i="1" s="1"/>
  <c r="Z142" i="18"/>
  <c r="AB29" i="1" s="1"/>
  <c r="AB48" i="1" s="1"/>
  <c r="AD142" i="18"/>
  <c r="AF29" i="1" s="1"/>
  <c r="AF48" i="1" s="1"/>
  <c r="AH142" i="18"/>
  <c r="AJ29" i="1" s="1"/>
  <c r="AJ48" i="1" s="1"/>
  <c r="F142" i="18"/>
  <c r="H29" i="1" s="1"/>
  <c r="H48" i="1" s="1"/>
  <c r="G142" i="18"/>
  <c r="I29" i="1" s="1"/>
  <c r="I48" i="1" s="1"/>
  <c r="AK144" i="18"/>
  <c r="AP144" i="18"/>
  <c r="AQ144" i="18"/>
  <c r="AL144" i="18"/>
  <c r="H45" i="5"/>
  <c r="D39" i="18"/>
  <c r="I10" i="18"/>
  <c r="V8" i="18"/>
  <c r="V37" i="18" s="1"/>
  <c r="Q37" i="18"/>
  <c r="Q10" i="18"/>
  <c r="AE79" i="5"/>
  <c r="AA144" i="18"/>
  <c r="T144" i="18"/>
  <c r="O144" i="18"/>
  <c r="K144" i="18"/>
  <c r="M144" i="18"/>
  <c r="P144" i="18"/>
  <c r="S144" i="18"/>
  <c r="L144" i="18"/>
  <c r="F79" i="5"/>
  <c r="H47" i="5"/>
  <c r="H103" i="5" s="1"/>
  <c r="I27" i="1" s="1"/>
  <c r="E70" i="5"/>
  <c r="AS70" i="5"/>
  <c r="AP47" i="5"/>
  <c r="AB47" i="5"/>
  <c r="J88" i="5"/>
  <c r="I91" i="5"/>
  <c r="U47" i="1"/>
  <c r="J69" i="5"/>
  <c r="F91" i="5"/>
  <c r="F95" i="5" s="1"/>
  <c r="AY93" i="5"/>
  <c r="H49" i="5"/>
  <c r="R47" i="5"/>
  <c r="AA70" i="5"/>
  <c r="G93" i="5"/>
  <c r="F45" i="5"/>
  <c r="F49" i="5" s="1"/>
  <c r="J22" i="5"/>
  <c r="I47" i="5"/>
  <c r="W78" i="5"/>
  <c r="Q70" i="5"/>
  <c r="AZ47" i="5"/>
  <c r="AL47" i="5"/>
  <c r="Z47" i="5"/>
  <c r="Y47" i="5"/>
  <c r="T70" i="5"/>
  <c r="H61" i="5"/>
  <c r="AI70" i="5"/>
  <c r="AT70" i="5"/>
  <c r="AX79" i="5"/>
  <c r="AU70" i="5"/>
  <c r="AG70" i="5"/>
  <c r="S70" i="5"/>
  <c r="AQ70" i="5"/>
  <c r="AC70" i="5"/>
  <c r="O70" i="5"/>
  <c r="AM70" i="5"/>
  <c r="Y70" i="5"/>
  <c r="H91" i="5"/>
  <c r="AF47" i="5"/>
  <c r="G79" i="5"/>
  <c r="J68" i="5"/>
  <c r="J23" i="5"/>
  <c r="J77" i="5"/>
  <c r="J41" i="5"/>
  <c r="AZ79" i="5"/>
  <c r="AV70" i="5"/>
  <c r="AD70" i="5"/>
  <c r="AD79" i="5"/>
  <c r="AE47" i="5"/>
  <c r="G45" i="5"/>
  <c r="I93" i="5"/>
  <c r="AW41" i="5"/>
  <c r="G47" i="5"/>
  <c r="E79" i="5"/>
  <c r="AA47" i="5"/>
  <c r="AN47" i="5"/>
  <c r="M70" i="5"/>
  <c r="J13" i="5"/>
  <c r="J15" i="5" s="1"/>
  <c r="I45" i="5"/>
  <c r="C60" i="23"/>
  <c r="S28" i="1" s="1"/>
  <c r="E47" i="5"/>
  <c r="AY70" i="5"/>
  <c r="E42" i="5"/>
  <c r="J40" i="5"/>
  <c r="J42" i="5" s="1"/>
  <c r="G61" i="5"/>
  <c r="J59" i="5"/>
  <c r="G91" i="5"/>
  <c r="AD47" i="5"/>
  <c r="E33" i="5"/>
  <c r="J31" i="5"/>
  <c r="J78" i="5"/>
  <c r="E24" i="5"/>
  <c r="J32" i="5"/>
  <c r="BA79" i="5"/>
  <c r="I70" i="5"/>
  <c r="E93" i="5"/>
  <c r="AT47" i="5"/>
  <c r="AJ32" i="5"/>
  <c r="AJ23" i="5"/>
  <c r="AO47" i="5"/>
  <c r="AI47" i="5"/>
  <c r="W69" i="5"/>
  <c r="V47" i="5"/>
  <c r="AQ47" i="5"/>
  <c r="AC47" i="5"/>
  <c r="U47" i="5"/>
  <c r="AS47" i="5"/>
  <c r="Q47" i="5"/>
  <c r="V70" i="5"/>
  <c r="AF70" i="5"/>
  <c r="R70" i="5"/>
  <c r="AP70" i="5"/>
  <c r="AB70" i="5"/>
  <c r="N70" i="5"/>
  <c r="AL70" i="5"/>
  <c r="AU47" i="5"/>
  <c r="AG47" i="5"/>
  <c r="O47" i="5"/>
  <c r="N47" i="5"/>
  <c r="M47" i="5"/>
  <c r="L47" i="5"/>
  <c r="W41" i="5"/>
  <c r="W32" i="5"/>
  <c r="AW23" i="5"/>
  <c r="AV47" i="5"/>
  <c r="H58" i="23"/>
  <c r="X9" i="1" s="1"/>
  <c r="AB79" i="5"/>
  <c r="AJ41" i="5"/>
  <c r="AW32" i="5"/>
  <c r="BA47" i="5"/>
  <c r="S47" i="5"/>
  <c r="AM47" i="5"/>
  <c r="AH47" i="5"/>
  <c r="AR47" i="5"/>
  <c r="P47" i="5"/>
  <c r="AH70" i="5"/>
  <c r="AR70" i="5"/>
  <c r="W23" i="5"/>
  <c r="U70" i="5"/>
  <c r="AE70" i="5"/>
  <c r="AO70" i="5"/>
  <c r="AA79" i="5"/>
  <c r="AI79" i="5"/>
  <c r="AF79" i="5"/>
  <c r="AH79" i="5"/>
  <c r="Z79" i="5"/>
  <c r="T47" i="5"/>
  <c r="AG79" i="5"/>
  <c r="Y79" i="5"/>
  <c r="F103" i="5"/>
  <c r="G27" i="1" s="1"/>
  <c r="AY47" i="5"/>
  <c r="AY103" i="5" s="1"/>
  <c r="AZ27" i="1" s="1"/>
  <c r="AC79" i="5"/>
  <c r="K79" i="5"/>
  <c r="W77" i="5"/>
  <c r="AJ74" i="5"/>
  <c r="X78" i="5"/>
  <c r="X77" i="5"/>
  <c r="AV78" i="5"/>
  <c r="AV77" i="5"/>
  <c r="AU78" i="5"/>
  <c r="AU77" i="5"/>
  <c r="AT78" i="5"/>
  <c r="AT77" i="5"/>
  <c r="AS78" i="5"/>
  <c r="AS77" i="5"/>
  <c r="AR78" i="5"/>
  <c r="AR77" i="5"/>
  <c r="AQ78" i="5"/>
  <c r="AQ77" i="5"/>
  <c r="AP78" i="5"/>
  <c r="AP77" i="5"/>
  <c r="AO78" i="5"/>
  <c r="AO77" i="5"/>
  <c r="AN78" i="5"/>
  <c r="AN77" i="5"/>
  <c r="AM78" i="5"/>
  <c r="AM77" i="5"/>
  <c r="AL78" i="5"/>
  <c r="AL77" i="5"/>
  <c r="W13" i="5"/>
  <c r="AW13" i="5"/>
  <c r="AW14" i="5"/>
  <c r="AJ14" i="5"/>
  <c r="AJ13" i="5"/>
  <c r="AJ15" i="5" s="1"/>
  <c r="AJ40" i="5"/>
  <c r="AJ42" i="5" s="1"/>
  <c r="W40" i="5"/>
  <c r="W42" i="5" s="1"/>
  <c r="AW40" i="5"/>
  <c r="AW42" i="5" s="1"/>
  <c r="AJ31" i="5"/>
  <c r="AJ33" i="5" s="1"/>
  <c r="W31" i="5"/>
  <c r="W33" i="5" s="1"/>
  <c r="AW31" i="5"/>
  <c r="AW33" i="5" s="1"/>
  <c r="AV45" i="5"/>
  <c r="AI45" i="5"/>
  <c r="V45" i="5"/>
  <c r="AU45" i="5"/>
  <c r="AH45" i="5"/>
  <c r="U45" i="5"/>
  <c r="AT45" i="5"/>
  <c r="AG45" i="5"/>
  <c r="T45" i="5"/>
  <c r="AS45" i="5"/>
  <c r="AF45" i="5"/>
  <c r="S45" i="5"/>
  <c r="AR45" i="5"/>
  <c r="AE45" i="5"/>
  <c r="R45" i="5"/>
  <c r="R49" i="5" s="1"/>
  <c r="AQ45" i="5"/>
  <c r="AD45" i="5"/>
  <c r="Q45" i="5"/>
  <c r="AP45" i="5"/>
  <c r="AC45" i="5"/>
  <c r="P45" i="5"/>
  <c r="AO45" i="5"/>
  <c r="AB45" i="5"/>
  <c r="O45" i="5"/>
  <c r="AN45" i="5"/>
  <c r="BA45" i="5"/>
  <c r="AA45" i="5"/>
  <c r="N45" i="5"/>
  <c r="AM45" i="5"/>
  <c r="AZ45" i="5"/>
  <c r="Z45" i="5"/>
  <c r="M45" i="5"/>
  <c r="AL45" i="5"/>
  <c r="AY45" i="5"/>
  <c r="Y45" i="5"/>
  <c r="Y49" i="5" s="1"/>
  <c r="L45" i="5"/>
  <c r="AJ22" i="5"/>
  <c r="AJ24" i="5" s="1"/>
  <c r="W22" i="5"/>
  <c r="W24" i="5" s="1"/>
  <c r="AW22" i="5"/>
  <c r="AW24" i="5" s="1"/>
  <c r="AX45" i="5"/>
  <c r="AX47" i="5"/>
  <c r="AK45" i="5"/>
  <c r="AK49" i="5" s="1"/>
  <c r="K45" i="5"/>
  <c r="K47" i="5"/>
  <c r="W14" i="5"/>
  <c r="X45" i="5"/>
  <c r="X47" i="5"/>
  <c r="E61" i="23"/>
  <c r="G61" i="23"/>
  <c r="D61" i="23"/>
  <c r="F61" i="23"/>
  <c r="AW69" i="5"/>
  <c r="P70" i="5"/>
  <c r="AN70" i="5"/>
  <c r="Z70" i="5"/>
  <c r="L70" i="5"/>
  <c r="AJ69" i="5"/>
  <c r="W59" i="5"/>
  <c r="AV61" i="5"/>
  <c r="AI61" i="5"/>
  <c r="V61" i="5"/>
  <c r="AU61" i="5"/>
  <c r="AH61" i="5"/>
  <c r="U61" i="5"/>
  <c r="AX61" i="5"/>
  <c r="AK61" i="5"/>
  <c r="X61" i="5"/>
  <c r="K61" i="5"/>
  <c r="AK70" i="5"/>
  <c r="AW68" i="5"/>
  <c r="X70" i="5"/>
  <c r="AJ68" i="5"/>
  <c r="K70" i="5"/>
  <c r="W68" i="5"/>
  <c r="AT61" i="5"/>
  <c r="AG61" i="5"/>
  <c r="T61" i="5"/>
  <c r="AS61" i="5"/>
  <c r="AF61" i="5"/>
  <c r="S61" i="5"/>
  <c r="AR61" i="5"/>
  <c r="AE61" i="5"/>
  <c r="R61" i="5"/>
  <c r="BA61" i="5"/>
  <c r="AN61" i="5"/>
  <c r="AA61" i="5"/>
  <c r="N61" i="5"/>
  <c r="AZ61" i="5"/>
  <c r="AM61" i="5"/>
  <c r="Z61" i="5"/>
  <c r="M61" i="5"/>
  <c r="AY91" i="5"/>
  <c r="AY61" i="5"/>
  <c r="AL61" i="5"/>
  <c r="Y61" i="5"/>
  <c r="L61" i="5"/>
  <c r="AQ61" i="5"/>
  <c r="AD61" i="5"/>
  <c r="Q61" i="5"/>
  <c r="AP61" i="5"/>
  <c r="AC61" i="5"/>
  <c r="P61" i="5"/>
  <c r="AW59" i="5"/>
  <c r="AO61" i="5"/>
  <c r="AW60" i="5"/>
  <c r="AJ59" i="5"/>
  <c r="AB61" i="5"/>
  <c r="AJ60" i="5"/>
  <c r="O61" i="5"/>
  <c r="W60" i="5"/>
  <c r="AI35" i="23"/>
  <c r="AI58" i="23"/>
  <c r="AY9" i="1" s="1"/>
  <c r="AH33" i="23"/>
  <c r="AH35" i="23" s="1"/>
  <c r="AH36" i="23" s="1"/>
  <c r="AH11" i="23"/>
  <c r="V35" i="23"/>
  <c r="V58" i="23"/>
  <c r="AL9" i="1" s="1"/>
  <c r="U33" i="23"/>
  <c r="U11" i="23"/>
  <c r="I35" i="23"/>
  <c r="I58" i="23"/>
  <c r="Y9" i="1" s="1"/>
  <c r="AJ35" i="23"/>
  <c r="AJ58" i="23"/>
  <c r="AZ9" i="1" s="1"/>
  <c r="W35" i="23"/>
  <c r="W58" i="23"/>
  <c r="AM9" i="1" s="1"/>
  <c r="J35" i="23"/>
  <c r="J58" i="23"/>
  <c r="Z9" i="1" s="1"/>
  <c r="AK35" i="23"/>
  <c r="AK58" i="23"/>
  <c r="BA9" i="1" s="1"/>
  <c r="X35" i="23"/>
  <c r="X58" i="23"/>
  <c r="AN9" i="1" s="1"/>
  <c r="K35" i="23"/>
  <c r="K58" i="23"/>
  <c r="AA9" i="1" s="1"/>
  <c r="AL35" i="23"/>
  <c r="AL58" i="23"/>
  <c r="BB9" i="1" s="1"/>
  <c r="Y35" i="23"/>
  <c r="Y58" i="23"/>
  <c r="AO9" i="1" s="1"/>
  <c r="L35" i="23"/>
  <c r="L58" i="23"/>
  <c r="AB9" i="1" s="1"/>
  <c r="Z35" i="23"/>
  <c r="Z58" i="23"/>
  <c r="AP9" i="1" s="1"/>
  <c r="M35" i="23"/>
  <c r="M58" i="23"/>
  <c r="AC9" i="1" s="1"/>
  <c r="AA35" i="23"/>
  <c r="AA58" i="23"/>
  <c r="AQ9" i="1" s="1"/>
  <c r="N35" i="23"/>
  <c r="N58" i="23"/>
  <c r="AD9" i="1" s="1"/>
  <c r="AB35" i="23"/>
  <c r="AB58" i="23"/>
  <c r="AR9" i="1" s="1"/>
  <c r="O35" i="23"/>
  <c r="O58" i="23"/>
  <c r="AE9" i="1" s="1"/>
  <c r="AC35" i="23"/>
  <c r="AC58" i="23"/>
  <c r="AS9" i="1" s="1"/>
  <c r="P35" i="23"/>
  <c r="P58" i="23"/>
  <c r="AF9" i="1" s="1"/>
  <c r="AD35" i="23"/>
  <c r="AD58" i="23"/>
  <c r="AT9" i="1" s="1"/>
  <c r="Q35" i="23"/>
  <c r="Q58" i="23"/>
  <c r="AG9" i="1" s="1"/>
  <c r="AE35" i="23"/>
  <c r="AE58" i="23"/>
  <c r="AU9" i="1" s="1"/>
  <c r="R35" i="23"/>
  <c r="R58" i="23"/>
  <c r="AH9" i="1" s="1"/>
  <c r="AF35" i="23"/>
  <c r="AF58" i="23"/>
  <c r="AV9" i="1" s="1"/>
  <c r="S35" i="23"/>
  <c r="S58" i="23"/>
  <c r="AI9" i="1" s="1"/>
  <c r="AG35" i="23"/>
  <c r="AG58" i="23"/>
  <c r="AW9" i="1" s="1"/>
  <c r="T35" i="23"/>
  <c r="T58" i="23"/>
  <c r="AJ9" i="1" s="1"/>
  <c r="I12" i="18"/>
  <c r="AI12" i="18"/>
  <c r="G48" i="1"/>
  <c r="M48" i="1"/>
  <c r="N48" i="1"/>
  <c r="O48" i="1"/>
  <c r="Q48" i="1"/>
  <c r="R48" i="1"/>
  <c r="U48" i="1"/>
  <c r="V48" i="1"/>
  <c r="AC48" i="1"/>
  <c r="AE48" i="1"/>
  <c r="AI48" i="1"/>
  <c r="AM48" i="1"/>
  <c r="AN48" i="1"/>
  <c r="AO48" i="1"/>
  <c r="AQ48" i="1"/>
  <c r="AV48" i="1"/>
  <c r="AW48" i="1"/>
  <c r="AY48" i="1"/>
  <c r="BA48" i="1"/>
  <c r="BB48" i="1"/>
  <c r="J61" i="5"/>
  <c r="T37" i="14"/>
  <c r="U89" i="14"/>
  <c r="AI37" i="14"/>
  <c r="F90" i="14"/>
  <c r="W53" i="14"/>
  <c r="F38" i="14"/>
  <c r="N120" i="14"/>
  <c r="AW79" i="14"/>
  <c r="P120" i="14"/>
  <c r="AV63" i="14"/>
  <c r="AT120" i="14"/>
  <c r="Q115" i="14"/>
  <c r="W114" i="14"/>
  <c r="R89" i="14"/>
  <c r="I115" i="14"/>
  <c r="M90" i="14"/>
  <c r="AC120" i="14"/>
  <c r="L38" i="14"/>
  <c r="W78" i="14"/>
  <c r="U64" i="14"/>
  <c r="AJ60" i="14"/>
  <c r="AM90" i="14"/>
  <c r="AK63" i="14"/>
  <c r="AZ120" i="14"/>
  <c r="J46" i="14"/>
  <c r="AJ59" i="14"/>
  <c r="M120" i="14"/>
  <c r="AQ120" i="14"/>
  <c r="AN120" i="14"/>
  <c r="V120" i="14"/>
  <c r="AK37" i="14"/>
  <c r="AK121" i="14" s="1"/>
  <c r="AJ78" i="14"/>
  <c r="AO116" i="14"/>
  <c r="AO122" i="14" s="1"/>
  <c r="AJ36" i="14"/>
  <c r="AJ20" i="14"/>
  <c r="AK120" i="14"/>
  <c r="W111" i="14"/>
  <c r="AW46" i="14"/>
  <c r="W52" i="14"/>
  <c r="W60" i="14"/>
  <c r="Z120" i="14"/>
  <c r="X120" i="14"/>
  <c r="AW60" i="14"/>
  <c r="AW71" i="14"/>
  <c r="AS115" i="14"/>
  <c r="AW115" i="14" s="1"/>
  <c r="AJ88" i="14"/>
  <c r="T120" i="14"/>
  <c r="W97" i="14"/>
  <c r="AW53" i="14"/>
  <c r="Y122" i="14"/>
  <c r="Q120" i="14"/>
  <c r="AD120" i="14"/>
  <c r="AW45" i="14"/>
  <c r="AW59" i="14"/>
  <c r="W59" i="14"/>
  <c r="AW52" i="14"/>
  <c r="AT63" i="14"/>
  <c r="AT121" i="14" s="1"/>
  <c r="J72" i="14"/>
  <c r="AW88" i="14"/>
  <c r="AW36" i="14"/>
  <c r="AJ104" i="14"/>
  <c r="W71" i="14"/>
  <c r="AJ72" i="14"/>
  <c r="P38" i="14"/>
  <c r="P122" i="14" s="1"/>
  <c r="S115" i="14"/>
  <c r="S121" i="14" s="1"/>
  <c r="K120" i="14"/>
  <c r="AW112" i="14"/>
  <c r="W105" i="14"/>
  <c r="AJ33" i="14"/>
  <c r="S120" i="14"/>
  <c r="AG120" i="14"/>
  <c r="AJ19" i="14"/>
  <c r="W88" i="14"/>
  <c r="Y121" i="14"/>
  <c r="T63" i="14"/>
  <c r="K115" i="14"/>
  <c r="K121" i="14" s="1"/>
  <c r="AM64" i="14"/>
  <c r="AM122" i="14" s="1"/>
  <c r="O120" i="14"/>
  <c r="W19" i="14"/>
  <c r="AJ114" i="14"/>
  <c r="U120" i="14"/>
  <c r="AM63" i="14"/>
  <c r="AM121" i="14" s="1"/>
  <c r="J60" i="14"/>
  <c r="AJ79" i="14"/>
  <c r="W46" i="14"/>
  <c r="AW104" i="14"/>
  <c r="AM120" i="14"/>
  <c r="AJ71" i="14"/>
  <c r="F120" i="14"/>
  <c r="L120" i="14"/>
  <c r="AW26" i="14"/>
  <c r="J71" i="14"/>
  <c r="AJ52" i="14"/>
  <c r="AX120" i="14"/>
  <c r="J37" i="14"/>
  <c r="J52" i="14"/>
  <c r="J98" i="14"/>
  <c r="AW114" i="14"/>
  <c r="AJ45" i="14"/>
  <c r="F122" i="14"/>
  <c r="AW27" i="14"/>
  <c r="AQ38" i="14"/>
  <c r="AW38" i="14" s="1"/>
  <c r="AW105" i="14"/>
  <c r="AJ26" i="14"/>
  <c r="N89" i="14"/>
  <c r="N121" i="14" s="1"/>
  <c r="AW78" i="14"/>
  <c r="AW72" i="14"/>
  <c r="AJ46" i="14"/>
  <c r="T64" i="14"/>
  <c r="T122" i="14" s="1"/>
  <c r="Q121" i="14"/>
  <c r="AJ62" i="14"/>
  <c r="W104" i="14"/>
  <c r="AJ27" i="14"/>
  <c r="W62" i="14"/>
  <c r="H120" i="14"/>
  <c r="AQ37" i="14"/>
  <c r="Z37" i="14"/>
  <c r="AJ37" i="14" s="1"/>
  <c r="AL120" i="14"/>
  <c r="J62" i="14"/>
  <c r="AG121" i="14"/>
  <c r="R122" i="14"/>
  <c r="AD89" i="14"/>
  <c r="AD121" i="14" s="1"/>
  <c r="F121" i="14"/>
  <c r="AK64" i="14"/>
  <c r="AR121" i="14"/>
  <c r="AV121" i="14"/>
  <c r="J97" i="14"/>
  <c r="AJ38" i="14"/>
  <c r="J36" i="14"/>
  <c r="W20" i="14"/>
  <c r="G64" i="14"/>
  <c r="J64" i="14" s="1"/>
  <c r="U121" i="14"/>
  <c r="AC122" i="14"/>
  <c r="AS122" i="14"/>
  <c r="AX122" i="14"/>
  <c r="W27" i="14"/>
  <c r="Q38" i="14"/>
  <c r="J27" i="14"/>
  <c r="R120" i="14"/>
  <c r="W45" i="14"/>
  <c r="H121" i="14"/>
  <c r="AJ112" i="14"/>
  <c r="W36" i="14"/>
  <c r="J38" i="14"/>
  <c r="R63" i="14"/>
  <c r="R121" i="14" s="1"/>
  <c r="Z122" i="14"/>
  <c r="AH122" i="14"/>
  <c r="AJ111" i="14"/>
  <c r="G121" i="14"/>
  <c r="S122" i="14"/>
  <c r="AH121" i="14"/>
  <c r="AP122" i="14"/>
  <c r="H122" i="14"/>
  <c r="AE122" i="14"/>
  <c r="AL121" i="14"/>
  <c r="AW111" i="14"/>
  <c r="W34" i="14"/>
  <c r="AE121" i="14"/>
  <c r="AU122" i="14"/>
  <c r="AN90" i="14"/>
  <c r="N116" i="14"/>
  <c r="W116" i="14" s="1"/>
  <c r="E120" i="14"/>
  <c r="L37" i="14"/>
  <c r="W37" i="14" s="1"/>
  <c r="O64" i="14"/>
  <c r="O122" i="14" s="1"/>
  <c r="AY122" i="14"/>
  <c r="AW62" i="14"/>
  <c r="M121" i="14"/>
  <c r="AG122" i="14"/>
  <c r="BA121" i="14"/>
  <c r="W90" i="14"/>
  <c r="AH120" i="14"/>
  <c r="V122" i="14"/>
  <c r="AC121" i="14"/>
  <c r="V121" i="14"/>
  <c r="AD122" i="14"/>
  <c r="AO121" i="14"/>
  <c r="AX121" i="14"/>
  <c r="AL122" i="14"/>
  <c r="AT122" i="14"/>
  <c r="G120" i="14"/>
  <c r="O121" i="14"/>
  <c r="AA122" i="14"/>
  <c r="AI122" i="14"/>
  <c r="AP121" i="14"/>
  <c r="AY121" i="14"/>
  <c r="L122" i="14"/>
  <c r="AA121" i="14"/>
  <c r="AI121" i="14"/>
  <c r="AZ122" i="14"/>
  <c r="W33" i="14"/>
  <c r="AN89" i="14"/>
  <c r="AN121" i="14" s="1"/>
  <c r="AJ34" i="14"/>
  <c r="I121" i="14"/>
  <c r="M122" i="14"/>
  <c r="U122" i="14"/>
  <c r="AB121" i="14"/>
  <c r="AF121" i="14"/>
  <c r="AN122" i="14"/>
  <c r="AR122" i="14"/>
  <c r="AV122" i="14"/>
  <c r="BA122" i="14"/>
  <c r="W72" i="14"/>
  <c r="J116" i="14"/>
  <c r="AJ116" i="14"/>
  <c r="J90" i="14"/>
  <c r="AJ90" i="14"/>
  <c r="J115" i="14"/>
  <c r="AJ115" i="14"/>
  <c r="J89" i="14"/>
  <c r="I122" i="14"/>
  <c r="P121" i="14"/>
  <c r="AB122" i="14"/>
  <c r="AF122" i="14"/>
  <c r="AU121" i="14"/>
  <c r="AZ121" i="14"/>
  <c r="AW90" i="14"/>
  <c r="AW63" i="14"/>
  <c r="AJ64" i="14"/>
  <c r="X122" i="14"/>
  <c r="AJ63" i="14"/>
  <c r="X121" i="14"/>
  <c r="K122" i="14"/>
  <c r="E122" i="14"/>
  <c r="J63" i="14"/>
  <c r="E121" i="14"/>
  <c r="AN55" i="11"/>
  <c r="AM55" i="11"/>
  <c r="AL55" i="11"/>
  <c r="AK55" i="11"/>
  <c r="AJ55" i="11"/>
  <c r="AH55" i="11"/>
  <c r="AG55" i="11"/>
  <c r="AF55" i="11"/>
  <c r="AE55" i="11"/>
  <c r="AD55" i="11"/>
  <c r="AC55" i="11"/>
  <c r="AB55" i="11"/>
  <c r="AA55" i="11"/>
  <c r="Z55" i="11"/>
  <c r="Y55" i="11"/>
  <c r="X55" i="11"/>
  <c r="W55" i="11"/>
  <c r="U55" i="11"/>
  <c r="T55" i="11"/>
  <c r="S55" i="11"/>
  <c r="R55" i="11"/>
  <c r="Q55" i="11"/>
  <c r="P55" i="11"/>
  <c r="O55" i="11"/>
  <c r="N55" i="11"/>
  <c r="M55" i="11"/>
  <c r="L55" i="11"/>
  <c r="K55" i="11"/>
  <c r="J55" i="11"/>
  <c r="H55" i="11"/>
  <c r="G55" i="11"/>
  <c r="F55" i="11"/>
  <c r="E55" i="11"/>
  <c r="D55" i="11"/>
  <c r="E20" i="11"/>
  <c r="F20" i="11" s="1"/>
  <c r="G20" i="11" s="1"/>
  <c r="H20" i="11" s="1"/>
  <c r="J20" i="11" s="1"/>
  <c r="K20" i="11" s="1"/>
  <c r="L20" i="11" s="1"/>
  <c r="M20" i="11" s="1"/>
  <c r="N20" i="11" s="1"/>
  <c r="O20" i="11" s="1"/>
  <c r="P20" i="11" s="1"/>
  <c r="Q20" i="11" s="1"/>
  <c r="R20" i="11" s="1"/>
  <c r="S20" i="11" s="1"/>
  <c r="T20" i="11" s="1"/>
  <c r="U20" i="11" s="1"/>
  <c r="V20" i="11" s="1"/>
  <c r="W20" i="11" s="1"/>
  <c r="X20" i="11" s="1"/>
  <c r="Y20" i="11" s="1"/>
  <c r="Z20" i="11" s="1"/>
  <c r="AA20" i="11" s="1"/>
  <c r="AB20" i="11" s="1"/>
  <c r="AC20" i="11" s="1"/>
  <c r="AD20" i="11" s="1"/>
  <c r="AE20" i="11" s="1"/>
  <c r="AF20" i="11" s="1"/>
  <c r="AG20" i="11" s="1"/>
  <c r="AH20" i="11" s="1"/>
  <c r="AI20" i="11" s="1"/>
  <c r="AJ20" i="11" s="1"/>
  <c r="AK20" i="11" s="1"/>
  <c r="AL20" i="11" s="1"/>
  <c r="AM20" i="11" s="1"/>
  <c r="AN20" i="11" s="1"/>
  <c r="AN12" i="11"/>
  <c r="AM12" i="11"/>
  <c r="AL12" i="11"/>
  <c r="AK12" i="11"/>
  <c r="AJ12" i="11"/>
  <c r="AH12" i="11"/>
  <c r="AG12" i="11"/>
  <c r="AF12" i="11"/>
  <c r="AE12" i="11"/>
  <c r="AD12" i="11"/>
  <c r="AC12" i="11"/>
  <c r="AB12" i="11"/>
  <c r="AA12" i="11"/>
  <c r="Z12" i="11"/>
  <c r="Y12" i="11"/>
  <c r="X12" i="11"/>
  <c r="W12" i="11"/>
  <c r="U12" i="11"/>
  <c r="T12" i="11"/>
  <c r="S12" i="11"/>
  <c r="R12" i="11"/>
  <c r="Q12" i="11"/>
  <c r="P12" i="11"/>
  <c r="O12" i="11"/>
  <c r="N12" i="11"/>
  <c r="M12" i="11"/>
  <c r="L12" i="11"/>
  <c r="K12" i="11"/>
  <c r="J12" i="11"/>
  <c r="H12" i="11"/>
  <c r="G12" i="11"/>
  <c r="F12" i="11"/>
  <c r="E12" i="11"/>
  <c r="D12" i="11"/>
  <c r="AI11" i="11"/>
  <c r="AI52" i="11" s="1"/>
  <c r="V11" i="11"/>
  <c r="V52" i="11" s="1"/>
  <c r="I11" i="11"/>
  <c r="I52" i="11" s="1"/>
  <c r="AI10" i="11"/>
  <c r="AI48" i="11" s="1"/>
  <c r="V10" i="11"/>
  <c r="V48" i="11" s="1"/>
  <c r="I10" i="11"/>
  <c r="I48" i="11" s="1"/>
  <c r="AI9" i="11"/>
  <c r="AI43" i="11" s="1"/>
  <c r="V9" i="11"/>
  <c r="V43" i="11" s="1"/>
  <c r="I9" i="11"/>
  <c r="I43" i="11" s="1"/>
  <c r="AI8" i="11"/>
  <c r="AI37" i="11" s="1"/>
  <c r="V8" i="11"/>
  <c r="V37" i="11" s="1"/>
  <c r="I8" i="11"/>
  <c r="I37" i="11" s="1"/>
  <c r="AI7" i="11"/>
  <c r="AI32" i="11" s="1"/>
  <c r="V7" i="11"/>
  <c r="V32" i="11" s="1"/>
  <c r="I7" i="11"/>
  <c r="I32" i="11" s="1"/>
  <c r="AI6" i="11"/>
  <c r="AI28" i="11" s="1"/>
  <c r="V6" i="11"/>
  <c r="V28" i="11" s="1"/>
  <c r="I6" i="11"/>
  <c r="I28" i="11" s="1"/>
  <c r="AI5" i="11"/>
  <c r="V5" i="11"/>
  <c r="I5" i="11"/>
  <c r="I23" i="11" s="1"/>
  <c r="E3" i="11"/>
  <c r="F3" i="11" s="1"/>
  <c r="G3" i="11" s="1"/>
  <c r="H3" i="11" s="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W3" i="11" s="1"/>
  <c r="X3" i="11" s="1"/>
  <c r="Y3" i="11" s="1"/>
  <c r="Z3" i="11" s="1"/>
  <c r="AA3" i="11" s="1"/>
  <c r="AB3" i="11" s="1"/>
  <c r="AC3" i="11" s="1"/>
  <c r="AD3" i="11" s="1"/>
  <c r="AE3" i="11" s="1"/>
  <c r="AF3" i="11" s="1"/>
  <c r="AG3" i="11" s="1"/>
  <c r="AH3" i="11" s="1"/>
  <c r="AJ3" i="11" s="1"/>
  <c r="AK3" i="11" s="1"/>
  <c r="AL3" i="11" s="1"/>
  <c r="AM3" i="11" s="1"/>
  <c r="O24" i="7"/>
  <c r="K24" i="7"/>
  <c r="Q24" i="7" s="1"/>
  <c r="J24" i="7"/>
  <c r="P24" i="7" s="1"/>
  <c r="I24" i="7"/>
  <c r="P23" i="7"/>
  <c r="O23" i="7"/>
  <c r="K23" i="7"/>
  <c r="Q23" i="7" s="1"/>
  <c r="J23" i="7"/>
  <c r="I23" i="7"/>
  <c r="K22" i="7"/>
  <c r="Q22" i="7" s="1"/>
  <c r="J22" i="7"/>
  <c r="P22" i="7" s="1"/>
  <c r="I22" i="7"/>
  <c r="O22" i="7" s="1"/>
  <c r="I15" i="7"/>
  <c r="H15" i="7"/>
  <c r="I14" i="7"/>
  <c r="H14" i="7"/>
  <c r="I13" i="7"/>
  <c r="H13" i="7"/>
  <c r="E8" i="7"/>
  <c r="E7" i="7"/>
  <c r="E6" i="7"/>
  <c r="E5" i="7"/>
  <c r="E4" i="7"/>
  <c r="L147" i="18" l="1"/>
  <c r="L148" i="18"/>
  <c r="L149" i="18"/>
  <c r="S148" i="18"/>
  <c r="S149" i="18"/>
  <c r="P148" i="18"/>
  <c r="P149" i="18"/>
  <c r="P147" i="18"/>
  <c r="M147" i="18"/>
  <c r="M148" i="18"/>
  <c r="M149" i="18"/>
  <c r="K147" i="18"/>
  <c r="K148" i="18"/>
  <c r="K149" i="18"/>
  <c r="O147" i="18"/>
  <c r="O149" i="18"/>
  <c r="T147" i="18"/>
  <c r="T148" i="18"/>
  <c r="T149" i="18"/>
  <c r="AA147" i="18"/>
  <c r="AA148" i="18"/>
  <c r="AA149" i="18"/>
  <c r="Q140" i="18"/>
  <c r="S10" i="1" s="1"/>
  <c r="AL147" i="18"/>
  <c r="AL148" i="18"/>
  <c r="AL149" i="18"/>
  <c r="AQ147" i="18"/>
  <c r="AQ148" i="18"/>
  <c r="AQ149" i="18"/>
  <c r="AP147" i="18"/>
  <c r="AP148" i="18"/>
  <c r="AP149" i="18"/>
  <c r="AK147" i="18"/>
  <c r="AK148" i="18"/>
  <c r="AK149" i="18"/>
  <c r="I118" i="18"/>
  <c r="I120" i="18" s="1"/>
  <c r="D120" i="18"/>
  <c r="AI118" i="18"/>
  <c r="AI120" i="18" s="1"/>
  <c r="W120" i="18"/>
  <c r="AV118" i="18"/>
  <c r="AV120" i="18" s="1"/>
  <c r="AJ120" i="18"/>
  <c r="I74" i="18"/>
  <c r="I76" i="18" s="1"/>
  <c r="D76" i="18"/>
  <c r="AV74" i="18"/>
  <c r="AV76" i="18" s="1"/>
  <c r="AJ76" i="18"/>
  <c r="D41" i="18"/>
  <c r="I37" i="18"/>
  <c r="I30" i="18"/>
  <c r="D32" i="18"/>
  <c r="D46" i="18" s="1"/>
  <c r="AI37" i="18"/>
  <c r="AV30" i="18"/>
  <c r="AV32" i="18" s="1"/>
  <c r="AJ32" i="18"/>
  <c r="O148" i="18"/>
  <c r="S147" i="18"/>
  <c r="S45" i="18"/>
  <c r="S44" i="18"/>
  <c r="AB45" i="18"/>
  <c r="AB44" i="18"/>
  <c r="F45" i="18"/>
  <c r="F44" i="18"/>
  <c r="U45" i="18"/>
  <c r="U44" i="18"/>
  <c r="G45" i="18"/>
  <c r="E45" i="18"/>
  <c r="AW15" i="5"/>
  <c r="W15" i="5"/>
  <c r="J33" i="5"/>
  <c r="J24" i="5"/>
  <c r="D127" i="18"/>
  <c r="D129" i="18" s="1"/>
  <c r="I98" i="18"/>
  <c r="D100" i="18"/>
  <c r="D132" i="18" s="1"/>
  <c r="I108" i="18"/>
  <c r="I110" i="18" s="1"/>
  <c r="D110" i="18"/>
  <c r="D133" i="18" s="1"/>
  <c r="V108" i="18"/>
  <c r="V110" i="18" s="1"/>
  <c r="J110" i="18"/>
  <c r="AI108" i="18"/>
  <c r="AI110" i="18" s="1"/>
  <c r="W110" i="18"/>
  <c r="AV108" i="18"/>
  <c r="AV110" i="18" s="1"/>
  <c r="AJ110" i="18"/>
  <c r="V125" i="18"/>
  <c r="J127" i="18"/>
  <c r="J129" i="18" s="1"/>
  <c r="V98" i="18"/>
  <c r="J100" i="18"/>
  <c r="J132" i="18" s="1"/>
  <c r="AI125" i="18"/>
  <c r="W127" i="18"/>
  <c r="W129" i="18" s="1"/>
  <c r="AI98" i="18"/>
  <c r="W100" i="18"/>
  <c r="W132" i="18" s="1"/>
  <c r="AV125" i="18"/>
  <c r="AJ127" i="18"/>
  <c r="AJ129" i="18" s="1"/>
  <c r="AV98" i="18"/>
  <c r="AJ100" i="18"/>
  <c r="AJ132" i="18" s="1"/>
  <c r="D83" i="18"/>
  <c r="I54" i="18"/>
  <c r="D56" i="18"/>
  <c r="I64" i="18"/>
  <c r="I66" i="18" s="1"/>
  <c r="D66" i="18"/>
  <c r="AI64" i="18"/>
  <c r="AI66" i="18" s="1"/>
  <c r="W66" i="18"/>
  <c r="AV64" i="18"/>
  <c r="AV66" i="18" s="1"/>
  <c r="AJ66" i="18"/>
  <c r="J83" i="18"/>
  <c r="J85" i="18" s="1"/>
  <c r="V54" i="18"/>
  <c r="J56" i="18"/>
  <c r="J89" i="18" s="1"/>
  <c r="AI81" i="18"/>
  <c r="W83" i="18"/>
  <c r="W85" i="18" s="1"/>
  <c r="AI54" i="18"/>
  <c r="W56" i="18"/>
  <c r="W89" i="18" s="1"/>
  <c r="AV81" i="18"/>
  <c r="AJ83" i="18"/>
  <c r="AJ85" i="18" s="1"/>
  <c r="AV54" i="18"/>
  <c r="AJ56" i="18"/>
  <c r="AJ89" i="18" s="1"/>
  <c r="D140" i="18"/>
  <c r="F10" i="1" s="1"/>
  <c r="W39" i="18"/>
  <c r="AI30" i="18"/>
  <c r="W140" i="18"/>
  <c r="Y10" i="1" s="1"/>
  <c r="J140" i="18"/>
  <c r="L10" i="1" s="1"/>
  <c r="J22" i="18"/>
  <c r="V20" i="18"/>
  <c r="V22" i="18" s="1"/>
  <c r="J39" i="18"/>
  <c r="AJ22" i="18"/>
  <c r="AV20" i="18"/>
  <c r="AV22" i="18" s="1"/>
  <c r="AV37" i="18"/>
  <c r="AJ39" i="18"/>
  <c r="AJ12" i="18"/>
  <c r="AV10" i="18"/>
  <c r="AJ140" i="18"/>
  <c r="AY144" i="18"/>
  <c r="J93" i="5"/>
  <c r="G30" i="1"/>
  <c r="E144" i="18"/>
  <c r="AT144" i="18"/>
  <c r="AW144" i="18"/>
  <c r="H101" i="5"/>
  <c r="AZ144" i="18"/>
  <c r="AM144" i="18"/>
  <c r="AG144" i="18"/>
  <c r="AE144" i="18"/>
  <c r="U144" i="18"/>
  <c r="H144" i="18"/>
  <c r="F144" i="18"/>
  <c r="AU144" i="18"/>
  <c r="Y144" i="18"/>
  <c r="AX144" i="18"/>
  <c r="AN144" i="18"/>
  <c r="AR144" i="18"/>
  <c r="AD144" i="18"/>
  <c r="Z144" i="18"/>
  <c r="AC144" i="18"/>
  <c r="R144" i="18"/>
  <c r="N144" i="18"/>
  <c r="AS144" i="18"/>
  <c r="AB144" i="18"/>
  <c r="AF144" i="18"/>
  <c r="X144" i="18"/>
  <c r="AH144" i="18"/>
  <c r="G144" i="18"/>
  <c r="AO144" i="18"/>
  <c r="I30" i="1"/>
  <c r="L49" i="5"/>
  <c r="C61" i="23"/>
  <c r="Z49" i="5"/>
  <c r="AA49" i="5"/>
  <c r="AB49" i="5"/>
  <c r="AP49" i="5"/>
  <c r="AF49" i="5"/>
  <c r="H60" i="23"/>
  <c r="X28" i="1" s="1"/>
  <c r="AZ49" i="5"/>
  <c r="V10" i="18"/>
  <c r="Q39" i="18"/>
  <c r="Q12" i="18"/>
  <c r="G95" i="5"/>
  <c r="O49" i="5"/>
  <c r="AQ49" i="5"/>
  <c r="AU49" i="5"/>
  <c r="I95" i="5"/>
  <c r="AR49" i="5"/>
  <c r="F101" i="5"/>
  <c r="G8" i="1" s="1"/>
  <c r="G103" i="5"/>
  <c r="H27" i="1" s="1"/>
  <c r="W79" i="5"/>
  <c r="AL49" i="5"/>
  <c r="M49" i="5"/>
  <c r="AC49" i="5"/>
  <c r="AG49" i="5"/>
  <c r="J70" i="5"/>
  <c r="AW47" i="5"/>
  <c r="G101" i="5"/>
  <c r="H8" i="1" s="1"/>
  <c r="AN49" i="5"/>
  <c r="P49" i="5"/>
  <c r="AV49" i="5"/>
  <c r="G49" i="5"/>
  <c r="AE49" i="5"/>
  <c r="AJ47" i="5"/>
  <c r="N49" i="5"/>
  <c r="I103" i="5"/>
  <c r="J27" i="1" s="1"/>
  <c r="H95" i="5"/>
  <c r="AT49" i="5"/>
  <c r="I49" i="5"/>
  <c r="J47" i="5"/>
  <c r="J103" i="5" s="1"/>
  <c r="E103" i="5"/>
  <c r="F27" i="1" s="1"/>
  <c r="E95" i="5"/>
  <c r="AW70" i="5"/>
  <c r="AL79" i="5"/>
  <c r="AP79" i="5"/>
  <c r="AT79" i="5"/>
  <c r="J91" i="5"/>
  <c r="J95" i="5" s="1"/>
  <c r="J79" i="5"/>
  <c r="U49" i="5"/>
  <c r="I101" i="5"/>
  <c r="J8" i="1" s="1"/>
  <c r="S49" i="5"/>
  <c r="J45" i="5"/>
  <c r="BA49" i="5"/>
  <c r="AS49" i="5"/>
  <c r="E49" i="5"/>
  <c r="E101" i="5"/>
  <c r="F8" i="1" s="1"/>
  <c r="AD49" i="5"/>
  <c r="V49" i="5"/>
  <c r="AY49" i="5"/>
  <c r="AO49" i="5"/>
  <c r="Q49" i="5"/>
  <c r="AI49" i="5"/>
  <c r="W47" i="5"/>
  <c r="AM49" i="5"/>
  <c r="W70" i="5"/>
  <c r="AW45" i="5"/>
  <c r="AM79" i="5"/>
  <c r="AQ79" i="5"/>
  <c r="AU79" i="5"/>
  <c r="AN79" i="5"/>
  <c r="AR79" i="5"/>
  <c r="AV79" i="5"/>
  <c r="T49" i="5"/>
  <c r="AH49" i="5"/>
  <c r="AJ45" i="5"/>
  <c r="W45" i="5"/>
  <c r="AO79" i="5"/>
  <c r="AS79" i="5"/>
  <c r="I8" i="1"/>
  <c r="H105" i="5"/>
  <c r="X79" i="5"/>
  <c r="AJ77" i="5"/>
  <c r="AJ78" i="5"/>
  <c r="AW74" i="5"/>
  <c r="AK78" i="5"/>
  <c r="AK77" i="5"/>
  <c r="X49" i="5"/>
  <c r="K49" i="5"/>
  <c r="AX49" i="5"/>
  <c r="AJ70" i="5"/>
  <c r="AJ61" i="5"/>
  <c r="AY95" i="5"/>
  <c r="AY101" i="5"/>
  <c r="W61" i="5"/>
  <c r="AW61" i="5"/>
  <c r="K47" i="1"/>
  <c r="T60" i="23"/>
  <c r="AJ28" i="1" s="1"/>
  <c r="T36" i="23"/>
  <c r="AG36" i="23"/>
  <c r="AG60" i="23"/>
  <c r="AW28" i="1" s="1"/>
  <c r="S60" i="23"/>
  <c r="AI28" i="1" s="1"/>
  <c r="S36" i="23"/>
  <c r="AF36" i="23"/>
  <c r="AF60" i="23"/>
  <c r="AV28" i="1" s="1"/>
  <c r="R60" i="23"/>
  <c r="AH28" i="1" s="1"/>
  <c r="R36" i="23"/>
  <c r="AE36" i="23"/>
  <c r="AE60" i="23"/>
  <c r="AU28" i="1" s="1"/>
  <c r="Q60" i="23"/>
  <c r="AG28" i="1" s="1"/>
  <c r="Q36" i="23"/>
  <c r="AD36" i="23"/>
  <c r="AD60" i="23"/>
  <c r="AT28" i="1" s="1"/>
  <c r="P60" i="23"/>
  <c r="AF28" i="1" s="1"/>
  <c r="P36" i="23"/>
  <c r="AC36" i="23"/>
  <c r="AC60" i="23"/>
  <c r="AS28" i="1" s="1"/>
  <c r="O60" i="23"/>
  <c r="AE28" i="1" s="1"/>
  <c r="O36" i="23"/>
  <c r="AB36" i="23"/>
  <c r="AB60" i="23"/>
  <c r="AR28" i="1" s="1"/>
  <c r="N60" i="23"/>
  <c r="AD28" i="1" s="1"/>
  <c r="N36" i="23"/>
  <c r="AA36" i="23"/>
  <c r="AA60" i="23"/>
  <c r="AQ28" i="1" s="1"/>
  <c r="M60" i="23"/>
  <c r="AC28" i="1" s="1"/>
  <c r="M36" i="23"/>
  <c r="Z36" i="23"/>
  <c r="Z60" i="23"/>
  <c r="AP28" i="1" s="1"/>
  <c r="L60" i="23"/>
  <c r="AB28" i="1" s="1"/>
  <c r="L36" i="23"/>
  <c r="Y36" i="23"/>
  <c r="Y60" i="23"/>
  <c r="AO28" i="1" s="1"/>
  <c r="AL36" i="23"/>
  <c r="AL60" i="23"/>
  <c r="BB28" i="1" s="1"/>
  <c r="K60" i="23"/>
  <c r="AA28" i="1" s="1"/>
  <c r="K36" i="23"/>
  <c r="X36" i="23"/>
  <c r="X60" i="23"/>
  <c r="AN28" i="1" s="1"/>
  <c r="AK36" i="23"/>
  <c r="AK60" i="23"/>
  <c r="BA28" i="1" s="1"/>
  <c r="J60" i="23"/>
  <c r="Z28" i="1" s="1"/>
  <c r="J36" i="23"/>
  <c r="W36" i="23"/>
  <c r="W60" i="23"/>
  <c r="AM28" i="1" s="1"/>
  <c r="AJ36" i="23"/>
  <c r="AJ60" i="23"/>
  <c r="AZ28" i="1" s="1"/>
  <c r="U58" i="23"/>
  <c r="AK9" i="1" s="1"/>
  <c r="I60" i="23"/>
  <c r="Y28" i="1" s="1"/>
  <c r="I36" i="23"/>
  <c r="U35" i="23"/>
  <c r="U36" i="23" s="1"/>
  <c r="AH58" i="23"/>
  <c r="AX9" i="1" s="1"/>
  <c r="V36" i="23"/>
  <c r="V60" i="23"/>
  <c r="AL28" i="1" s="1"/>
  <c r="AM58" i="23"/>
  <c r="AI36" i="23"/>
  <c r="AI60" i="23"/>
  <c r="AY28" i="1" s="1"/>
  <c r="AZ90" i="18"/>
  <c r="AZ89" i="18"/>
  <c r="AZ88" i="18"/>
  <c r="AY90" i="18"/>
  <c r="AY89" i="18"/>
  <c r="AY88" i="18"/>
  <c r="AX90" i="18"/>
  <c r="AX89" i="18"/>
  <c r="AX88" i="18"/>
  <c r="AW90" i="18"/>
  <c r="AW89" i="18"/>
  <c r="AW88" i="18"/>
  <c r="AU90" i="18"/>
  <c r="AU89" i="18"/>
  <c r="AU88" i="18"/>
  <c r="AT90" i="18"/>
  <c r="AT89" i="18"/>
  <c r="AT88" i="18"/>
  <c r="AS90" i="18"/>
  <c r="AS89" i="18"/>
  <c r="AS88" i="18"/>
  <c r="AR90" i="18"/>
  <c r="AR89" i="18"/>
  <c r="AR88" i="18"/>
  <c r="AQ90" i="18"/>
  <c r="AQ89" i="18"/>
  <c r="AQ88" i="18"/>
  <c r="AP90" i="18"/>
  <c r="AP89" i="18"/>
  <c r="AP88" i="18"/>
  <c r="AO90" i="18"/>
  <c r="AO89" i="18"/>
  <c r="AO88" i="18"/>
  <c r="AN90" i="18"/>
  <c r="AN89" i="18"/>
  <c r="AN88" i="18"/>
  <c r="AM90" i="18"/>
  <c r="AM89" i="18"/>
  <c r="AM88" i="18"/>
  <c r="AL90" i="18"/>
  <c r="AL89" i="18"/>
  <c r="AL88" i="18"/>
  <c r="AK90" i="18"/>
  <c r="AK89" i="18"/>
  <c r="AK88" i="18"/>
  <c r="AJ90" i="18"/>
  <c r="AJ88" i="18"/>
  <c r="AH90" i="18"/>
  <c r="AH89" i="18"/>
  <c r="AH88" i="18"/>
  <c r="AG90" i="18"/>
  <c r="AG89" i="18"/>
  <c r="AG88" i="18"/>
  <c r="AF90" i="18"/>
  <c r="AF89" i="18"/>
  <c r="AF88" i="18"/>
  <c r="AE90" i="18"/>
  <c r="AE89" i="18"/>
  <c r="AE88" i="18"/>
  <c r="AD90" i="18"/>
  <c r="AD89" i="18"/>
  <c r="AD88" i="18"/>
  <c r="AC90" i="18"/>
  <c r="AC89" i="18"/>
  <c r="AC88" i="18"/>
  <c r="AB90" i="18"/>
  <c r="AB89" i="18"/>
  <c r="AB88" i="18"/>
  <c r="AA90" i="18"/>
  <c r="AA89" i="18"/>
  <c r="AA88" i="18"/>
  <c r="Z90" i="18"/>
  <c r="Z89" i="18"/>
  <c r="Z88" i="18"/>
  <c r="Y90" i="18"/>
  <c r="Y89" i="18"/>
  <c r="Y88" i="18"/>
  <c r="X90" i="18"/>
  <c r="X89" i="18"/>
  <c r="X88" i="18"/>
  <c r="W90" i="18"/>
  <c r="W88" i="18"/>
  <c r="U90" i="18"/>
  <c r="U89" i="18"/>
  <c r="U88" i="18"/>
  <c r="T90" i="18"/>
  <c r="T89" i="18"/>
  <c r="T88" i="18"/>
  <c r="S90" i="18"/>
  <c r="S89" i="18"/>
  <c r="S88" i="18"/>
  <c r="R90" i="18"/>
  <c r="R89" i="18"/>
  <c r="R88" i="18"/>
  <c r="Q90" i="18"/>
  <c r="Q89" i="18"/>
  <c r="Q88" i="18"/>
  <c r="P90" i="18"/>
  <c r="P89" i="18"/>
  <c r="P88" i="18"/>
  <c r="O90" i="18"/>
  <c r="O89" i="18"/>
  <c r="O88" i="18"/>
  <c r="N90" i="18"/>
  <c r="N89" i="18"/>
  <c r="N88" i="18"/>
  <c r="M90" i="18"/>
  <c r="M89" i="18"/>
  <c r="M88" i="18"/>
  <c r="L90" i="18"/>
  <c r="L89" i="18"/>
  <c r="L88" i="18"/>
  <c r="K90" i="18"/>
  <c r="K89" i="18"/>
  <c r="K88" i="18"/>
  <c r="J90" i="18"/>
  <c r="J88" i="18"/>
  <c r="H90" i="18"/>
  <c r="H89" i="18"/>
  <c r="H88" i="18"/>
  <c r="G90" i="18"/>
  <c r="G89" i="18"/>
  <c r="G88" i="18"/>
  <c r="F90" i="18"/>
  <c r="F89" i="18"/>
  <c r="F88" i="18"/>
  <c r="E90" i="18"/>
  <c r="E89" i="18"/>
  <c r="E88" i="18"/>
  <c r="W63" i="14"/>
  <c r="I57" i="11"/>
  <c r="AI12" i="11"/>
  <c r="AI23" i="11"/>
  <c r="AI55" i="11" s="1"/>
  <c r="AS121" i="14"/>
  <c r="T121" i="14"/>
  <c r="AJ89" i="14"/>
  <c r="AW116" i="14"/>
  <c r="AW37" i="14"/>
  <c r="W120" i="14"/>
  <c r="W89" i="14"/>
  <c r="W115" i="14"/>
  <c r="G122" i="14"/>
  <c r="W38" i="14"/>
  <c r="AJ120" i="14"/>
  <c r="AQ121" i="14"/>
  <c r="AW120" i="14"/>
  <c r="Q122" i="14"/>
  <c r="AW89" i="14"/>
  <c r="AQ122" i="14"/>
  <c r="AW64" i="14"/>
  <c r="J120" i="14"/>
  <c r="N122" i="14"/>
  <c r="Z121" i="14"/>
  <c r="L121" i="14"/>
  <c r="J122" i="14"/>
  <c r="AJ122" i="14"/>
  <c r="AK122" i="14"/>
  <c r="W64" i="14"/>
  <c r="W122" i="14" s="1"/>
  <c r="J121" i="14"/>
  <c r="AJ121" i="14"/>
  <c r="V12" i="11"/>
  <c r="V23" i="11"/>
  <c r="V55" i="11" s="1"/>
  <c r="I12" i="11"/>
  <c r="Q142" i="18" l="1"/>
  <c r="S29" i="1" s="1"/>
  <c r="S48" i="1" s="1"/>
  <c r="Q41" i="18"/>
  <c r="AO147" i="18"/>
  <c r="AO148" i="18"/>
  <c r="AO149" i="18"/>
  <c r="G148" i="18"/>
  <c r="G149" i="18"/>
  <c r="G147" i="18"/>
  <c r="AH147" i="18"/>
  <c r="AH148" i="18"/>
  <c r="AH149" i="18"/>
  <c r="X147" i="18"/>
  <c r="X148" i="18"/>
  <c r="X149" i="18"/>
  <c r="AF147" i="18"/>
  <c r="AF148" i="18"/>
  <c r="AF149" i="18"/>
  <c r="AB148" i="18"/>
  <c r="AB149" i="18"/>
  <c r="AB147" i="18"/>
  <c r="AS147" i="18"/>
  <c r="AS148" i="18"/>
  <c r="AS149" i="18"/>
  <c r="N147" i="18"/>
  <c r="N148" i="18"/>
  <c r="N149" i="18"/>
  <c r="R147" i="18"/>
  <c r="R149" i="18"/>
  <c r="R148" i="18"/>
  <c r="AC147" i="18"/>
  <c r="AC148" i="18"/>
  <c r="AC149" i="18"/>
  <c r="Z147" i="18"/>
  <c r="Z148" i="18"/>
  <c r="Z149" i="18"/>
  <c r="AD147" i="18"/>
  <c r="AD148" i="18"/>
  <c r="AD149" i="18"/>
  <c r="AR147" i="18"/>
  <c r="AR148" i="18"/>
  <c r="AR149" i="18"/>
  <c r="AN147" i="18"/>
  <c r="AN148" i="18"/>
  <c r="AN149" i="18"/>
  <c r="AX147" i="18"/>
  <c r="AX148" i="18"/>
  <c r="AX149" i="18"/>
  <c r="Y147" i="18"/>
  <c r="Y148" i="18"/>
  <c r="Y149" i="18"/>
  <c r="AU147" i="18"/>
  <c r="AU148" i="18"/>
  <c r="AU149" i="18"/>
  <c r="F148" i="18"/>
  <c r="F149" i="18"/>
  <c r="F147" i="18"/>
  <c r="H147" i="18"/>
  <c r="H148" i="18"/>
  <c r="H149" i="18"/>
  <c r="U148" i="18"/>
  <c r="U149" i="18"/>
  <c r="U147" i="18"/>
  <c r="AE147" i="18"/>
  <c r="AE148" i="18"/>
  <c r="AE149" i="18"/>
  <c r="AG147" i="18"/>
  <c r="AG148" i="18"/>
  <c r="AG149" i="18"/>
  <c r="AM147" i="18"/>
  <c r="AM148" i="18"/>
  <c r="AM149" i="18"/>
  <c r="AZ147" i="18"/>
  <c r="AZ148" i="18"/>
  <c r="AZ149" i="18"/>
  <c r="AW147" i="18"/>
  <c r="AW148" i="18"/>
  <c r="AW149" i="18"/>
  <c r="AT147" i="18"/>
  <c r="AT148" i="18"/>
  <c r="AT149" i="18"/>
  <c r="E148" i="18"/>
  <c r="E149" i="18"/>
  <c r="E147" i="18"/>
  <c r="AY147" i="18"/>
  <c r="AY148" i="18"/>
  <c r="AY149" i="18"/>
  <c r="AJ142" i="18"/>
  <c r="AL29" i="1" s="1"/>
  <c r="AJ41" i="18"/>
  <c r="AV140" i="18"/>
  <c r="AX10" i="1" s="1"/>
  <c r="AJ45" i="18"/>
  <c r="J142" i="18"/>
  <c r="J41" i="18"/>
  <c r="J45" i="18"/>
  <c r="AI39" i="18"/>
  <c r="AI32" i="18"/>
  <c r="W142" i="18"/>
  <c r="W41" i="18"/>
  <c r="AI140" i="18"/>
  <c r="AK10" i="1" s="1"/>
  <c r="D142" i="18"/>
  <c r="D85" i="18"/>
  <c r="J134" i="18"/>
  <c r="V140" i="18"/>
  <c r="X10" i="1" s="1"/>
  <c r="AJ133" i="18"/>
  <c r="W133" i="18"/>
  <c r="J133" i="18"/>
  <c r="AJ46" i="18"/>
  <c r="AI41" i="18"/>
  <c r="I39" i="18"/>
  <c r="I32" i="18"/>
  <c r="I41" i="18"/>
  <c r="I140" i="18"/>
  <c r="K10" i="1" s="1"/>
  <c r="D45" i="18"/>
  <c r="D44" i="18"/>
  <c r="AJ134" i="18"/>
  <c r="W134" i="18"/>
  <c r="D134" i="18"/>
  <c r="H11" i="1"/>
  <c r="H17" i="1"/>
  <c r="J11" i="1"/>
  <c r="J17" i="1"/>
  <c r="I38" i="1"/>
  <c r="I40" i="1"/>
  <c r="I36" i="1"/>
  <c r="G11" i="1"/>
  <c r="G17" i="1"/>
  <c r="G38" i="1"/>
  <c r="G40" i="1"/>
  <c r="G36" i="1"/>
  <c r="AL10" i="1"/>
  <c r="AL48" i="1" s="1"/>
  <c r="AJ144" i="18"/>
  <c r="AV39" i="18"/>
  <c r="AV41" i="18" s="1"/>
  <c r="AV12" i="18"/>
  <c r="AV44" i="18" s="1"/>
  <c r="AV83" i="18"/>
  <c r="AV85" i="18" s="1"/>
  <c r="AV56" i="18"/>
  <c r="AI83" i="18"/>
  <c r="AI85" i="18" s="1"/>
  <c r="AI56" i="18"/>
  <c r="V83" i="18"/>
  <c r="V85" i="18" s="1"/>
  <c r="V56" i="18"/>
  <c r="I83" i="18"/>
  <c r="I85" i="18" s="1"/>
  <c r="I56" i="18"/>
  <c r="AV127" i="18"/>
  <c r="AV129" i="18" s="1"/>
  <c r="AV100" i="18"/>
  <c r="AV132" i="18" s="1"/>
  <c r="AI127" i="18"/>
  <c r="AI129" i="18" s="1"/>
  <c r="AI100" i="18"/>
  <c r="AI132" i="18" s="1"/>
  <c r="V127" i="18"/>
  <c r="V129" i="18" s="1"/>
  <c r="V100" i="18"/>
  <c r="V132" i="18" s="1"/>
  <c r="I127" i="18"/>
  <c r="I129" i="18" s="1"/>
  <c r="I100" i="18"/>
  <c r="I132" i="18" s="1"/>
  <c r="H61" i="23"/>
  <c r="Q144" i="18"/>
  <c r="V12" i="18"/>
  <c r="V39" i="18"/>
  <c r="AW49" i="5"/>
  <c r="F105" i="5"/>
  <c r="AJ49" i="5"/>
  <c r="G105" i="5"/>
  <c r="F46" i="1"/>
  <c r="I105" i="5"/>
  <c r="F11" i="1"/>
  <c r="W49" i="5"/>
  <c r="E105" i="5"/>
  <c r="J101" i="5"/>
  <c r="K8" i="1" s="1"/>
  <c r="J49" i="5"/>
  <c r="H46" i="1"/>
  <c r="H30" i="1"/>
  <c r="G46" i="1"/>
  <c r="I46" i="1"/>
  <c r="I11" i="1"/>
  <c r="AK79" i="5"/>
  <c r="AW77" i="5"/>
  <c r="AW78" i="5"/>
  <c r="AJ79" i="5"/>
  <c r="J46" i="1"/>
  <c r="J30" i="1"/>
  <c r="K27" i="1"/>
  <c r="AY105" i="5"/>
  <c r="AZ8" i="1"/>
  <c r="AI61" i="23"/>
  <c r="AM60" i="23"/>
  <c r="AH60" i="23"/>
  <c r="AX28" i="1" s="1"/>
  <c r="V61" i="23"/>
  <c r="U60" i="23"/>
  <c r="AK28" i="1" s="1"/>
  <c r="I61" i="23"/>
  <c r="L47" i="1"/>
  <c r="AJ61" i="23"/>
  <c r="W61" i="23"/>
  <c r="Z47" i="1"/>
  <c r="J61" i="23"/>
  <c r="M47" i="1"/>
  <c r="AK61" i="23"/>
  <c r="X61" i="23"/>
  <c r="AA47" i="1"/>
  <c r="K61" i="23"/>
  <c r="N47" i="1"/>
  <c r="AL61" i="23"/>
  <c r="Y61" i="23"/>
  <c r="AB47" i="1"/>
  <c r="L61" i="23"/>
  <c r="O47" i="1"/>
  <c r="Z61" i="23"/>
  <c r="AC47" i="1"/>
  <c r="M61" i="23"/>
  <c r="P47" i="1"/>
  <c r="AA61" i="23"/>
  <c r="AD47" i="1"/>
  <c r="N61" i="23"/>
  <c r="Q47" i="1"/>
  <c r="AB61" i="23"/>
  <c r="AE47" i="1"/>
  <c r="O61" i="23"/>
  <c r="R47" i="1"/>
  <c r="AC61" i="23"/>
  <c r="AF47" i="1"/>
  <c r="P61" i="23"/>
  <c r="S47" i="1"/>
  <c r="AD61" i="23"/>
  <c r="AG47" i="1"/>
  <c r="Q61" i="23"/>
  <c r="T47" i="1"/>
  <c r="AE61" i="23"/>
  <c r="AH47" i="1"/>
  <c r="R61" i="23"/>
  <c r="AF61" i="23"/>
  <c r="AI47" i="1"/>
  <c r="S61" i="23"/>
  <c r="V47" i="1"/>
  <c r="AG61" i="23"/>
  <c r="AJ47" i="1"/>
  <c r="T61" i="23"/>
  <c r="W47" i="1"/>
  <c r="I89" i="18"/>
  <c r="I90" i="18"/>
  <c r="I88" i="18"/>
  <c r="V89" i="18"/>
  <c r="V90" i="18"/>
  <c r="V88" i="18"/>
  <c r="AI89" i="18"/>
  <c r="AI90" i="18"/>
  <c r="AI88" i="18"/>
  <c r="AV89" i="18"/>
  <c r="AV90" i="18"/>
  <c r="AV88" i="18"/>
  <c r="AW121" i="14"/>
  <c r="AW122" i="14"/>
  <c r="W121" i="14"/>
  <c r="V142" i="18" l="1"/>
  <c r="V41" i="18"/>
  <c r="V44" i="18"/>
  <c r="Q148" i="18"/>
  <c r="Q149" i="18"/>
  <c r="I133" i="18"/>
  <c r="I134" i="18"/>
  <c r="V134" i="18"/>
  <c r="V133" i="18"/>
  <c r="AI133" i="18"/>
  <c r="AI134" i="18"/>
  <c r="AV133" i="18"/>
  <c r="AV134" i="18"/>
  <c r="AV45" i="18"/>
  <c r="AV46" i="18"/>
  <c r="AJ148" i="18"/>
  <c r="AJ149" i="18"/>
  <c r="I45" i="18"/>
  <c r="I44" i="18"/>
  <c r="I46" i="18"/>
  <c r="AI45" i="18"/>
  <c r="AI44" i="18"/>
  <c r="F29" i="1"/>
  <c r="D144" i="18"/>
  <c r="W45" i="18"/>
  <c r="W44" i="18"/>
  <c r="W46" i="18"/>
  <c r="Y29" i="1"/>
  <c r="Y48" i="1" s="1"/>
  <c r="W144" i="18"/>
  <c r="AI46" i="18"/>
  <c r="J44" i="18"/>
  <c r="J46" i="18"/>
  <c r="L29" i="1"/>
  <c r="L48" i="1" s="1"/>
  <c r="J144" i="18"/>
  <c r="AJ147" i="18"/>
  <c r="AJ44" i="18"/>
  <c r="Q147" i="18"/>
  <c r="Q45" i="18"/>
  <c r="Q46" i="18"/>
  <c r="Q44" i="18"/>
  <c r="F21" i="1"/>
  <c r="F19" i="1"/>
  <c r="F17" i="1"/>
  <c r="H38" i="1"/>
  <c r="H40" i="1"/>
  <c r="H36" i="1"/>
  <c r="H49" i="1"/>
  <c r="H55" i="1"/>
  <c r="H21" i="1"/>
  <c r="H19" i="1"/>
  <c r="J38" i="1"/>
  <c r="J40" i="1"/>
  <c r="J36" i="1"/>
  <c r="J49" i="1"/>
  <c r="J55" i="1"/>
  <c r="J21" i="1"/>
  <c r="J19" i="1"/>
  <c r="I21" i="1"/>
  <c r="I19" i="1"/>
  <c r="I17" i="1"/>
  <c r="I49" i="1"/>
  <c r="I55" i="1"/>
  <c r="G49" i="1"/>
  <c r="G55" i="1"/>
  <c r="K13" i="1"/>
  <c r="K17" i="1"/>
  <c r="G21" i="1"/>
  <c r="G19" i="1"/>
  <c r="I142" i="18"/>
  <c r="D89" i="18"/>
  <c r="D90" i="18"/>
  <c r="D88" i="18"/>
  <c r="AI142" i="18"/>
  <c r="AV142" i="18"/>
  <c r="X29" i="1"/>
  <c r="X48" i="1" s="1"/>
  <c r="V144" i="18"/>
  <c r="J105" i="5"/>
  <c r="K46" i="1"/>
  <c r="U61" i="23"/>
  <c r="AW79" i="5"/>
  <c r="AZ46" i="1"/>
  <c r="AZ11" i="1"/>
  <c r="AW47" i="1"/>
  <c r="AV47" i="1"/>
  <c r="AU47" i="1"/>
  <c r="AT47" i="1"/>
  <c r="AS47" i="1"/>
  <c r="AR47" i="1"/>
  <c r="AQ47" i="1"/>
  <c r="AP47" i="1"/>
  <c r="AO47" i="1"/>
  <c r="BB47" i="1"/>
  <c r="AN47" i="1"/>
  <c r="BA47" i="1"/>
  <c r="AM47" i="1"/>
  <c r="AZ30" i="1"/>
  <c r="AZ47" i="1"/>
  <c r="X47" i="1"/>
  <c r="AH61" i="23"/>
  <c r="Y47" i="1"/>
  <c r="AM61" i="23"/>
  <c r="AL47" i="1"/>
  <c r="AY47" i="1"/>
  <c r="V149" i="18" l="1"/>
  <c r="V148" i="18"/>
  <c r="J148" i="18"/>
  <c r="J149" i="18"/>
  <c r="J147" i="18"/>
  <c r="W148" i="18"/>
  <c r="W149" i="18"/>
  <c r="W147" i="18"/>
  <c r="D149" i="18"/>
  <c r="D147" i="18"/>
  <c r="D148" i="18"/>
  <c r="F30" i="1"/>
  <c r="F48" i="1"/>
  <c r="F49" i="1" s="1"/>
  <c r="F55" i="1" s="1"/>
  <c r="V147" i="18"/>
  <c r="V46" i="18"/>
  <c r="V45" i="18"/>
  <c r="F59" i="1"/>
  <c r="F57" i="1"/>
  <c r="H57" i="1"/>
  <c r="H59" i="1"/>
  <c r="J57" i="1"/>
  <c r="J59" i="1"/>
  <c r="AZ38" i="1"/>
  <c r="AZ40" i="1"/>
  <c r="AZ36" i="1"/>
  <c r="AZ17" i="1"/>
  <c r="AZ21" i="1"/>
  <c r="AZ19" i="1"/>
  <c r="I57" i="1"/>
  <c r="I59" i="1"/>
  <c r="K21" i="1"/>
  <c r="K19" i="1"/>
  <c r="G57" i="1"/>
  <c r="G59" i="1"/>
  <c r="AX29" i="1"/>
  <c r="AX48" i="1" s="1"/>
  <c r="AV144" i="18"/>
  <c r="AK29" i="1"/>
  <c r="AK48" i="1" s="1"/>
  <c r="AI144" i="18"/>
  <c r="K29" i="1"/>
  <c r="I144" i="18"/>
  <c r="AX47" i="1"/>
  <c r="AK47" i="1"/>
  <c r="AZ49" i="1"/>
  <c r="I149" i="18" l="1"/>
  <c r="I148" i="18"/>
  <c r="I147" i="18"/>
  <c r="K48" i="1"/>
  <c r="AI149" i="18"/>
  <c r="AI148" i="18"/>
  <c r="AI147" i="18"/>
  <c r="AV149" i="18"/>
  <c r="AV148" i="18"/>
  <c r="AV147" i="18"/>
  <c r="F36" i="1"/>
  <c r="F40" i="1"/>
  <c r="F38" i="1"/>
  <c r="K32" i="1"/>
  <c r="AZ57" i="1"/>
  <c r="AZ59" i="1"/>
  <c r="AZ55" i="1"/>
  <c r="K51" i="1"/>
  <c r="K38" i="1" l="1"/>
  <c r="K36" i="1"/>
  <c r="K40" i="1"/>
  <c r="K59" i="1"/>
  <c r="K57" i="1"/>
  <c r="K55" i="1"/>
  <c r="K113" i="24"/>
  <c r="L113" i="24"/>
  <c r="M113" i="24"/>
  <c r="N113" i="24"/>
  <c r="O113" i="24"/>
  <c r="P113" i="24"/>
  <c r="Q113" i="24"/>
  <c r="R113" i="24"/>
  <c r="S113" i="24"/>
  <c r="U111" i="24"/>
  <c r="U109" i="24"/>
  <c r="U107" i="24"/>
  <c r="T113" i="24"/>
  <c r="W113" i="24"/>
  <c r="X113" i="24"/>
  <c r="Y113" i="24"/>
  <c r="Z113" i="24"/>
  <c r="U113" i="24" l="1"/>
  <c r="AA113" i="24"/>
  <c r="AI113" i="24" l="1"/>
  <c r="AD113" i="24" l="1"/>
  <c r="AL113" i="24" l="1"/>
  <c r="AG113" i="24" l="1"/>
  <c r="AB113" i="24" l="1"/>
  <c r="AJ113" i="24" l="1"/>
  <c r="AE113" i="24" l="1"/>
  <c r="AF113" i="24" l="1"/>
  <c r="AK113" i="24"/>
  <c r="AM111" i="24"/>
  <c r="AM109" i="24"/>
  <c r="AM107" i="24"/>
  <c r="AH107" i="24"/>
  <c r="AH111" i="24"/>
  <c r="AH109" i="24"/>
  <c r="AC113" i="24"/>
  <c r="L87" i="5"/>
  <c r="L93" i="5" s="1"/>
  <c r="L103" i="5" s="1"/>
  <c r="M27" i="1" s="1"/>
  <c r="R87" i="5"/>
  <c r="R93" i="5" s="1"/>
  <c r="R103" i="5" s="1"/>
  <c r="S27" i="1" s="1"/>
  <c r="S87" i="5"/>
  <c r="S93" i="5" s="1"/>
  <c r="S103" i="5" s="1"/>
  <c r="T27" i="1" s="1"/>
  <c r="T87" i="5"/>
  <c r="T93" i="5" s="1"/>
  <c r="T103" i="5" s="1"/>
  <c r="U27" i="1" s="1"/>
  <c r="U87" i="5"/>
  <c r="U93" i="5" s="1"/>
  <c r="U103" i="5" s="1"/>
  <c r="V27" i="1" s="1"/>
  <c r="V87" i="5"/>
  <c r="AI86" i="5"/>
  <c r="AI91" i="5" s="1"/>
  <c r="V86" i="5"/>
  <c r="V91" i="5" s="1"/>
  <c r="L86" i="5"/>
  <c r="L91" i="5" s="1"/>
  <c r="R86" i="5"/>
  <c r="R91" i="5" s="1"/>
  <c r="S86" i="5"/>
  <c r="S91" i="5" s="1"/>
  <c r="T86" i="5"/>
  <c r="T91" i="5" s="1"/>
  <c r="U86" i="5"/>
  <c r="U91" i="5" s="1"/>
  <c r="AL87" i="5"/>
  <c r="AL93" i="5" s="1"/>
  <c r="AL103" i="5" s="1"/>
  <c r="AM27" i="1" s="1"/>
  <c r="AL86" i="5"/>
  <c r="AL91" i="5" s="1"/>
  <c r="AR87" i="5"/>
  <c r="AR93" i="5" s="1"/>
  <c r="AR103" i="5" s="1"/>
  <c r="AS27" i="1" s="1"/>
  <c r="AR86" i="5"/>
  <c r="AR91" i="5" s="1"/>
  <c r="AS87" i="5"/>
  <c r="AS93" i="5" s="1"/>
  <c r="AS103" i="5" s="1"/>
  <c r="AT27" i="1" s="1"/>
  <c r="AS86" i="5"/>
  <c r="AS91" i="5" s="1"/>
  <c r="AT87" i="5"/>
  <c r="AT93" i="5" s="1"/>
  <c r="AT103" i="5" s="1"/>
  <c r="AU27" i="1" s="1"/>
  <c r="AT86" i="5"/>
  <c r="AT91" i="5" s="1"/>
  <c r="AU87" i="5"/>
  <c r="AU93" i="5" s="1"/>
  <c r="AU103" i="5" s="1"/>
  <c r="AV27" i="1" s="1"/>
  <c r="AU86" i="5"/>
  <c r="AU91" i="5" s="1"/>
  <c r="T30" i="1" l="1"/>
  <c r="T36" i="1"/>
  <c r="AM113" i="24"/>
  <c r="AH113" i="24"/>
  <c r="AT88" i="5"/>
  <c r="AU88" i="5"/>
  <c r="AR88" i="5"/>
  <c r="T88" i="5"/>
  <c r="V88" i="5"/>
  <c r="AS88" i="5"/>
  <c r="R88" i="5"/>
  <c r="AL88" i="5"/>
  <c r="V30" i="1"/>
  <c r="S30" i="1"/>
  <c r="U30" i="1"/>
  <c r="M30" i="1"/>
  <c r="U88" i="5"/>
  <c r="L88" i="5"/>
  <c r="V93" i="5"/>
  <c r="V103" i="5" s="1"/>
  <c r="W27" i="1" s="1"/>
  <c r="S88" i="5"/>
  <c r="AU101" i="5"/>
  <c r="AU95" i="5"/>
  <c r="AV30" i="1"/>
  <c r="AH87" i="5"/>
  <c r="AH93" i="5" s="1"/>
  <c r="AH103" i="5" s="1"/>
  <c r="AI27" i="1" s="1"/>
  <c r="AH86" i="5"/>
  <c r="AT101" i="5"/>
  <c r="AT95" i="5"/>
  <c r="AU30" i="1"/>
  <c r="AG87" i="5"/>
  <c r="AG93" i="5" s="1"/>
  <c r="AG103" i="5" s="1"/>
  <c r="AH27" i="1" s="1"/>
  <c r="AG86" i="5"/>
  <c r="AS101" i="5"/>
  <c r="AS95" i="5"/>
  <c r="AT30" i="1"/>
  <c r="AF87" i="5"/>
  <c r="AF93" i="5" s="1"/>
  <c r="AF103" i="5" s="1"/>
  <c r="AG27" i="1" s="1"/>
  <c r="AF86" i="5"/>
  <c r="AR101" i="5"/>
  <c r="AR95" i="5"/>
  <c r="AS30" i="1"/>
  <c r="AE87" i="5"/>
  <c r="AE93" i="5" s="1"/>
  <c r="AE103" i="5" s="1"/>
  <c r="AF27" i="1" s="1"/>
  <c r="AE86" i="5"/>
  <c r="AL101" i="5"/>
  <c r="AL95" i="5"/>
  <c r="AM30" i="1"/>
  <c r="Y87" i="5"/>
  <c r="Y93" i="5" s="1"/>
  <c r="Y103" i="5" s="1"/>
  <c r="Z27" i="1" s="1"/>
  <c r="Y86" i="5"/>
  <c r="U101" i="5"/>
  <c r="U95" i="5"/>
  <c r="T101" i="5"/>
  <c r="T95" i="5"/>
  <c r="S101" i="5"/>
  <c r="S95" i="5"/>
  <c r="R101" i="5"/>
  <c r="R95" i="5"/>
  <c r="L101" i="5"/>
  <c r="L95" i="5"/>
  <c r="V101" i="5"/>
  <c r="AI101" i="5"/>
  <c r="AI87" i="5"/>
  <c r="AS38" i="1" l="1"/>
  <c r="AS40" i="1"/>
  <c r="AS36" i="1"/>
  <c r="S38" i="1"/>
  <c r="S40" i="1"/>
  <c r="S36" i="1"/>
  <c r="AU38" i="1"/>
  <c r="AU40" i="1"/>
  <c r="AU36" i="1"/>
  <c r="U38" i="1"/>
  <c r="U40" i="1"/>
  <c r="U36" i="1"/>
  <c r="AM38" i="1"/>
  <c r="AM40" i="1"/>
  <c r="AM36" i="1"/>
  <c r="M38" i="1"/>
  <c r="M40" i="1"/>
  <c r="M36" i="1"/>
  <c r="AV38" i="1"/>
  <c r="AV40" i="1"/>
  <c r="AV36" i="1"/>
  <c r="V38" i="1"/>
  <c r="V40" i="1"/>
  <c r="V36" i="1"/>
  <c r="AT38" i="1"/>
  <c r="AT40" i="1"/>
  <c r="AT36" i="1"/>
  <c r="T38" i="1"/>
  <c r="T40" i="1"/>
  <c r="V95" i="5"/>
  <c r="W30" i="1"/>
  <c r="AV87" i="5"/>
  <c r="AV93" i="5" s="1"/>
  <c r="AV103" i="5" s="1"/>
  <c r="AW27" i="1" s="1"/>
  <c r="AV86" i="5"/>
  <c r="AI93" i="5"/>
  <c r="AI88" i="5"/>
  <c r="AJ8" i="1"/>
  <c r="W8" i="1"/>
  <c r="V105" i="5"/>
  <c r="M8" i="1"/>
  <c r="L105" i="5"/>
  <c r="S8" i="1"/>
  <c r="R105" i="5"/>
  <c r="T8" i="1"/>
  <c r="S105" i="5"/>
  <c r="U8" i="1"/>
  <c r="T105" i="5"/>
  <c r="V8" i="1"/>
  <c r="U105" i="5"/>
  <c r="Y91" i="5"/>
  <c r="Y88" i="5"/>
  <c r="Z30" i="1"/>
  <c r="AM8" i="1"/>
  <c r="AL105" i="5"/>
  <c r="AE91" i="5"/>
  <c r="AE88" i="5"/>
  <c r="AF30" i="1"/>
  <c r="AS8" i="1"/>
  <c r="AR105" i="5"/>
  <c r="AF91" i="5"/>
  <c r="AF88" i="5"/>
  <c r="AG30" i="1"/>
  <c r="AT8" i="1"/>
  <c r="AS105" i="5"/>
  <c r="AG91" i="5"/>
  <c r="AG88" i="5"/>
  <c r="AH30" i="1"/>
  <c r="AU8" i="1"/>
  <c r="AT105" i="5"/>
  <c r="AH91" i="5"/>
  <c r="AH88" i="5"/>
  <c r="AI30" i="1"/>
  <c r="AV8" i="1"/>
  <c r="AU105" i="5"/>
  <c r="AF38" i="1" l="1"/>
  <c r="AF40" i="1"/>
  <c r="AF36" i="1"/>
  <c r="AH38" i="1"/>
  <c r="AH40" i="1"/>
  <c r="AH36" i="1"/>
  <c r="W38" i="1"/>
  <c r="W40" i="1"/>
  <c r="W36" i="1"/>
  <c r="Z38" i="1"/>
  <c r="Z40" i="1"/>
  <c r="Z36" i="1"/>
  <c r="AI38" i="1"/>
  <c r="AI40" i="1"/>
  <c r="AI36" i="1"/>
  <c r="AG38" i="1"/>
  <c r="AG40" i="1"/>
  <c r="AG36" i="1"/>
  <c r="AV46" i="1"/>
  <c r="AV11" i="1"/>
  <c r="AH101" i="5"/>
  <c r="AH95" i="5"/>
  <c r="AU46" i="1"/>
  <c r="AU11" i="1"/>
  <c r="AG101" i="5"/>
  <c r="AG95" i="5"/>
  <c r="AT46" i="1"/>
  <c r="AT11" i="1"/>
  <c r="AF101" i="5"/>
  <c r="AF95" i="5"/>
  <c r="AS46" i="1"/>
  <c r="AS11" i="1"/>
  <c r="AE101" i="5"/>
  <c r="AE95" i="5"/>
  <c r="AM46" i="1"/>
  <c r="AM11" i="1"/>
  <c r="Y101" i="5"/>
  <c r="Y95" i="5"/>
  <c r="V11" i="1"/>
  <c r="V46" i="1"/>
  <c r="U11" i="1"/>
  <c r="U46" i="1"/>
  <c r="T11" i="1"/>
  <c r="T46" i="1"/>
  <c r="S11" i="1"/>
  <c r="S46" i="1"/>
  <c r="M11" i="1"/>
  <c r="M46" i="1"/>
  <c r="W11" i="1"/>
  <c r="W46" i="1"/>
  <c r="AJ11" i="1"/>
  <c r="AI103" i="5"/>
  <c r="AI95" i="5"/>
  <c r="AV91" i="5"/>
  <c r="AV88" i="5"/>
  <c r="AW30" i="1"/>
  <c r="S21" i="1" l="1"/>
  <c r="S19" i="1"/>
  <c r="S17" i="1"/>
  <c r="AS21" i="1"/>
  <c r="AS19" i="1"/>
  <c r="AS17" i="1"/>
  <c r="U21" i="1"/>
  <c r="U19" i="1"/>
  <c r="U17" i="1"/>
  <c r="AU21" i="1"/>
  <c r="AU19" i="1"/>
  <c r="AU17" i="1"/>
  <c r="AW38" i="1"/>
  <c r="AW40" i="1"/>
  <c r="AW36" i="1"/>
  <c r="AJ21" i="1"/>
  <c r="AJ19" i="1"/>
  <c r="AJ17" i="1"/>
  <c r="W21" i="1"/>
  <c r="W19" i="1"/>
  <c r="W17" i="1"/>
  <c r="M21" i="1"/>
  <c r="M19" i="1"/>
  <c r="M17" i="1"/>
  <c r="AM21" i="1"/>
  <c r="AM19" i="1"/>
  <c r="AM17" i="1"/>
  <c r="V21" i="1"/>
  <c r="V19" i="1"/>
  <c r="V17" i="1"/>
  <c r="AV21" i="1"/>
  <c r="AV19" i="1"/>
  <c r="AV17" i="1"/>
  <c r="T21" i="1"/>
  <c r="T19" i="1"/>
  <c r="T17" i="1"/>
  <c r="AT21" i="1"/>
  <c r="AT19" i="1"/>
  <c r="AT17" i="1"/>
  <c r="AV101" i="5"/>
  <c r="AV95" i="5"/>
  <c r="AJ27" i="1"/>
  <c r="AI105" i="5"/>
  <c r="W49" i="1"/>
  <c r="M49" i="1"/>
  <c r="S49" i="1"/>
  <c r="T49" i="1"/>
  <c r="U49" i="1"/>
  <c r="V49" i="1"/>
  <c r="Z8" i="1"/>
  <c r="Y105" i="5"/>
  <c r="AM49" i="1"/>
  <c r="AF8" i="1"/>
  <c r="AE105" i="5"/>
  <c r="AS49" i="1"/>
  <c r="AG8" i="1"/>
  <c r="AF105" i="5"/>
  <c r="AT49" i="1"/>
  <c r="AH8" i="1"/>
  <c r="AG105" i="5"/>
  <c r="AU49" i="1"/>
  <c r="AI8" i="1"/>
  <c r="AH105" i="5"/>
  <c r="AV49" i="1"/>
  <c r="AS57" i="1" l="1"/>
  <c r="AS59" i="1"/>
  <c r="AS55" i="1"/>
  <c r="S57" i="1"/>
  <c r="S59" i="1"/>
  <c r="S55" i="1"/>
  <c r="AU57" i="1"/>
  <c r="AU59" i="1"/>
  <c r="AU55" i="1"/>
  <c r="U57" i="1"/>
  <c r="U59" i="1"/>
  <c r="U55" i="1"/>
  <c r="W57" i="1"/>
  <c r="W59" i="1"/>
  <c r="W55" i="1"/>
  <c r="AM57" i="1"/>
  <c r="AM59" i="1"/>
  <c r="AM55" i="1"/>
  <c r="M57" i="1"/>
  <c r="M59" i="1"/>
  <c r="M55" i="1"/>
  <c r="AV57" i="1"/>
  <c r="AV59" i="1"/>
  <c r="AV55" i="1"/>
  <c r="V57" i="1"/>
  <c r="V59" i="1"/>
  <c r="V55" i="1"/>
  <c r="AT57" i="1"/>
  <c r="AT59" i="1"/>
  <c r="AT55" i="1"/>
  <c r="T57" i="1"/>
  <c r="T59" i="1"/>
  <c r="T55" i="1"/>
  <c r="AI11" i="1"/>
  <c r="AI46" i="1"/>
  <c r="AH11" i="1"/>
  <c r="AH46" i="1"/>
  <c r="AG11" i="1"/>
  <c r="AG46" i="1"/>
  <c r="AF11" i="1"/>
  <c r="AF46" i="1"/>
  <c r="Z11" i="1"/>
  <c r="Z46" i="1"/>
  <c r="AJ30" i="1"/>
  <c r="AJ46" i="1"/>
  <c r="AW8" i="1"/>
  <c r="AV105" i="5"/>
  <c r="AF21" i="1" l="1"/>
  <c r="AF19" i="1"/>
  <c r="AF17" i="1"/>
  <c r="AH21" i="1"/>
  <c r="AH19" i="1"/>
  <c r="AH17" i="1"/>
  <c r="AJ38" i="1"/>
  <c r="AJ40" i="1"/>
  <c r="AJ36" i="1"/>
  <c r="Z21" i="1"/>
  <c r="Z19" i="1"/>
  <c r="Z17" i="1"/>
  <c r="AI21" i="1"/>
  <c r="AI19" i="1"/>
  <c r="AI17" i="1"/>
  <c r="AG21" i="1"/>
  <c r="AG19" i="1"/>
  <c r="AG17" i="1"/>
  <c r="AW46" i="1"/>
  <c r="AW11" i="1"/>
  <c r="AJ49" i="1"/>
  <c r="Z49" i="1"/>
  <c r="AF49" i="1"/>
  <c r="AG49" i="1"/>
  <c r="AH49" i="1"/>
  <c r="AI49" i="1"/>
  <c r="AF57" i="1" l="1"/>
  <c r="AF59" i="1"/>
  <c r="AF55" i="1"/>
  <c r="AH57" i="1"/>
  <c r="AH59" i="1"/>
  <c r="AH55" i="1"/>
  <c r="AJ57" i="1"/>
  <c r="AJ59" i="1"/>
  <c r="AJ55" i="1"/>
  <c r="AW17" i="1"/>
  <c r="AW21" i="1"/>
  <c r="AW19" i="1"/>
  <c r="Z57" i="1"/>
  <c r="Z59" i="1"/>
  <c r="Z55" i="1"/>
  <c r="AI57" i="1"/>
  <c r="AI59" i="1"/>
  <c r="AI55" i="1"/>
  <c r="AG57" i="1"/>
  <c r="AG59" i="1"/>
  <c r="AG55" i="1"/>
  <c r="AW49" i="1"/>
  <c r="AW57" i="1" l="1"/>
  <c r="AW59" i="1"/>
  <c r="AW55" i="1"/>
  <c r="P43" i="24"/>
  <c r="AV43" i="24"/>
  <c r="AN83" i="5"/>
  <c r="P83" i="5"/>
  <c r="P87" i="5" s="1"/>
  <c r="P93" i="5" s="1"/>
  <c r="P103" i="5" s="1"/>
  <c r="Q27" i="1" s="1"/>
  <c r="AP83" i="5"/>
  <c r="Z83" i="5"/>
  <c r="K83" i="5"/>
  <c r="AB83" i="5"/>
  <c r="M83" i="5"/>
  <c r="AZ83" i="5"/>
  <c r="AM83" i="5"/>
  <c r="AM87" i="5" s="1"/>
  <c r="AM93" i="5" s="1"/>
  <c r="AM103" i="5" s="1"/>
  <c r="AN27" i="1" s="1"/>
  <c r="P86" i="5" l="1"/>
  <c r="P88" i="5" s="1"/>
  <c r="K87" i="5"/>
  <c r="K86" i="5"/>
  <c r="AB87" i="5"/>
  <c r="AB93" i="5" s="1"/>
  <c r="AB103" i="5" s="1"/>
  <c r="AC27" i="1" s="1"/>
  <c r="AB86" i="5"/>
  <c r="AZ87" i="5"/>
  <c r="AZ93" i="5" s="1"/>
  <c r="AZ103" i="5" s="1"/>
  <c r="BA27" i="1" s="1"/>
  <c r="AZ86" i="5"/>
  <c r="M86" i="5"/>
  <c r="M87" i="5"/>
  <c r="M93" i="5" s="1"/>
  <c r="M103" i="5" s="1"/>
  <c r="N27" i="1" s="1"/>
  <c r="AP86" i="5"/>
  <c r="AP87" i="5"/>
  <c r="AP93" i="5" s="1"/>
  <c r="AP103" i="5" s="1"/>
  <c r="AQ27" i="1" s="1"/>
  <c r="Q83" i="5"/>
  <c r="AQ83" i="5"/>
  <c r="AD83" i="5"/>
  <c r="AN86" i="5"/>
  <c r="AN87" i="5"/>
  <c r="AN93" i="5" s="1"/>
  <c r="AN103" i="5" s="1"/>
  <c r="AO27" i="1" s="1"/>
  <c r="Q30" i="1"/>
  <c r="AK83" i="5"/>
  <c r="AX83" i="5"/>
  <c r="AM86" i="5"/>
  <c r="BA83" i="5"/>
  <c r="N83" i="5"/>
  <c r="AA83" i="5"/>
  <c r="AN30" i="1"/>
  <c r="X83" i="5"/>
  <c r="O83" i="5"/>
  <c r="AO83" i="5"/>
  <c r="Z86" i="5"/>
  <c r="Z87" i="5"/>
  <c r="Z93" i="5" s="1"/>
  <c r="Z103" i="5" s="1"/>
  <c r="AA27" i="1" s="1"/>
  <c r="P91" i="5"/>
  <c r="AC83" i="5"/>
  <c r="Q38" i="1" l="1"/>
  <c r="Q40" i="1"/>
  <c r="Q36" i="1"/>
  <c r="AN38" i="1"/>
  <c r="AN40" i="1"/>
  <c r="AN36" i="1"/>
  <c r="AA30" i="1"/>
  <c r="AK86" i="5"/>
  <c r="AW83" i="5"/>
  <c r="AK87" i="5"/>
  <c r="AC87" i="5"/>
  <c r="AC93" i="5" s="1"/>
  <c r="AC103" i="5" s="1"/>
  <c r="AD27" i="1" s="1"/>
  <c r="AC86" i="5"/>
  <c r="N87" i="5"/>
  <c r="N93" i="5" s="1"/>
  <c r="N103" i="5" s="1"/>
  <c r="O27" i="1" s="1"/>
  <c r="N86" i="5"/>
  <c r="Z91" i="5"/>
  <c r="Z88" i="5"/>
  <c r="AN88" i="5"/>
  <c r="AN91" i="5"/>
  <c r="AZ88" i="5"/>
  <c r="AZ91" i="5"/>
  <c r="BA30" i="1"/>
  <c r="AO30" i="1"/>
  <c r="M91" i="5"/>
  <c r="M88" i="5"/>
  <c r="BA87" i="5"/>
  <c r="BA93" i="5" s="1"/>
  <c r="BA103" i="5" s="1"/>
  <c r="BB27" i="1" s="1"/>
  <c r="BA86" i="5"/>
  <c r="AO87" i="5"/>
  <c r="AO93" i="5" s="1"/>
  <c r="AO103" i="5" s="1"/>
  <c r="AP27" i="1" s="1"/>
  <c r="AO86" i="5"/>
  <c r="AM91" i="5"/>
  <c r="AM88" i="5"/>
  <c r="AD86" i="5"/>
  <c r="AD87" i="5"/>
  <c r="AD93" i="5" s="1"/>
  <c r="AD103" i="5" s="1"/>
  <c r="AE27" i="1" s="1"/>
  <c r="O86" i="5"/>
  <c r="O87" i="5"/>
  <c r="O93" i="5" s="1"/>
  <c r="O103" i="5" s="1"/>
  <c r="P27" i="1" s="1"/>
  <c r="AX86" i="5"/>
  <c r="AX87" i="5"/>
  <c r="AX93" i="5" s="1"/>
  <c r="AX103" i="5" s="1"/>
  <c r="AY27" i="1" s="1"/>
  <c r="AQ87" i="5"/>
  <c r="AQ93" i="5" s="1"/>
  <c r="AQ103" i="5" s="1"/>
  <c r="AR27" i="1" s="1"/>
  <c r="AQ86" i="5"/>
  <c r="AB91" i="5"/>
  <c r="AB88" i="5"/>
  <c r="X86" i="5"/>
  <c r="AJ83" i="5"/>
  <c r="X87" i="5"/>
  <c r="AC30" i="1"/>
  <c r="AQ30" i="1"/>
  <c r="W83" i="5"/>
  <c r="AP88" i="5"/>
  <c r="AP91" i="5"/>
  <c r="K91" i="5"/>
  <c r="K88" i="5"/>
  <c r="Q86" i="5"/>
  <c r="Q87" i="5"/>
  <c r="Q93" i="5" s="1"/>
  <c r="Q103" i="5" s="1"/>
  <c r="R27" i="1" s="1"/>
  <c r="P95" i="5"/>
  <c r="P101" i="5"/>
  <c r="AA86" i="5"/>
  <c r="AA87" i="5"/>
  <c r="AA93" i="5" s="1"/>
  <c r="AA103" i="5" s="1"/>
  <c r="AB27" i="1" s="1"/>
  <c r="N30" i="1"/>
  <c r="K93" i="5"/>
  <c r="K103" i="5" s="1"/>
  <c r="L27" i="1" s="1"/>
  <c r="AQ38" i="1" l="1"/>
  <c r="AQ40" i="1"/>
  <c r="AQ36" i="1"/>
  <c r="AC38" i="1"/>
  <c r="AC40" i="1"/>
  <c r="AC36" i="1"/>
  <c r="N38" i="1"/>
  <c r="N40" i="1"/>
  <c r="N36" i="1"/>
  <c r="BA38" i="1"/>
  <c r="BA40" i="1"/>
  <c r="BA36" i="1"/>
  <c r="AA38" i="1"/>
  <c r="AA40" i="1"/>
  <c r="AA36" i="1"/>
  <c r="AO38" i="1"/>
  <c r="AO40" i="1"/>
  <c r="AO36" i="1"/>
  <c r="W87" i="5"/>
  <c r="W93" i="5" s="1"/>
  <c r="W103" i="5" s="1"/>
  <c r="X27" i="1" s="1"/>
  <c r="W86" i="5"/>
  <c r="W88" i="5" s="1"/>
  <c r="AY30" i="1"/>
  <c r="AO88" i="5"/>
  <c r="AO91" i="5"/>
  <c r="L30" i="1"/>
  <c r="Q8" i="1"/>
  <c r="P105" i="5"/>
  <c r="AJ87" i="5"/>
  <c r="AJ93" i="5" s="1"/>
  <c r="AJ103" i="5" s="1"/>
  <c r="AK27" i="1" s="1"/>
  <c r="X93" i="5"/>
  <c r="X103" i="5" s="1"/>
  <c r="Y27" i="1" s="1"/>
  <c r="AX88" i="5"/>
  <c r="AX91" i="5"/>
  <c r="AP30" i="1"/>
  <c r="O30" i="1"/>
  <c r="P30" i="1"/>
  <c r="BA88" i="5"/>
  <c r="BA91" i="5"/>
  <c r="AZ101" i="5"/>
  <c r="AZ95" i="5"/>
  <c r="AC91" i="5"/>
  <c r="AC88" i="5"/>
  <c r="O91" i="5"/>
  <c r="O88" i="5"/>
  <c r="AD30" i="1"/>
  <c r="X91" i="5"/>
  <c r="X88" i="5"/>
  <c r="AJ86" i="5"/>
  <c r="AE30" i="1"/>
  <c r="AN95" i="5"/>
  <c r="AN101" i="5"/>
  <c r="AW87" i="5"/>
  <c r="AW93" i="5" s="1"/>
  <c r="AW103" i="5" s="1"/>
  <c r="AX27" i="1" s="1"/>
  <c r="AK93" i="5"/>
  <c r="AK103" i="5" s="1"/>
  <c r="AL27" i="1" s="1"/>
  <c r="AA91" i="5"/>
  <c r="AA88" i="5"/>
  <c r="AP101" i="5"/>
  <c r="AP95" i="5"/>
  <c r="R30" i="1"/>
  <c r="AB95" i="5"/>
  <c r="AB101" i="5"/>
  <c r="BB30" i="1"/>
  <c r="M101" i="5"/>
  <c r="M95" i="5"/>
  <c r="AK91" i="5"/>
  <c r="AK88" i="5"/>
  <c r="AW86" i="5"/>
  <c r="X32" i="1"/>
  <c r="AD91" i="5"/>
  <c r="AD88" i="5"/>
  <c r="Q91" i="5"/>
  <c r="Q88" i="5"/>
  <c r="AQ88" i="5"/>
  <c r="AQ91" i="5"/>
  <c r="AB30" i="1"/>
  <c r="AR30" i="1"/>
  <c r="AM95" i="5"/>
  <c r="AM101" i="5"/>
  <c r="Z101" i="5"/>
  <c r="Z95" i="5"/>
  <c r="K95" i="5"/>
  <c r="K101" i="5"/>
  <c r="N88" i="5"/>
  <c r="N91" i="5"/>
  <c r="AR38" i="1" l="1"/>
  <c r="AR40" i="1"/>
  <c r="AR36" i="1"/>
  <c r="R38" i="1"/>
  <c r="R40" i="1"/>
  <c r="R36" i="1"/>
  <c r="AE38" i="1"/>
  <c r="AE40" i="1"/>
  <c r="AE36" i="1"/>
  <c r="AD38" i="1"/>
  <c r="AD40" i="1"/>
  <c r="AD36" i="1"/>
  <c r="P38" i="1"/>
  <c r="P40" i="1"/>
  <c r="P36" i="1"/>
  <c r="AP38" i="1"/>
  <c r="AP40" i="1"/>
  <c r="AP36" i="1"/>
  <c r="AB38" i="1"/>
  <c r="AB40" i="1"/>
  <c r="AB36" i="1"/>
  <c r="BB38" i="1"/>
  <c r="BB40" i="1"/>
  <c r="BB36" i="1"/>
  <c r="O38" i="1"/>
  <c r="O40" i="1"/>
  <c r="O36" i="1"/>
  <c r="L38" i="1"/>
  <c r="L40" i="1"/>
  <c r="L36" i="1"/>
  <c r="AY38" i="1"/>
  <c r="AY40" i="1"/>
  <c r="AY36" i="1"/>
  <c r="X40" i="1"/>
  <c r="X38" i="1"/>
  <c r="X36" i="1"/>
  <c r="W91" i="5"/>
  <c r="Z105" i="5"/>
  <c r="AA8" i="1"/>
  <c r="BA101" i="5"/>
  <c r="BA95" i="5"/>
  <c r="AN8" i="1"/>
  <c r="AM105" i="5"/>
  <c r="AQ95" i="5"/>
  <c r="AQ101" i="5"/>
  <c r="AW88" i="5"/>
  <c r="AW91" i="5"/>
  <c r="M105" i="5"/>
  <c r="N8" i="1"/>
  <c r="AP105" i="5"/>
  <c r="AQ8" i="1"/>
  <c r="AX101" i="5"/>
  <c r="AX95" i="5"/>
  <c r="AO101" i="5"/>
  <c r="AO95" i="5"/>
  <c r="O101" i="5"/>
  <c r="O95" i="5"/>
  <c r="AK101" i="5"/>
  <c r="AK95" i="5"/>
  <c r="AA95" i="5"/>
  <c r="AA101" i="5"/>
  <c r="Y30" i="1"/>
  <c r="AB105" i="5"/>
  <c r="AC8" i="1"/>
  <c r="AL30" i="1"/>
  <c r="AJ91" i="5"/>
  <c r="AJ88" i="5"/>
  <c r="AC95" i="5"/>
  <c r="AC101" i="5"/>
  <c r="AK32" i="1"/>
  <c r="N95" i="5"/>
  <c r="N101" i="5"/>
  <c r="W95" i="5"/>
  <c r="W101" i="5"/>
  <c r="K105" i="5"/>
  <c r="L8" i="1"/>
  <c r="Q101" i="5"/>
  <c r="Q95" i="5"/>
  <c r="AX32" i="1"/>
  <c r="AD95" i="5"/>
  <c r="AD101" i="5"/>
  <c r="AN105" i="5"/>
  <c r="AO8" i="1"/>
  <c r="X95" i="5"/>
  <c r="X101" i="5"/>
  <c r="AZ105" i="5"/>
  <c r="BA8" i="1"/>
  <c r="Q11" i="1"/>
  <c r="Q46" i="1"/>
  <c r="Q21" i="1" l="1"/>
  <c r="Q19" i="1"/>
  <c r="Q17" i="1"/>
  <c r="AL38" i="1"/>
  <c r="AL40" i="1"/>
  <c r="AL36" i="1"/>
  <c r="Y38" i="1"/>
  <c r="Y40" i="1"/>
  <c r="Y36" i="1"/>
  <c r="AX40" i="1"/>
  <c r="AX38" i="1"/>
  <c r="AX36" i="1"/>
  <c r="AK40" i="1"/>
  <c r="AK38" i="1"/>
  <c r="AK36" i="1"/>
  <c r="AO46" i="1"/>
  <c r="AO11" i="1"/>
  <c r="R8" i="1"/>
  <c r="Q105" i="5"/>
  <c r="AC11" i="1"/>
  <c r="AC46" i="1"/>
  <c r="AA105" i="5"/>
  <c r="AB8" i="1"/>
  <c r="AQ105" i="5"/>
  <c r="AR8" i="1"/>
  <c r="X105" i="5"/>
  <c r="Y8" i="1"/>
  <c r="O105" i="5"/>
  <c r="P8" i="1"/>
  <c r="AW101" i="5"/>
  <c r="AW95" i="5"/>
  <c r="L11" i="1"/>
  <c r="L46" i="1"/>
  <c r="AC105" i="5"/>
  <c r="AD8" i="1"/>
  <c r="AD105" i="5"/>
  <c r="AE8" i="1"/>
  <c r="W105" i="5"/>
  <c r="X8" i="1"/>
  <c r="AP8" i="1"/>
  <c r="AO105" i="5"/>
  <c r="AN46" i="1"/>
  <c r="AN11" i="1"/>
  <c r="AQ46" i="1"/>
  <c r="AQ11" i="1"/>
  <c r="BA11" i="1"/>
  <c r="BA46" i="1"/>
  <c r="N11" i="1"/>
  <c r="N46" i="1"/>
  <c r="AA46" i="1"/>
  <c r="AA11" i="1"/>
  <c r="Q49" i="1"/>
  <c r="O8" i="1"/>
  <c r="N105" i="5"/>
  <c r="AJ101" i="5"/>
  <c r="AJ95" i="5"/>
  <c r="AK105" i="5"/>
  <c r="AL8" i="1"/>
  <c r="AX105" i="5"/>
  <c r="AY8" i="1"/>
  <c r="BB8" i="1"/>
  <c r="BA105" i="5"/>
  <c r="Q57" i="1" l="1"/>
  <c r="Q59" i="1"/>
  <c r="Q55" i="1"/>
  <c r="AQ21" i="1"/>
  <c r="AQ19" i="1"/>
  <c r="AQ17" i="1"/>
  <c r="AC21" i="1"/>
  <c r="AC19" i="1"/>
  <c r="AC17" i="1"/>
  <c r="AA21" i="1"/>
  <c r="AA19" i="1"/>
  <c r="AA17" i="1"/>
  <c r="N21" i="1"/>
  <c r="N19" i="1"/>
  <c r="N17" i="1"/>
  <c r="BA17" i="1"/>
  <c r="BA21" i="1"/>
  <c r="BA19" i="1"/>
  <c r="AN21" i="1"/>
  <c r="AN19" i="1"/>
  <c r="AN17" i="1"/>
  <c r="AO21" i="1"/>
  <c r="AO19" i="1"/>
  <c r="AO17" i="1"/>
  <c r="L21" i="1"/>
  <c r="L19" i="1"/>
  <c r="L17" i="1"/>
  <c r="AL46" i="1"/>
  <c r="AL11" i="1"/>
  <c r="N49" i="1"/>
  <c r="AE11" i="1"/>
  <c r="AE46" i="1"/>
  <c r="Y46" i="1"/>
  <c r="Y11" i="1"/>
  <c r="AR46" i="1"/>
  <c r="AR11" i="1"/>
  <c r="BA49" i="1"/>
  <c r="AN49" i="1"/>
  <c r="AD46" i="1"/>
  <c r="AD11" i="1"/>
  <c r="AW105" i="5"/>
  <c r="AX8" i="1"/>
  <c r="P11" i="1"/>
  <c r="P46" i="1"/>
  <c r="AB46" i="1"/>
  <c r="AB11" i="1"/>
  <c r="R46" i="1"/>
  <c r="R11" i="1"/>
  <c r="BB46" i="1"/>
  <c r="BB11" i="1"/>
  <c r="AJ105" i="5"/>
  <c r="AK8" i="1"/>
  <c r="AP11" i="1"/>
  <c r="AP46" i="1"/>
  <c r="AY11" i="1"/>
  <c r="AY46" i="1"/>
  <c r="X13" i="1"/>
  <c r="X46" i="1"/>
  <c r="L49" i="1"/>
  <c r="AC49" i="1"/>
  <c r="O46" i="1"/>
  <c r="O11" i="1"/>
  <c r="AA49" i="1"/>
  <c r="AQ49" i="1"/>
  <c r="AO49" i="1"/>
  <c r="AQ57" i="1" l="1"/>
  <c r="AQ59" i="1"/>
  <c r="AQ55" i="1"/>
  <c r="AC57" i="1"/>
  <c r="AC59" i="1"/>
  <c r="AC55" i="1"/>
  <c r="AP21" i="1"/>
  <c r="AP19" i="1"/>
  <c r="AP17" i="1"/>
  <c r="R21" i="1"/>
  <c r="R19" i="1"/>
  <c r="R17" i="1"/>
  <c r="P21" i="1"/>
  <c r="P19" i="1"/>
  <c r="P17" i="1"/>
  <c r="AD21" i="1"/>
  <c r="AD19" i="1"/>
  <c r="AD17" i="1"/>
  <c r="AR21" i="1"/>
  <c r="AR19" i="1"/>
  <c r="AR17" i="1"/>
  <c r="AE21" i="1"/>
  <c r="AE19" i="1"/>
  <c r="AE17" i="1"/>
  <c r="AA57" i="1"/>
  <c r="AA59" i="1"/>
  <c r="AA55" i="1"/>
  <c r="AN57" i="1"/>
  <c r="AN59" i="1"/>
  <c r="AN55" i="1"/>
  <c r="BA57" i="1"/>
  <c r="BA59" i="1"/>
  <c r="BA55" i="1"/>
  <c r="N57" i="1"/>
  <c r="N59" i="1"/>
  <c r="N55" i="1"/>
  <c r="AO57" i="1"/>
  <c r="AO59" i="1"/>
  <c r="AO55" i="1"/>
  <c r="O21" i="1"/>
  <c r="O19" i="1"/>
  <c r="O17" i="1"/>
  <c r="BB17" i="1"/>
  <c r="BB21" i="1"/>
  <c r="BB19" i="1"/>
  <c r="AB21" i="1"/>
  <c r="AB19" i="1"/>
  <c r="AB17" i="1"/>
  <c r="L57" i="1"/>
  <c r="L59" i="1"/>
  <c r="L55" i="1"/>
  <c r="AY17" i="1"/>
  <c r="AY21" i="1"/>
  <c r="AY19" i="1"/>
  <c r="Y21" i="1"/>
  <c r="Y19" i="1"/>
  <c r="Y17" i="1"/>
  <c r="AL21" i="1"/>
  <c r="AL19" i="1"/>
  <c r="AL17" i="1"/>
  <c r="X51" i="1"/>
  <c r="X55" i="1"/>
  <c r="X21" i="1"/>
  <c r="X19" i="1"/>
  <c r="X17" i="1"/>
  <c r="AE49" i="1"/>
  <c r="AY49" i="1"/>
  <c r="AB49" i="1"/>
  <c r="AK46" i="1"/>
  <c r="AK13" i="1"/>
  <c r="R49" i="1"/>
  <c r="AX13" i="1"/>
  <c r="AX46" i="1"/>
  <c r="O49" i="1"/>
  <c r="AP49" i="1"/>
  <c r="BB49" i="1"/>
  <c r="P49" i="1"/>
  <c r="AD49" i="1"/>
  <c r="AR49" i="1"/>
  <c r="Y49" i="1"/>
  <c r="AL49" i="1"/>
  <c r="AR57" i="1" l="1"/>
  <c r="AR59" i="1"/>
  <c r="AR55" i="1"/>
  <c r="AD57" i="1"/>
  <c r="AD59" i="1"/>
  <c r="AD55" i="1"/>
  <c r="P57" i="1"/>
  <c r="P59" i="1"/>
  <c r="P55" i="1"/>
  <c r="AP57" i="1"/>
  <c r="AP59" i="1"/>
  <c r="AP55" i="1"/>
  <c r="R57" i="1"/>
  <c r="R59" i="1"/>
  <c r="R55" i="1"/>
  <c r="AE57" i="1"/>
  <c r="AE59" i="1"/>
  <c r="AE55" i="1"/>
  <c r="BB57" i="1"/>
  <c r="BB59" i="1"/>
  <c r="BB55" i="1"/>
  <c r="O57" i="1"/>
  <c r="O59" i="1"/>
  <c r="O55" i="1"/>
  <c r="AB57" i="1"/>
  <c r="AB59" i="1"/>
  <c r="AB55" i="1"/>
  <c r="AL57" i="1"/>
  <c r="AL59" i="1"/>
  <c r="AL55" i="1"/>
  <c r="Y57" i="1"/>
  <c r="Y59" i="1"/>
  <c r="Y55" i="1"/>
  <c r="AY57" i="1"/>
  <c r="AY59" i="1"/>
  <c r="AY55" i="1"/>
  <c r="AX51" i="1"/>
  <c r="AX55" i="1"/>
  <c r="AX21" i="1"/>
  <c r="AX19" i="1"/>
  <c r="AK21" i="1"/>
  <c r="AK19" i="1"/>
  <c r="AK17" i="1"/>
  <c r="AK51" i="1"/>
  <c r="AK55" i="1"/>
  <c r="X59" i="1"/>
  <c r="X57" i="1"/>
  <c r="AX17" i="1"/>
  <c r="AK59" i="1" l="1"/>
  <c r="AK57" i="1"/>
  <c r="AX59" i="1"/>
  <c r="AX57" i="1"/>
  <c r="AM29" i="23"/>
  <c r="AM6" i="23"/>
  <c r="AM27" i="23"/>
  <c r="AM30" i="23"/>
  <c r="AM53" i="23"/>
  <c r="AM10" i="23"/>
  <c r="AM51" i="23"/>
  <c r="AM54" i="23"/>
  <c r="AM23" i="23"/>
  <c r="AM5" i="23"/>
  <c r="AM21" i="23"/>
  <c r="AM24" i="23"/>
  <c r="AM11" i="23"/>
  <c r="AM17" i="23"/>
  <c r="AM4" i="23"/>
  <c r="AM15" i="23"/>
  <c r="AM18" i="23"/>
  <c r="AM42" i="23"/>
  <c r="AM8" i="23"/>
  <c r="AM39" i="23"/>
  <c r="AM41" i="23"/>
  <c r="AM36" i="23"/>
  <c r="AM7" i="23"/>
  <c r="AM33" i="23"/>
  <c r="AM35" i="23"/>
  <c r="AM47" i="23"/>
  <c r="AM9" i="23"/>
  <c r="AM45" i="23"/>
  <c r="AM48" i="2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<sst xmlns="http://schemas.openxmlformats.org/spreadsheetml/2006/main" count="2459" uniqueCount="315">
  <si>
    <t>Scenario Brand</t>
  </si>
  <si>
    <t xml:space="preserve">Scenarui Digital </t>
  </si>
  <si>
    <t>Profile Rating</t>
  </si>
  <si>
    <t>Team Social Media Followers</t>
  </si>
  <si>
    <t>Individual Token Sold</t>
  </si>
  <si>
    <t>Top 25%</t>
  </si>
  <si>
    <t>&gt; 75,000</t>
  </si>
  <si>
    <t>Low</t>
  </si>
  <si>
    <t>Third 25%</t>
  </si>
  <si>
    <t>Medium</t>
  </si>
  <si>
    <t xml:space="preserve">Team </t>
  </si>
  <si>
    <t>Price</t>
  </si>
  <si>
    <t>Middle 25%</t>
  </si>
  <si>
    <t>High</t>
  </si>
  <si>
    <t>Bottom 25%</t>
  </si>
  <si>
    <t>Total</t>
  </si>
  <si>
    <t>Digital Collectibles</t>
  </si>
  <si>
    <t>Brand Sponsorships</t>
  </si>
  <si>
    <t xml:space="preserve">Affiliate Marketing </t>
  </si>
  <si>
    <t>NN% of Revenue and Growth Rate Assumptions</t>
  </si>
  <si>
    <t>NN% if Revenue and Growth Rate Assumptions</t>
  </si>
  <si>
    <t>NN % of Revenue</t>
  </si>
  <si>
    <t>Product % of Revenue</t>
  </si>
  <si>
    <t>Token Sold Growth Rate</t>
  </si>
  <si>
    <t>Video Sold Growth Rate</t>
  </si>
  <si>
    <t>Atlhlete % of Revenue</t>
  </si>
  <si>
    <t>Price per Team and Monthly Videos Sold Assumptions</t>
  </si>
  <si>
    <t>Product Sold Growth Rate</t>
  </si>
  <si>
    <t>Team Token</t>
  </si>
  <si>
    <t>Level Based on Social Media Followers</t>
  </si>
  <si>
    <t>Token Sold</t>
  </si>
  <si>
    <t>Team</t>
  </si>
  <si>
    <t>Off Season</t>
  </si>
  <si>
    <t>Videos Sold</t>
  </si>
  <si>
    <t>On-Season</t>
  </si>
  <si>
    <t>Product Price per Team per Player and Monthly Product Sold Assumptions</t>
  </si>
  <si>
    <t>Men's Basketball Classic</t>
  </si>
  <si>
    <t>Men's Basketball</t>
  </si>
  <si>
    <t>April-July</t>
  </si>
  <si>
    <t>September-March</t>
  </si>
  <si>
    <t>Athlete Profile</t>
  </si>
  <si>
    <t>Product Level</t>
  </si>
  <si>
    <t>Product Sold</t>
  </si>
  <si>
    <t>Product Sold Rate</t>
  </si>
  <si>
    <t>Gold</t>
  </si>
  <si>
    <t>Women's Volleyball</t>
  </si>
  <si>
    <t>December -July</t>
  </si>
  <si>
    <t>August - November</t>
  </si>
  <si>
    <t>Platinum</t>
  </si>
  <si>
    <t>Men's Golf</t>
  </si>
  <si>
    <t>June - December</t>
  </si>
  <si>
    <t>January - May</t>
  </si>
  <si>
    <t>Women's Soccer</t>
  </si>
  <si>
    <t>January - July</t>
  </si>
  <si>
    <t>August - December</t>
  </si>
  <si>
    <t>Women's Volleyball Classic</t>
  </si>
  <si>
    <t>Football</t>
  </si>
  <si>
    <t>Women's Golf</t>
  </si>
  <si>
    <t>Women's Basketball</t>
  </si>
  <si>
    <t>September - April</t>
  </si>
  <si>
    <t xml:space="preserve">May - August </t>
  </si>
  <si>
    <t>Men's Golf Glassic</t>
  </si>
  <si>
    <t>Women's Soccer Glassic</t>
  </si>
  <si>
    <t>Very High</t>
  </si>
  <si>
    <t>Football Glassic</t>
  </si>
  <si>
    <t>Women's Golf Classic</t>
  </si>
  <si>
    <t>Prospect League</t>
  </si>
  <si>
    <t>Chillicothe Paints – Outfielder</t>
  </si>
  <si>
    <t>O’Fallon Hoots – Pitcher</t>
  </si>
  <si>
    <t>Danville Dans – Infielder</t>
  </si>
  <si>
    <t>Lafayette Aviators – Catcher</t>
  </si>
  <si>
    <t>Cape Catfish – Infielder</t>
  </si>
  <si>
    <t>Alton River Dragons – Pitcher</t>
  </si>
  <si>
    <t>Player Token</t>
  </si>
  <si>
    <t>Player Profile Based on Social Media Followers</t>
  </si>
  <si>
    <t>Terrence Shannon Jr.</t>
  </si>
  <si>
    <t>Coleman Hawkins </t>
  </si>
  <si>
    <t>Luke Goode </t>
  </si>
  <si>
    <t>Ty Rodgers </t>
  </si>
  <si>
    <t>Sencire Harris </t>
  </si>
  <si>
    <t>Dain Dainja </t>
  </si>
  <si>
    <t>Caroline Barnes </t>
  </si>
  <si>
    <t>Sarah Bingham </t>
  </si>
  <si>
    <t>Cari Bohm </t>
  </si>
  <si>
    <t>Kayla Burbage </t>
  </si>
  <si>
    <t>Kennedy Collins </t>
  </si>
  <si>
    <t>Sophi Gregus </t>
  </si>
  <si>
    <t>Bianca May </t>
  </si>
  <si>
    <t>Brooke Mosher </t>
  </si>
  <si>
    <t>Sophie Stephenson </t>
  </si>
  <si>
    <t>Raina Terry </t>
  </si>
  <si>
    <t>Jackson Buchanan</t>
  </si>
  <si>
    <t>Ryan Voois </t>
  </si>
  <si>
    <t>Tarique Barnes </t>
  </si>
  <si>
    <t>Julian Pearl</t>
  </si>
  <si>
    <t>Kendall Smith </t>
  </si>
  <si>
    <t>Jer’Zhan ‘Johnny’ Newton </t>
  </si>
  <si>
    <t>Jordyn Slaughter </t>
  </si>
  <si>
    <t>Anna Ritter</t>
  </si>
  <si>
    <t>Limited Token</t>
  </si>
  <si>
    <t>Marcus Liberty</t>
  </si>
  <si>
    <t>Deon Thomas</t>
  </si>
  <si>
    <t>Kenny Battle</t>
  </si>
  <si>
    <t>Stephen Bardo</t>
  </si>
  <si>
    <t>Source: https://athleticademix.com/sports-at-college/</t>
  </si>
  <si>
    <t>Individual Social Media Followes</t>
  </si>
  <si>
    <t>Athlete Quantity</t>
  </si>
  <si>
    <t>The Quantity Sold will depened by on season or off season</t>
  </si>
  <si>
    <t>75,000 &lt;</t>
  </si>
  <si>
    <t>Off-Season</t>
  </si>
  <si>
    <t>On Season</t>
  </si>
  <si>
    <t>Special</t>
  </si>
  <si>
    <t>Basketball</t>
  </si>
  <si>
    <t>Apirl - August</t>
  </si>
  <si>
    <t>Septemeber - March</t>
  </si>
  <si>
    <t>Playoffs: March - April</t>
  </si>
  <si>
    <t>Final: January</t>
  </si>
  <si>
    <t>Bowl: December - January</t>
  </si>
  <si>
    <t>Final: December</t>
  </si>
  <si>
    <t>Soccer</t>
  </si>
  <si>
    <t>Tournament: November - December</t>
  </si>
  <si>
    <t>Championship: May- June</t>
  </si>
  <si>
    <t>Social Media Following</t>
  </si>
  <si>
    <t>Golf</t>
  </si>
  <si>
    <t>Championship: December</t>
  </si>
  <si>
    <t>IG</t>
  </si>
  <si>
    <t>X</t>
  </si>
  <si>
    <t xml:space="preserve">Inc. Team Average </t>
  </si>
  <si>
    <t>Volleyball</t>
  </si>
  <si>
    <t>December - July</t>
  </si>
  <si>
    <t>Men’s Basketball </t>
  </si>
  <si>
    <t>104,000 </t>
  </si>
  <si>
    <t>Prospect League Baseball</t>
  </si>
  <si>
    <t>Playoff: August</t>
  </si>
  <si>
    <t>6,403 </t>
  </si>
  <si>
    <t>Women’s Volleyball </t>
  </si>
  <si>
    <t>50,000 </t>
  </si>
  <si>
    <t>32,500 </t>
  </si>
  <si>
    <t>Men’s Golf </t>
  </si>
  <si>
    <t>14,000 </t>
  </si>
  <si>
    <t>Women’s Golf </t>
  </si>
  <si>
    <t>Anna Riiter </t>
  </si>
  <si>
    <t>Individual Athletes</t>
  </si>
  <si>
    <t>Will Semb </t>
  </si>
  <si>
    <t>Adrian Soto </t>
  </si>
  <si>
    <t>Peyton Fitzherbert </t>
  </si>
  <si>
    <t>Kyla Swanson </t>
  </si>
  <si>
    <t>Team and Profile Asumptions</t>
  </si>
  <si>
    <t>Revenue Stream Asumptions</t>
  </si>
  <si>
    <t>Social Media Following Quartiles</t>
  </si>
  <si>
    <t>Percentage Breakdown of Revenue and Price Per Profile</t>
  </si>
  <si>
    <t>Profile Rating Quartiles</t>
  </si>
  <si>
    <t>Number of Teams</t>
  </si>
  <si>
    <t>Individual Social Media Followers</t>
  </si>
  <si>
    <t>Number of Athletes</t>
  </si>
  <si>
    <t>(268655, 2200000)</t>
  </si>
  <si>
    <t>(35425, 712192)</t>
  </si>
  <si>
    <t>(95601, 268654)</t>
  </si>
  <si>
    <t>(14692, 35424)</t>
  </si>
  <si>
    <t xml:space="preserve">Team and Video Price </t>
  </si>
  <si>
    <t>NN% Revenue Assumptions</t>
  </si>
  <si>
    <t>(27789, 95600)</t>
  </si>
  <si>
    <t>(6446, 14691)</t>
  </si>
  <si>
    <t xml:space="preserve">Men's Basketball </t>
  </si>
  <si>
    <t>High profile</t>
  </si>
  <si>
    <t>% of Product Sale</t>
  </si>
  <si>
    <t>（1, 27788)</t>
  </si>
  <si>
    <t>（1, 6445)</t>
  </si>
  <si>
    <t>Classic</t>
  </si>
  <si>
    <t>Medium profile</t>
  </si>
  <si>
    <t>Athlete % of Revenue</t>
  </si>
  <si>
    <t>Low profile</t>
  </si>
  <si>
    <t>Social Media Followers for Teams and Inviduals</t>
  </si>
  <si>
    <t xml:space="preserve">Women's Volleyball </t>
  </si>
  <si>
    <t>Team % of Revenue</t>
  </si>
  <si>
    <t>Product Price per Team and Players</t>
  </si>
  <si>
    <t>Athlete Profile and Product Level</t>
  </si>
  <si>
    <t>Price of Product sold</t>
  </si>
  <si>
    <t>Team/Athlete</t>
  </si>
  <si>
    <t>Total Social Media Followers</t>
  </si>
  <si>
    <t xml:space="preserve">Women's Soccer </t>
  </si>
  <si>
    <t xml:space="preserve">Football </t>
  </si>
  <si>
    <t xml:space="preserve">Women's Golf </t>
  </si>
  <si>
    <t>Individual Token</t>
  </si>
  <si>
    <t>Baseball</t>
  </si>
  <si>
    <t xml:space="preserve">Men's Golf </t>
  </si>
  <si>
    <t>Matt Haley</t>
  </si>
  <si>
    <t xml:space="preserve">Football  </t>
  </si>
  <si>
    <t>Robert Castillo</t>
  </si>
  <si>
    <t xml:space="preserve">Women's Golf  </t>
  </si>
  <si>
    <t>Dante Zamudio</t>
  </si>
  <si>
    <t>Limited</t>
  </si>
  <si>
    <t>Nate Dorinksy</t>
  </si>
  <si>
    <t>Coby Rogers</t>
  </si>
  <si>
    <t>Alex Rodriguez</t>
  </si>
  <si>
    <t>Sebastion Gonzalez</t>
  </si>
  <si>
    <t>Victor Figueroa</t>
  </si>
  <si>
    <t>Clay Shelton</t>
  </si>
  <si>
    <t xml:space="preserve">Adrian Soto </t>
  </si>
  <si>
    <t>On and Off Season Information</t>
  </si>
  <si>
    <t>Apirl - July</t>
  </si>
  <si>
    <t>August - March</t>
  </si>
  <si>
    <t>Final: April</t>
  </si>
  <si>
    <t>February– June</t>
  </si>
  <si>
    <t>Playoffs: June</t>
  </si>
  <si>
    <t>Scenario</t>
  </si>
  <si>
    <r>
      <rPr>
        <sz val="12"/>
        <color rgb="FF000000"/>
        <rFont val="Times New Roman"/>
        <family val="1"/>
      </rPr>
      <t xml:space="preserve">* </t>
    </r>
    <r>
      <rPr>
        <sz val="12"/>
        <color rgb="FFFFD966"/>
        <rFont val="Times New Roman"/>
        <family val="1"/>
      </rPr>
      <t>Yellow</t>
    </r>
    <r>
      <rPr>
        <sz val="12"/>
        <color rgb="FF000000"/>
        <rFont val="Times New Roman"/>
        <family val="1"/>
      </rPr>
      <t xml:space="preserve"> Highlight Indicates Off-Season</t>
    </r>
  </si>
  <si>
    <t>2. Base</t>
  </si>
  <si>
    <t>1. Optimistic</t>
  </si>
  <si>
    <t>3. Pessismistic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</si>
  <si>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</si>
  <si>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</si>
  <si>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</si>
  <si>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</si>
  <si>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</si>
  <si>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</si>
  <si>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</si>
  <si>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</si>
  <si>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</si>
  <si>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</si>
  <si>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</si>
  <si>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</si>
  <si>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r>
      <rPr>
        <sz val="11"/>
        <color rgb="FF000000"/>
        <rFont val="Times New Roman"/>
        <family val="1"/>
      </rPr>
      <t xml:space="preserve">* </t>
    </r>
    <r>
      <rPr>
        <sz val="11"/>
        <color rgb="FFFFD966"/>
        <rFont val="Times New Roman"/>
        <family val="1"/>
      </rPr>
      <t>Yellow</t>
    </r>
    <r>
      <rPr>
        <sz val="11"/>
        <color rgb="FF000000"/>
        <rFont val="Times New Roman"/>
        <family val="1"/>
      </rPr>
      <t xml:space="preserve"> Highlight Indicates Off-Season</t>
    </r>
  </si>
  <si>
    <t>Team Collectibles</t>
  </si>
  <si>
    <t xml:space="preserve">Classic </t>
  </si>
  <si>
    <t>Legend Token</t>
  </si>
  <si>
    <t>Individual Collectibles</t>
  </si>
  <si>
    <t>Brand Sponsorship</t>
  </si>
  <si>
    <r>
      <rPr>
        <sz val="15"/>
        <color rgb="FF000000"/>
        <rFont val="Times New Roman"/>
        <family val="1"/>
      </rPr>
      <t xml:space="preserve">* </t>
    </r>
    <r>
      <rPr>
        <sz val="15"/>
        <color rgb="FFFFD966"/>
        <rFont val="Times New Roman"/>
        <family val="1"/>
      </rPr>
      <t>Yellow</t>
    </r>
    <r>
      <rPr>
        <sz val="15"/>
        <color rgb="FF000000"/>
        <rFont val="Times New Roman"/>
        <family val="1"/>
      </rPr>
      <t xml:space="preserve"> Highlight Indicates Off-Season</t>
    </r>
  </si>
  <si>
    <t>1. Opimistic</t>
  </si>
  <si>
    <t>2023 - YTD</t>
  </si>
  <si>
    <t>2024 - YTD</t>
  </si>
  <si>
    <t>2025 - YTD</t>
  </si>
  <si>
    <t>2026 - YTD</t>
  </si>
  <si>
    <t>Videos Sold/Date</t>
  </si>
  <si>
    <t xml:space="preserve">Monthly and Annual Total </t>
  </si>
  <si>
    <t>3. Pessimistic</t>
  </si>
  <si>
    <t>Affilliated Marketing</t>
  </si>
  <si>
    <t>Profile Rating and Product Level</t>
  </si>
  <si>
    <t>High Total</t>
  </si>
  <si>
    <t>Medium Total</t>
  </si>
  <si>
    <t>Low Total</t>
  </si>
  <si>
    <t>Profile</t>
  </si>
  <si>
    <t>Athtlete Collectibles</t>
  </si>
  <si>
    <t>Quantity Sold</t>
  </si>
  <si>
    <t>Cost Per Token</t>
  </si>
  <si>
    <t>Revenue</t>
  </si>
  <si>
    <t>Total Cost</t>
  </si>
  <si>
    <t>Gross Profit</t>
  </si>
  <si>
    <t>Athelete Collectibles Total</t>
  </si>
  <si>
    <t>2023</t>
  </si>
  <si>
    <t>Classic Team</t>
  </si>
  <si>
    <t>Gold Team</t>
  </si>
  <si>
    <t>Platinum Team</t>
  </si>
  <si>
    <t>Legend Tokens</t>
  </si>
  <si>
    <t>Team Collectibles Total</t>
  </si>
  <si>
    <t>Monthly and Annual Total</t>
  </si>
  <si>
    <t>Total Revenue</t>
  </si>
  <si>
    <t>Total Costs</t>
  </si>
  <si>
    <t>Total Gross Profit</t>
  </si>
  <si>
    <t>Cost</t>
  </si>
  <si>
    <t>Costs</t>
  </si>
  <si>
    <t xml:space="preserve">Gross Profit </t>
  </si>
  <si>
    <t>Team Profile / Product Type</t>
  </si>
  <si>
    <t>High Profile</t>
  </si>
  <si>
    <t>High Product Type</t>
  </si>
  <si>
    <t>Athlete Revenue (Cost)</t>
  </si>
  <si>
    <t>Medium Product Type</t>
  </si>
  <si>
    <t>Low Product Type</t>
  </si>
  <si>
    <t>High Profile Total</t>
  </si>
  <si>
    <t>Total Athelete Revenue (Cost)</t>
  </si>
  <si>
    <t>% of Total Gross Profit</t>
  </si>
  <si>
    <t>Medium Profile</t>
  </si>
  <si>
    <t>Medium Profile Total</t>
  </si>
  <si>
    <t>Low Profile</t>
  </si>
  <si>
    <t>Low Profile Total</t>
  </si>
  <si>
    <t>Total All Profiles</t>
  </si>
  <si>
    <t>2024</t>
  </si>
  <si>
    <t>2025</t>
  </si>
  <si>
    <t>2026</t>
  </si>
  <si>
    <t>Number of videos per month</t>
  </si>
  <si>
    <t>Team Profile</t>
  </si>
  <si>
    <t xml:space="preserve">Revenue </t>
  </si>
  <si>
    <t xml:space="preserve">Women’s Volleyball </t>
  </si>
  <si>
    <t>Men’s Golf</t>
  </si>
  <si>
    <t>Women’s Golf</t>
  </si>
  <si>
    <t>Women’s Soccer</t>
  </si>
  <si>
    <t>Total Annual Revenue</t>
  </si>
  <si>
    <t>Gerardo Notes:</t>
  </si>
  <si>
    <t>Working on setting a growth rate for quantity sold</t>
  </si>
  <si>
    <t>As of right now, we assumed one product per month (not realistic, but working on setting per year and figuring out how to distribute per month</t>
  </si>
  <si>
    <t>Team Profile/ Product Type</t>
  </si>
  <si>
    <t>Athlete Revenue</t>
  </si>
  <si>
    <t>NN Revenue</t>
  </si>
  <si>
    <t>Total Athelete Revenue</t>
  </si>
  <si>
    <t>Total NN Revenue</t>
  </si>
  <si>
    <t>Products</t>
  </si>
  <si>
    <t>Quantity</t>
  </si>
  <si>
    <t>Athlete Collectibles</t>
  </si>
  <si>
    <t>Legends Tokens</t>
  </si>
  <si>
    <t>Athlete Type</t>
  </si>
  <si>
    <t>Sponsored Story</t>
  </si>
  <si>
    <t>Sponsored Commercial</t>
  </si>
  <si>
    <t>NextName % Take</t>
  </si>
  <si>
    <t>NextName Revenue</t>
  </si>
  <si>
    <t>Affiliate Marketing</t>
  </si>
  <si>
    <t>Total Monthly Revenue</t>
  </si>
  <si>
    <t>% of Revenue</t>
  </si>
  <si>
    <t xml:space="preserve">Costs </t>
  </si>
  <si>
    <t>Total Monthly Costs</t>
  </si>
  <si>
    <t>Total Annual Costs</t>
  </si>
  <si>
    <t>% of Costs</t>
  </si>
  <si>
    <t>Total Monthly Gross Profit</t>
  </si>
  <si>
    <t>Total Annual Gross Profit</t>
  </si>
  <si>
    <t>% of Gross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</si>
</sst>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[$-409]mmm\-yy;@"/>
    <numFmt numFmtId="165" formatCode="_([$$-409]* #,##0.00_);_([$$-409]* \(#,##0.00\);_([$$-409]* &quot;-&quot;??_);_(@_)"/>
    <numFmt numFmtId="166" formatCode="&quot;$&quot;#,##0.00"/>
  </numFmts>
  <fonts count="7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0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sz val="15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4444"/>
      <name val="SimSun"/>
      <charset val="134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i/>
      <sz val="13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0"/>
      <name val="Times New Roman"/>
      <family val="1"/>
    </font>
    <font>
      <sz val="11"/>
      <color theme="0"/>
      <name val="WordVisi_MSFontService"/>
      <charset val="1"/>
    </font>
    <font>
      <b/>
      <sz val="11"/>
      <color theme="1"/>
      <name val="Times New Roman"/>
      <family val="1"/>
    </font>
    <font>
      <i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444444"/>
      <name val="Calibri"/>
      <family val="2"/>
      <charset val="1"/>
    </font>
    <font>
      <i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5"/>
      <color theme="1"/>
      <name val="Times New Roman"/>
      <family val="1"/>
    </font>
    <font>
      <sz val="11"/>
      <color theme="2"/>
      <name val="Times New Roman"/>
      <family val="1"/>
    </font>
    <font>
      <sz val="15"/>
      <color theme="0"/>
      <name val="Times New Roman"/>
      <family val="1"/>
    </font>
    <font>
      <sz val="11"/>
      <color rgb="FF0000FF"/>
      <name val="Times New Roman"/>
      <family val="1"/>
    </font>
    <font>
      <i/>
      <sz val="11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WordVisi_MSFontService"/>
      <charset val="1"/>
    </font>
    <font>
      <b/>
      <sz val="12"/>
      <color theme="1"/>
      <name val="Times New Roman"/>
      <family val="1"/>
    </font>
    <font>
      <b/>
      <i/>
      <sz val="11"/>
      <color theme="1"/>
      <name val="Times New Roman"/>
      <family val="1"/>
    </font>
    <font>
      <sz val="10"/>
      <color theme="1"/>
      <name val="Times New Roman"/>
      <family val="1"/>
    </font>
    <font>
      <sz val="20"/>
      <color theme="0"/>
      <name val="Times New Roman"/>
      <family val="1"/>
    </font>
    <font>
      <b/>
      <sz val="20"/>
      <color theme="0"/>
      <name val="Calibri"/>
      <family val="2"/>
      <scheme val="minor"/>
    </font>
    <font>
      <b/>
      <sz val="25"/>
      <color theme="0"/>
      <name val="Times New Roman"/>
      <family val="1"/>
    </font>
    <font>
      <sz val="12"/>
      <color rgb="FF000000"/>
      <name val="Times New Roman"/>
      <family val="1"/>
    </font>
    <font>
      <sz val="12"/>
      <color rgb="FFFFD966"/>
      <name val="Times New Roman"/>
      <family val="1"/>
    </font>
    <font>
      <sz val="15"/>
      <color rgb="FF000000"/>
      <name val="Times New Roman"/>
      <family val="1"/>
    </font>
    <font>
      <sz val="15"/>
      <color rgb="FFFFD966"/>
      <name val="Times New Roman"/>
      <family val="1"/>
    </font>
    <font>
      <sz val="20"/>
      <color theme="1"/>
      <name val="Times New Roman"/>
      <family val="1"/>
    </font>
    <font>
      <sz val="16"/>
      <color theme="1"/>
      <name val="Times New Roman"/>
      <family val="1"/>
    </font>
    <font>
      <sz val="11"/>
      <color rgb="FFFFD966"/>
      <name val="Times New Roman"/>
      <family val="1"/>
    </font>
    <font>
      <b/>
      <sz val="14"/>
      <color theme="1"/>
      <name val="Calibri"/>
      <family val="2"/>
      <scheme val="minor"/>
    </font>
    <font>
      <sz val="11"/>
      <color theme="1"/>
      <name val="Times New Roman"/>
    </font>
    <font>
      <b/>
      <sz val="15"/>
      <color theme="1"/>
      <name val="Times New Roman"/>
    </font>
    <font>
      <b/>
      <sz val="11"/>
      <color theme="0"/>
      <name val="Times New Roman"/>
    </font>
  </fonts>
  <fills count="1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1"/>
      </top>
      <bottom style="double">
        <color theme="1"/>
      </bottom>
      <diagonal/>
    </border>
    <border>
      <left style="thin">
        <color theme="1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rgb="FF00000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1"/>
      </right>
      <top/>
      <bottom/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/>
      <bottom style="thin">
        <color theme="0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78">
    <xf numFmtId="0" fontId="0" fillId="0" borderId="0" xfId="0"/>
    <xf numFmtId="0" fontId="0" fillId="0" borderId="0" xfId="0" applyAlignment="1">
      <alignment horizontal="centerContinuous"/>
    </xf>
    <xf numFmtId="42" fontId="0" fillId="0" borderId="0" xfId="0" applyNumberFormat="1"/>
    <xf numFmtId="42" fontId="3" fillId="0" borderId="0" xfId="0" applyNumberFormat="1" applyFont="1"/>
    <xf numFmtId="9" fontId="0" fillId="0" borderId="0" xfId="1" applyFont="1"/>
    <xf numFmtId="0" fontId="0" fillId="0" borderId="0" xfId="0" applyAlignment="1">
      <alignment horizontal="right"/>
    </xf>
    <xf numFmtId="0" fontId="0" fillId="0" borderId="2" xfId="0" applyBorder="1"/>
    <xf numFmtId="44" fontId="0" fillId="0" borderId="0" xfId="0" applyNumberForma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4" fontId="9" fillId="2" borderId="1" xfId="0" applyNumberFormat="1" applyFont="1" applyFill="1" applyBorder="1" applyAlignment="1">
      <alignment horizontal="center"/>
    </xf>
    <xf numFmtId="0" fontId="12" fillId="4" borderId="5" xfId="0" applyFont="1" applyFill="1" applyBorder="1"/>
    <xf numFmtId="0" fontId="0" fillId="6" borderId="0" xfId="0" applyFill="1"/>
    <xf numFmtId="164" fontId="9" fillId="2" borderId="13" xfId="0" applyNumberFormat="1" applyFont="1" applyFill="1" applyBorder="1" applyAlignment="1">
      <alignment horizontal="center"/>
    </xf>
    <xf numFmtId="0" fontId="12" fillId="4" borderId="1" xfId="0" applyFont="1" applyFill="1" applyBorder="1"/>
    <xf numFmtId="164" fontId="9" fillId="2" borderId="6" xfId="0" applyNumberFormat="1" applyFont="1" applyFill="1" applyBorder="1" applyAlignment="1">
      <alignment horizontal="center"/>
    </xf>
    <xf numFmtId="164" fontId="9" fillId="2" borderId="7" xfId="0" applyNumberFormat="1" applyFont="1" applyFill="1" applyBorder="1" applyAlignment="1">
      <alignment horizontal="center"/>
    </xf>
    <xf numFmtId="164" fontId="9" fillId="2" borderId="8" xfId="0" applyNumberFormat="1" applyFont="1" applyFill="1" applyBorder="1" applyAlignment="1">
      <alignment horizontal="center"/>
    </xf>
    <xf numFmtId="0" fontId="15" fillId="0" borderId="0" xfId="0" applyFont="1" applyAlignment="1">
      <alignment horizontal="right"/>
    </xf>
    <xf numFmtId="0" fontId="0" fillId="4" borderId="0" xfId="0" applyFill="1"/>
    <xf numFmtId="0" fontId="20" fillId="0" borderId="0" xfId="0" applyFont="1"/>
    <xf numFmtId="0" fontId="20" fillId="0" borderId="0" xfId="0" applyFont="1" applyAlignment="1">
      <alignment horizontal="right"/>
    </xf>
    <xf numFmtId="0" fontId="21" fillId="0" borderId="0" xfId="0" applyFont="1"/>
    <xf numFmtId="0" fontId="22" fillId="0" borderId="0" xfId="0" applyFont="1"/>
    <xf numFmtId="164" fontId="9" fillId="2" borderId="17" xfId="0" applyNumberFormat="1" applyFont="1" applyFill="1" applyBorder="1" applyAlignment="1">
      <alignment horizontal="center"/>
    </xf>
    <xf numFmtId="164" fontId="9" fillId="2" borderId="18" xfId="0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164" fontId="12" fillId="2" borderId="6" xfId="0" applyNumberFormat="1" applyFont="1" applyFill="1" applyBorder="1" applyAlignment="1">
      <alignment horizontal="center"/>
    </xf>
    <xf numFmtId="0" fontId="0" fillId="3" borderId="0" xfId="0" applyFill="1"/>
    <xf numFmtId="44" fontId="0" fillId="0" borderId="12" xfId="0" applyNumberFormat="1" applyBorder="1"/>
    <xf numFmtId="164" fontId="12" fillId="2" borderId="7" xfId="0" applyNumberFormat="1" applyFont="1" applyFill="1" applyBorder="1" applyAlignment="1">
      <alignment horizontal="center"/>
    </xf>
    <xf numFmtId="0" fontId="15" fillId="0" borderId="12" xfId="0" applyFont="1" applyBorder="1" applyAlignment="1">
      <alignment horizontal="right"/>
    </xf>
    <xf numFmtId="165" fontId="0" fillId="0" borderId="0" xfId="0" applyNumberFormat="1"/>
    <xf numFmtId="165" fontId="0" fillId="0" borderId="12" xfId="0" applyNumberFormat="1" applyBorder="1"/>
    <xf numFmtId="165" fontId="0" fillId="6" borderId="0" xfId="0" applyNumberFormat="1" applyFill="1"/>
    <xf numFmtId="0" fontId="0" fillId="9" borderId="0" xfId="0" applyFill="1"/>
    <xf numFmtId="166" fontId="0" fillId="0" borderId="0" xfId="0" applyNumberFormat="1"/>
    <xf numFmtId="0" fontId="25" fillId="0" borderId="0" xfId="0" applyFont="1"/>
    <xf numFmtId="0" fontId="27" fillId="0" borderId="0" xfId="0" applyFont="1"/>
    <xf numFmtId="164" fontId="9" fillId="2" borderId="24" xfId="0" applyNumberFormat="1" applyFont="1" applyFill="1" applyBorder="1" applyAlignment="1">
      <alignment horizontal="center"/>
    </xf>
    <xf numFmtId="164" fontId="9" fillId="2" borderId="26" xfId="0" applyNumberFormat="1" applyFont="1" applyFill="1" applyBorder="1" applyAlignment="1">
      <alignment horizontal="center"/>
    </xf>
    <xf numFmtId="0" fontId="14" fillId="4" borderId="11" xfId="0" applyFont="1" applyFill="1" applyBorder="1" applyAlignment="1">
      <alignment horizontal="center"/>
    </xf>
    <xf numFmtId="0" fontId="14" fillId="4" borderId="20" xfId="0" applyFont="1" applyFill="1" applyBorder="1" applyAlignment="1">
      <alignment horizontal="center"/>
    </xf>
    <xf numFmtId="0" fontId="14" fillId="4" borderId="0" xfId="0" applyFont="1" applyFill="1" applyAlignment="1">
      <alignment horizontal="center"/>
    </xf>
    <xf numFmtId="0" fontId="21" fillId="0" borderId="20" xfId="0" applyFont="1" applyBorder="1" applyAlignment="1">
      <alignment vertical="center"/>
    </xf>
    <xf numFmtId="0" fontId="21" fillId="0" borderId="2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16" xfId="0" applyBorder="1"/>
    <xf numFmtId="0" fontId="0" fillId="0" borderId="20" xfId="0" applyBorder="1" applyAlignment="1">
      <alignment horizontal="center" vertical="center"/>
    </xf>
    <xf numFmtId="0" fontId="0" fillId="0" borderId="20" xfId="0" applyBorder="1"/>
    <xf numFmtId="0" fontId="0" fillId="0" borderId="22" xfId="0" applyBorder="1"/>
    <xf numFmtId="0" fontId="1" fillId="0" borderId="22" xfId="0" applyFont="1" applyBorder="1" applyAlignment="1">
      <alignment horizontal="center" vertical="center"/>
    </xf>
    <xf numFmtId="0" fontId="28" fillId="0" borderId="16" xfId="0" applyFont="1" applyBorder="1"/>
    <xf numFmtId="0" fontId="21" fillId="0" borderId="0" xfId="0" applyFont="1" applyAlignment="1">
      <alignment vertical="center"/>
    </xf>
    <xf numFmtId="0" fontId="29" fillId="4" borderId="22" xfId="0" applyFont="1" applyFill="1" applyBorder="1" applyAlignment="1">
      <alignment horizontal="center"/>
    </xf>
    <xf numFmtId="0" fontId="22" fillId="0" borderId="20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44" fontId="0" fillId="0" borderId="20" xfId="0" applyNumberFormat="1" applyBorder="1" applyAlignment="1">
      <alignment horizontal="center"/>
    </xf>
    <xf numFmtId="0" fontId="26" fillId="9" borderId="0" xfId="0" applyFont="1" applyFill="1" applyAlignment="1">
      <alignment horizontal="right"/>
    </xf>
    <xf numFmtId="44" fontId="0" fillId="9" borderId="0" xfId="0" applyNumberFormat="1" applyFill="1"/>
    <xf numFmtId="0" fontId="5" fillId="9" borderId="3" xfId="0" applyFont="1" applyFill="1" applyBorder="1"/>
    <xf numFmtId="44" fontId="0" fillId="9" borderId="3" xfId="0" applyNumberFormat="1" applyFill="1" applyBorder="1"/>
    <xf numFmtId="0" fontId="5" fillId="9" borderId="11" xfId="0" applyFont="1" applyFill="1" applyBorder="1"/>
    <xf numFmtId="44" fontId="0" fillId="9" borderId="11" xfId="0" applyNumberFormat="1" applyFill="1" applyBorder="1"/>
    <xf numFmtId="0" fontId="28" fillId="9" borderId="0" xfId="0" applyFont="1" applyFill="1"/>
    <xf numFmtId="44" fontId="28" fillId="9" borderId="0" xfId="0" applyNumberFormat="1" applyFont="1" applyFill="1"/>
    <xf numFmtId="0" fontId="0" fillId="5" borderId="0" xfId="0" applyFill="1"/>
    <xf numFmtId="0" fontId="26" fillId="5" borderId="0" xfId="0" applyFont="1" applyFill="1" applyAlignment="1">
      <alignment horizontal="right"/>
    </xf>
    <xf numFmtId="44" fontId="0" fillId="5" borderId="0" xfId="0" applyNumberFormat="1" applyFill="1"/>
    <xf numFmtId="44" fontId="12" fillId="10" borderId="3" xfId="0" applyNumberFormat="1" applyFont="1" applyFill="1" applyBorder="1"/>
    <xf numFmtId="0" fontId="16" fillId="9" borderId="0" xfId="0" applyFont="1" applyFill="1"/>
    <xf numFmtId="0" fontId="9" fillId="9" borderId="0" xfId="0" applyFont="1" applyFill="1" applyAlignment="1">
      <alignment horizontal="right"/>
    </xf>
    <xf numFmtId="44" fontId="12" fillId="9" borderId="0" xfId="0" applyNumberFormat="1" applyFont="1" applyFill="1"/>
    <xf numFmtId="0" fontId="12" fillId="11" borderId="0" xfId="0" applyFont="1" applyFill="1"/>
    <xf numFmtId="0" fontId="30" fillId="11" borderId="0" xfId="0" applyFont="1" applyFill="1" applyAlignment="1">
      <alignment horizontal="right"/>
    </xf>
    <xf numFmtId="44" fontId="12" fillId="11" borderId="0" xfId="0" applyNumberFormat="1" applyFont="1" applyFill="1"/>
    <xf numFmtId="0" fontId="16" fillId="9" borderId="4" xfId="0" applyFont="1" applyFill="1" applyBorder="1" applyAlignment="1">
      <alignment horizontal="right"/>
    </xf>
    <xf numFmtId="44" fontId="12" fillId="9" borderId="4" xfId="0" applyNumberFormat="1" applyFont="1" applyFill="1" applyBorder="1"/>
    <xf numFmtId="0" fontId="22" fillId="0" borderId="0" xfId="0" applyFont="1" applyAlignment="1">
      <alignment horizontal="right"/>
    </xf>
    <xf numFmtId="44" fontId="22" fillId="0" borderId="0" xfId="0" applyNumberFormat="1" applyFont="1" applyAlignment="1">
      <alignment horizontal="right"/>
    </xf>
    <xf numFmtId="44" fontId="22" fillId="0" borderId="9" xfId="0" applyNumberFormat="1" applyFont="1" applyBorder="1"/>
    <xf numFmtId="0" fontId="0" fillId="7" borderId="0" xfId="0" applyFill="1"/>
    <xf numFmtId="44" fontId="0" fillId="0" borderId="9" xfId="0" applyNumberFormat="1" applyBorder="1"/>
    <xf numFmtId="0" fontId="15" fillId="0" borderId="9" xfId="0" applyFont="1" applyBorder="1" applyAlignment="1">
      <alignment horizontal="right"/>
    </xf>
    <xf numFmtId="0" fontId="0" fillId="3" borderId="0" xfId="0" applyFill="1" applyAlignment="1">
      <alignment horizontal="center"/>
    </xf>
    <xf numFmtId="0" fontId="32" fillId="0" borderId="20" xfId="0" applyFont="1" applyBorder="1" applyAlignment="1">
      <alignment vertical="center"/>
    </xf>
    <xf numFmtId="0" fontId="32" fillId="0" borderId="21" xfId="0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33" fillId="0" borderId="20" xfId="0" applyFont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right"/>
    </xf>
    <xf numFmtId="0" fontId="34" fillId="5" borderId="0" xfId="0" applyFont="1" applyFill="1" applyAlignment="1">
      <alignment horizontal="center"/>
    </xf>
    <xf numFmtId="0" fontId="34" fillId="5" borderId="2" xfId="0" applyFont="1" applyFill="1" applyBorder="1" applyAlignment="1">
      <alignment horizontal="center"/>
    </xf>
    <xf numFmtId="44" fontId="4" fillId="0" borderId="0" xfId="0" applyNumberFormat="1" applyFont="1"/>
    <xf numFmtId="165" fontId="22" fillId="0" borderId="0" xfId="0" applyNumberFormat="1" applyFont="1" applyAlignment="1">
      <alignment horizontal="right"/>
    </xf>
    <xf numFmtId="0" fontId="4" fillId="0" borderId="0" xfId="0" applyFont="1" applyAlignment="1">
      <alignment horizontal="center" vertical="center"/>
    </xf>
    <xf numFmtId="0" fontId="36" fillId="0" borderId="0" xfId="0" applyFont="1"/>
    <xf numFmtId="0" fontId="15" fillId="0" borderId="0" xfId="0" applyFont="1"/>
    <xf numFmtId="0" fontId="15" fillId="0" borderId="1" xfId="0" applyFont="1" applyBorder="1" applyAlignment="1">
      <alignment horizontal="right"/>
    </xf>
    <xf numFmtId="0" fontId="15" fillId="0" borderId="29" xfId="0" applyFont="1" applyBorder="1" applyAlignment="1">
      <alignment horizontal="right"/>
    </xf>
    <xf numFmtId="165" fontId="0" fillId="0" borderId="3" xfId="0" applyNumberFormat="1" applyBorder="1"/>
    <xf numFmtId="0" fontId="15" fillId="0" borderId="11" xfId="0" applyFont="1" applyBorder="1" applyAlignment="1">
      <alignment horizontal="right" vertical="center"/>
    </xf>
    <xf numFmtId="165" fontId="0" fillId="0" borderId="11" xfId="0" applyNumberFormat="1" applyBorder="1"/>
    <xf numFmtId="0" fontId="0" fillId="13" borderId="0" xfId="0" applyFill="1"/>
    <xf numFmtId="0" fontId="4" fillId="13" borderId="0" xfId="0" applyFont="1" applyFill="1"/>
    <xf numFmtId="165" fontId="0" fillId="0" borderId="30" xfId="0" applyNumberFormat="1" applyBorder="1"/>
    <xf numFmtId="0" fontId="15" fillId="0" borderId="11" xfId="0" applyFont="1" applyBorder="1" applyAlignment="1">
      <alignment horizontal="right"/>
    </xf>
    <xf numFmtId="165" fontId="0" fillId="0" borderId="0" xfId="0" applyNumberFormat="1" applyAlignment="1">
      <alignment horizontal="right" vertical="center"/>
    </xf>
    <xf numFmtId="165" fontId="0" fillId="0" borderId="11" xfId="0" applyNumberFormat="1" applyBorder="1" applyAlignment="1">
      <alignment horizontal="right" vertical="center"/>
    </xf>
    <xf numFmtId="165" fontId="0" fillId="0" borderId="3" xfId="0" applyNumberFormat="1" applyBorder="1" applyAlignment="1">
      <alignment horizontal="right" vertical="center"/>
    </xf>
    <xf numFmtId="44" fontId="0" fillId="0" borderId="29" xfId="0" applyNumberFormat="1" applyBorder="1" applyAlignment="1">
      <alignment horizontal="right" vertical="center"/>
    </xf>
    <xf numFmtId="44" fontId="0" fillId="0" borderId="29" xfId="0" applyNumberFormat="1" applyBorder="1"/>
    <xf numFmtId="44" fontId="4" fillId="3" borderId="32" xfId="0" applyNumberFormat="1" applyFont="1" applyFill="1" applyBorder="1"/>
    <xf numFmtId="165" fontId="4" fillId="3" borderId="33" xfId="0" applyNumberFormat="1" applyFont="1" applyFill="1" applyBorder="1"/>
    <xf numFmtId="165" fontId="4" fillId="3" borderId="34" xfId="0" applyNumberFormat="1" applyFont="1" applyFill="1" applyBorder="1"/>
    <xf numFmtId="0" fontId="0" fillId="0" borderId="1" xfId="0" applyBorder="1" applyAlignment="1">
      <alignment horizontal="right" vertical="center"/>
    </xf>
    <xf numFmtId="0" fontId="0" fillId="0" borderId="1" xfId="0" applyBorder="1"/>
    <xf numFmtId="0" fontId="18" fillId="0" borderId="0" xfId="0" applyFont="1" applyAlignment="1">
      <alignment horizontal="right"/>
    </xf>
    <xf numFmtId="165" fontId="4" fillId="3" borderId="30" xfId="0" applyNumberFormat="1" applyFont="1" applyFill="1" applyBorder="1"/>
    <xf numFmtId="0" fontId="15" fillId="6" borderId="0" xfId="0" applyFont="1" applyFill="1" applyAlignment="1">
      <alignment horizontal="right"/>
    </xf>
    <xf numFmtId="165" fontId="0" fillId="6" borderId="30" xfId="0" applyNumberFormat="1" applyFill="1" applyBorder="1"/>
    <xf numFmtId="0" fontId="4" fillId="3" borderId="31" xfId="0" applyFont="1" applyFill="1" applyBorder="1"/>
    <xf numFmtId="0" fontId="15" fillId="0" borderId="5" xfId="0" applyFont="1" applyBorder="1" applyAlignment="1">
      <alignment horizontal="right" vertical="center"/>
    </xf>
    <xf numFmtId="165" fontId="4" fillId="3" borderId="0" xfId="0" applyNumberFormat="1" applyFont="1" applyFill="1"/>
    <xf numFmtId="0" fontId="6" fillId="6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right"/>
    </xf>
    <xf numFmtId="164" fontId="12" fillId="9" borderId="7" xfId="0" applyNumberFormat="1" applyFont="1" applyFill="1" applyBorder="1" applyAlignment="1">
      <alignment horizontal="center"/>
    </xf>
    <xf numFmtId="164" fontId="12" fillId="9" borderId="13" xfId="0" applyNumberFormat="1" applyFont="1" applyFill="1" applyBorder="1" applyAlignment="1">
      <alignment horizontal="center"/>
    </xf>
    <xf numFmtId="164" fontId="12" fillId="9" borderId="6" xfId="0" applyNumberFormat="1" applyFont="1" applyFill="1" applyBorder="1" applyAlignment="1">
      <alignment horizontal="center"/>
    </xf>
    <xf numFmtId="0" fontId="12" fillId="9" borderId="17" xfId="0" applyFont="1" applyFill="1" applyBorder="1" applyAlignment="1">
      <alignment horizontal="center" vertical="center"/>
    </xf>
    <xf numFmtId="44" fontId="22" fillId="9" borderId="0" xfId="0" applyNumberFormat="1" applyFont="1" applyFill="1" applyAlignment="1">
      <alignment horizontal="right"/>
    </xf>
    <xf numFmtId="0" fontId="39" fillId="0" borderId="0" xfId="0" applyFont="1"/>
    <xf numFmtId="0" fontId="1" fillId="0" borderId="0" xfId="0" applyFont="1" applyAlignment="1">
      <alignment horizontal="center" vertical="center"/>
    </xf>
    <xf numFmtId="0" fontId="19" fillId="5" borderId="0" xfId="0" applyFont="1" applyFill="1" applyAlignment="1">
      <alignment horizontal="center"/>
    </xf>
    <xf numFmtId="0" fontId="0" fillId="0" borderId="0" xfId="0" applyAlignment="1">
      <alignment indent="1"/>
    </xf>
    <xf numFmtId="165" fontId="4" fillId="0" borderId="0" xfId="0" applyNumberFormat="1" applyFont="1"/>
    <xf numFmtId="165" fontId="4" fillId="0" borderId="12" xfId="0" applyNumberFormat="1" applyFont="1" applyBorder="1"/>
    <xf numFmtId="10" fontId="15" fillId="0" borderId="0" xfId="0" applyNumberFormat="1" applyFont="1"/>
    <xf numFmtId="0" fontId="15" fillId="0" borderId="0" xfId="0" applyFont="1" applyAlignment="1">
      <alignment horizontal="right" vertical="center"/>
    </xf>
    <xf numFmtId="44" fontId="0" fillId="0" borderId="0" xfId="0" applyNumberFormat="1" applyAlignment="1">
      <alignment horizontal="right" vertical="center"/>
    </xf>
    <xf numFmtId="0" fontId="4" fillId="0" borderId="1" xfId="0" applyFont="1" applyBorder="1"/>
    <xf numFmtId="164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4" fillId="3" borderId="0" xfId="0" applyFont="1" applyFill="1"/>
    <xf numFmtId="164" fontId="4" fillId="0" borderId="1" xfId="0" applyNumberFormat="1" applyFont="1" applyBorder="1" applyAlignment="1">
      <alignment horizontal="center"/>
    </xf>
    <xf numFmtId="0" fontId="15" fillId="0" borderId="0" xfId="0" applyFont="1" applyAlignment="1">
      <alignment horizontal="left"/>
    </xf>
    <xf numFmtId="0" fontId="0" fillId="0" borderId="5" xfId="0" applyBorder="1"/>
    <xf numFmtId="164" fontId="4" fillId="0" borderId="5" xfId="0" applyNumberFormat="1" applyFont="1" applyBorder="1" applyAlignment="1">
      <alignment horizontal="center"/>
    </xf>
    <xf numFmtId="44" fontId="0" fillId="0" borderId="0" xfId="0" applyNumberFormat="1" applyAlignment="1">
      <alignment horizontal="center"/>
    </xf>
    <xf numFmtId="4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0" fillId="6" borderId="0" xfId="0" applyFill="1" applyAlignment="1">
      <alignment horizontal="center"/>
    </xf>
    <xf numFmtId="165" fontId="0" fillId="0" borderId="29" xfId="0" applyNumberFormat="1" applyBorder="1" applyAlignment="1">
      <alignment horizontal="right" vertical="center"/>
    </xf>
    <xf numFmtId="165" fontId="4" fillId="0" borderId="29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8" fillId="0" borderId="0" xfId="0" applyFont="1"/>
    <xf numFmtId="0" fontId="4" fillId="0" borderId="0" xfId="0" applyFont="1"/>
    <xf numFmtId="165" fontId="0" fillId="0" borderId="1" xfId="0" applyNumberFormat="1" applyBorder="1" applyAlignment="1">
      <alignment horizontal="right" vertical="center"/>
    </xf>
    <xf numFmtId="165" fontId="4" fillId="0" borderId="1" xfId="0" applyNumberFormat="1" applyFont="1" applyBorder="1"/>
    <xf numFmtId="165" fontId="0" fillId="0" borderId="1" xfId="0" applyNumberFormat="1" applyBorder="1"/>
    <xf numFmtId="165" fontId="4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0" fontId="0" fillId="0" borderId="0" xfId="0" applyNumberFormat="1"/>
    <xf numFmtId="10" fontId="18" fillId="0" borderId="0" xfId="0" applyNumberFormat="1" applyFont="1"/>
    <xf numFmtId="44" fontId="0" fillId="0" borderId="4" xfId="0" applyNumberFormat="1" applyBorder="1"/>
    <xf numFmtId="44" fontId="4" fillId="0" borderId="4" xfId="0" applyNumberFormat="1" applyFont="1" applyBorder="1"/>
    <xf numFmtId="44" fontId="4" fillId="0" borderId="9" xfId="0" applyNumberFormat="1" applyFont="1" applyBorder="1"/>
    <xf numFmtId="44" fontId="4" fillId="0" borderId="12" xfId="0" applyNumberFormat="1" applyFont="1" applyBorder="1"/>
    <xf numFmtId="165" fontId="23" fillId="0" borderId="0" xfId="0" applyNumberFormat="1" applyFont="1" applyAlignment="1">
      <alignment horizontal="right"/>
    </xf>
    <xf numFmtId="0" fontId="23" fillId="0" borderId="0" xfId="0" applyFont="1" applyAlignment="1">
      <alignment horizontal="right"/>
    </xf>
    <xf numFmtId="44" fontId="23" fillId="0" borderId="0" xfId="0" applyNumberFormat="1" applyFont="1" applyAlignment="1">
      <alignment horizontal="right"/>
    </xf>
    <xf numFmtId="0" fontId="23" fillId="0" borderId="0" xfId="0" applyFont="1"/>
    <xf numFmtId="44" fontId="23" fillId="0" borderId="9" xfId="0" applyNumberFormat="1" applyFont="1" applyBorder="1"/>
    <xf numFmtId="164" fontId="4" fillId="0" borderId="0" xfId="0" applyNumberFormat="1" applyFont="1" applyAlignment="1">
      <alignment horizontal="center"/>
    </xf>
    <xf numFmtId="0" fontId="0" fillId="3" borderId="0" xfId="0" applyFill="1" applyAlignment="1">
      <alignment horizontal="center" vertical="center"/>
    </xf>
    <xf numFmtId="44" fontId="22" fillId="0" borderId="0" xfId="0" applyNumberFormat="1" applyFont="1"/>
    <xf numFmtId="44" fontId="23" fillId="0" borderId="0" xfId="0" applyNumberFormat="1" applyFont="1"/>
    <xf numFmtId="44" fontId="23" fillId="0" borderId="9" xfId="0" applyNumberFormat="1" applyFont="1" applyBorder="1" applyAlignment="1">
      <alignment horizontal="right"/>
    </xf>
    <xf numFmtId="44" fontId="23" fillId="0" borderId="4" xfId="0" applyNumberFormat="1" applyFont="1" applyBorder="1" applyAlignment="1">
      <alignment horizontal="right"/>
    </xf>
    <xf numFmtId="44" fontId="23" fillId="6" borderId="0" xfId="0" applyNumberFormat="1" applyFont="1" applyFill="1"/>
    <xf numFmtId="0" fontId="31" fillId="9" borderId="0" xfId="0" applyFont="1" applyFill="1" applyAlignment="1">
      <alignment horizontal="right"/>
    </xf>
    <xf numFmtId="44" fontId="22" fillId="0" borderId="14" xfId="0" applyNumberFormat="1" applyFont="1" applyBorder="1"/>
    <xf numFmtId="44" fontId="22" fillId="0" borderId="1" xfId="0" applyNumberFormat="1" applyFont="1" applyBorder="1"/>
    <xf numFmtId="44" fontId="23" fillId="0" borderId="1" xfId="0" applyNumberFormat="1" applyFont="1" applyBorder="1"/>
    <xf numFmtId="0" fontId="43" fillId="7" borderId="0" xfId="0" applyFont="1" applyFill="1" applyAlignment="1">
      <alignment horizontal="center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horizontal="center"/>
    </xf>
    <xf numFmtId="164" fontId="12" fillId="5" borderId="0" xfId="0" applyNumberFormat="1" applyFont="1" applyFill="1" applyAlignment="1">
      <alignment horizontal="center"/>
    </xf>
    <xf numFmtId="0" fontId="12" fillId="5" borderId="0" xfId="0" applyFont="1" applyFill="1" applyAlignment="1">
      <alignment horizontal="center" vertical="center"/>
    </xf>
    <xf numFmtId="164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15" borderId="0" xfId="0" applyFill="1"/>
    <xf numFmtId="0" fontId="12" fillId="15" borderId="0" xfId="0" applyFont="1" applyFill="1"/>
    <xf numFmtId="0" fontId="12" fillId="5" borderId="1" xfId="0" applyFont="1" applyFill="1" applyBorder="1"/>
    <xf numFmtId="0" fontId="14" fillId="5" borderId="1" xfId="0" applyFont="1" applyFill="1" applyBorder="1" applyAlignment="1">
      <alignment horizontal="center"/>
    </xf>
    <xf numFmtId="0" fontId="12" fillId="5" borderId="0" xfId="0" applyFont="1" applyFill="1"/>
    <xf numFmtId="164" fontId="9" fillId="5" borderId="0" xfId="0" applyNumberFormat="1" applyFont="1" applyFill="1" applyAlignment="1">
      <alignment horizontal="center"/>
    </xf>
    <xf numFmtId="0" fontId="9" fillId="5" borderId="0" xfId="0" applyFont="1" applyFill="1" applyAlignment="1">
      <alignment horizontal="center" vertical="center"/>
    </xf>
    <xf numFmtId="44" fontId="4" fillId="0" borderId="0" xfId="0" applyNumberFormat="1" applyFont="1" applyAlignment="1">
      <alignment vertical="center"/>
    </xf>
    <xf numFmtId="165" fontId="0" fillId="0" borderId="12" xfId="0" applyNumberFormat="1" applyBorder="1" applyAlignment="1">
      <alignment vertical="center"/>
    </xf>
    <xf numFmtId="165" fontId="4" fillId="0" borderId="0" xfId="0" applyNumberFormat="1" applyFont="1" applyAlignment="1">
      <alignment vertical="center"/>
    </xf>
    <xf numFmtId="0" fontId="41" fillId="0" borderId="0" xfId="0" applyFont="1" applyAlignment="1">
      <alignment vertical="center"/>
    </xf>
    <xf numFmtId="0" fontId="15" fillId="0" borderId="0" xfId="0" applyFont="1" applyAlignment="1">
      <alignment indent="1"/>
    </xf>
    <xf numFmtId="0" fontId="6" fillId="10" borderId="2" xfId="0" applyFon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34" fillId="0" borderId="0" xfId="0" applyFont="1" applyAlignment="1">
      <alignment horizontal="center"/>
    </xf>
    <xf numFmtId="0" fontId="45" fillId="0" borderId="0" xfId="0" applyFont="1"/>
    <xf numFmtId="0" fontId="46" fillId="9" borderId="37" xfId="0" applyFont="1" applyFill="1" applyBorder="1" applyAlignment="1">
      <alignment horizontal="center"/>
    </xf>
    <xf numFmtId="44" fontId="48" fillId="0" borderId="0" xfId="0" applyNumberFormat="1" applyFont="1" applyAlignment="1">
      <alignment horizontal="center"/>
    </xf>
    <xf numFmtId="0" fontId="49" fillId="0" borderId="0" xfId="0" applyFont="1" applyAlignment="1">
      <alignment horizontal="right"/>
    </xf>
    <xf numFmtId="0" fontId="50" fillId="0" borderId="20" xfId="0" applyFont="1" applyBorder="1" applyAlignment="1">
      <alignment horizontal="center"/>
    </xf>
    <xf numFmtId="0" fontId="51" fillId="0" borderId="20" xfId="0" applyFont="1" applyBorder="1" applyAlignment="1">
      <alignment horizontal="center"/>
    </xf>
    <xf numFmtId="0" fontId="52" fillId="0" borderId="0" xfId="0" applyFont="1"/>
    <xf numFmtId="10" fontId="18" fillId="0" borderId="0" xfId="0" applyNumberFormat="1" applyFont="1" applyAlignment="1">
      <alignment horizontal="right"/>
    </xf>
    <xf numFmtId="3" fontId="34" fillId="5" borderId="0" xfId="0" applyNumberFormat="1" applyFont="1" applyFill="1" applyAlignment="1">
      <alignment horizontal="center" vertical="center"/>
    </xf>
    <xf numFmtId="0" fontId="34" fillId="5" borderId="0" xfId="0" applyFont="1" applyFill="1" applyAlignment="1">
      <alignment horizontal="center" vertical="center"/>
    </xf>
    <xf numFmtId="0" fontId="8" fillId="0" borderId="2" xfId="0" applyFont="1" applyBorder="1" applyAlignment="1">
      <alignment horizontal="right"/>
    </xf>
    <xf numFmtId="0" fontId="19" fillId="5" borderId="2" xfId="0" applyFont="1" applyFill="1" applyBorder="1" applyAlignment="1">
      <alignment horizontal="center"/>
    </xf>
    <xf numFmtId="3" fontId="8" fillId="0" borderId="2" xfId="0" applyNumberFormat="1" applyFont="1" applyBorder="1" applyAlignment="1">
      <alignment horizontal="center" vertical="center"/>
    </xf>
    <xf numFmtId="3" fontId="34" fillId="5" borderId="2" xfId="0" applyNumberFormat="1" applyFont="1" applyFill="1" applyBorder="1" applyAlignment="1">
      <alignment horizontal="center" vertical="center"/>
    </xf>
    <xf numFmtId="0" fontId="34" fillId="5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34" fillId="5" borderId="2" xfId="0" applyFont="1" applyFill="1" applyBorder="1" applyAlignment="1">
      <alignment horizontal="center" vertical="center"/>
    </xf>
    <xf numFmtId="3" fontId="35" fillId="5" borderId="2" xfId="0" applyNumberFormat="1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7" fillId="0" borderId="43" xfId="0" applyFont="1" applyBorder="1" applyAlignment="1">
      <alignment horizontal="center"/>
    </xf>
    <xf numFmtId="0" fontId="7" fillId="0" borderId="43" xfId="0" applyFont="1" applyBorder="1"/>
    <xf numFmtId="0" fontId="26" fillId="0" borderId="0" xfId="0" applyFont="1" applyAlignment="1">
      <alignment horizontal="right"/>
    </xf>
    <xf numFmtId="0" fontId="24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45" xfId="0" applyFont="1" applyBorder="1" applyAlignment="1">
      <alignment horizontal="center"/>
    </xf>
    <xf numFmtId="0" fontId="8" fillId="0" borderId="44" xfId="0" applyFont="1" applyBorder="1" applyAlignment="1">
      <alignment horizontal="right"/>
    </xf>
    <xf numFmtId="0" fontId="8" fillId="0" borderId="44" xfId="0" applyFont="1" applyBorder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10" fontId="48" fillId="0" borderId="10" xfId="0" applyNumberFormat="1" applyFont="1" applyBorder="1" applyAlignment="1">
      <alignment horizontal="center"/>
    </xf>
    <xf numFmtId="10" fontId="48" fillId="0" borderId="39" xfId="0" applyNumberFormat="1" applyFont="1" applyBorder="1" applyAlignment="1">
      <alignment horizontal="center"/>
    </xf>
    <xf numFmtId="44" fontId="48" fillId="0" borderId="0" xfId="0" applyNumberFormat="1" applyFont="1"/>
    <xf numFmtId="0" fontId="8" fillId="0" borderId="1" xfId="0" applyFont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36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 vertical="center"/>
    </xf>
    <xf numFmtId="3" fontId="7" fillId="3" borderId="0" xfId="0" applyNumberFormat="1" applyFont="1" applyFill="1" applyAlignment="1">
      <alignment horizontal="center" vertical="center"/>
    </xf>
    <xf numFmtId="3" fontId="53" fillId="3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3" fontId="8" fillId="0" borderId="1" xfId="0" applyNumberFormat="1" applyFont="1" applyBorder="1" applyAlignment="1">
      <alignment horizontal="center" vertical="center"/>
    </xf>
    <xf numFmtId="3" fontId="8" fillId="0" borderId="0" xfId="0" applyNumberFormat="1" applyFont="1" applyAlignment="1">
      <alignment horizontal="center"/>
    </xf>
    <xf numFmtId="44" fontId="23" fillId="9" borderId="0" xfId="0" applyNumberFormat="1" applyFont="1" applyFill="1" applyAlignment="1">
      <alignment horizontal="right"/>
    </xf>
    <xf numFmtId="44" fontId="23" fillId="0" borderId="14" xfId="0" applyNumberFormat="1" applyFont="1" applyBorder="1"/>
    <xf numFmtId="0" fontId="0" fillId="0" borderId="30" xfId="0" applyBorder="1" applyAlignment="1">
      <alignment horizontal="center"/>
    </xf>
    <xf numFmtId="0" fontId="0" fillId="0" borderId="2" xfId="0" applyBorder="1" applyAlignment="1">
      <alignment horizontal="center"/>
    </xf>
    <xf numFmtId="0" fontId="15" fillId="0" borderId="0" xfId="0" applyFont="1" applyAlignment="1">
      <alignment vertical="center"/>
    </xf>
    <xf numFmtId="165" fontId="4" fillId="0" borderId="29" xfId="0" applyNumberFormat="1" applyFont="1" applyBorder="1" applyAlignment="1">
      <alignment horizontal="right" vertical="center"/>
    </xf>
    <xf numFmtId="165" fontId="0" fillId="0" borderId="29" xfId="0" applyNumberFormat="1" applyBorder="1" applyAlignment="1">
      <alignment horizontal="center"/>
    </xf>
    <xf numFmtId="44" fontId="4" fillId="0" borderId="29" xfId="0" applyNumberFormat="1" applyFont="1" applyBorder="1"/>
    <xf numFmtId="10" fontId="15" fillId="0" borderId="0" xfId="0" applyNumberFormat="1" applyFont="1" applyAlignment="1">
      <alignment horizontal="right"/>
    </xf>
    <xf numFmtId="1" fontId="7" fillId="3" borderId="0" xfId="0" applyNumberFormat="1" applyFont="1" applyFill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4" fontId="7" fillId="0" borderId="20" xfId="0" applyNumberFormat="1" applyFont="1" applyBorder="1" applyAlignment="1">
      <alignment horizontal="center"/>
    </xf>
    <xf numFmtId="0" fontId="8" fillId="0" borderId="38" xfId="0" applyFont="1" applyBorder="1" applyAlignment="1">
      <alignment horizontal="right"/>
    </xf>
    <xf numFmtId="0" fontId="8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horizontal="right"/>
    </xf>
    <xf numFmtId="0" fontId="36" fillId="9" borderId="0" xfId="0" applyFont="1" applyFill="1"/>
    <xf numFmtId="0" fontId="36" fillId="0" borderId="0" xfId="0" applyFont="1" applyAlignment="1">
      <alignment horizontal="center" vertical="center"/>
    </xf>
    <xf numFmtId="0" fontId="7" fillId="7" borderId="0" xfId="0" applyFont="1" applyFill="1"/>
    <xf numFmtId="0" fontId="7" fillId="14" borderId="0" xfId="0" applyFont="1" applyFill="1" applyAlignment="1">
      <alignment horizontal="right"/>
    </xf>
    <xf numFmtId="0" fontId="7" fillId="14" borderId="0" xfId="0" applyFont="1" applyFill="1" applyAlignment="1">
      <alignment horizontal="center" vertical="center"/>
    </xf>
    <xf numFmtId="165" fontId="7" fillId="14" borderId="0" xfId="0" applyNumberFormat="1" applyFont="1" applyFill="1"/>
    <xf numFmtId="0" fontId="7" fillId="14" borderId="0" xfId="0" applyFont="1" applyFill="1"/>
    <xf numFmtId="0" fontId="7" fillId="0" borderId="0" xfId="0" applyFont="1" applyAlignment="1">
      <alignment horizontal="right"/>
    </xf>
    <xf numFmtId="165" fontId="7" fillId="0" borderId="0" xfId="0" applyNumberFormat="1" applyFont="1"/>
    <xf numFmtId="0" fontId="7" fillId="3" borderId="0" xfId="0" applyFont="1" applyFill="1" applyAlignment="1">
      <alignment horizontal="center"/>
    </xf>
    <xf numFmtId="0" fontId="7" fillId="3" borderId="0" xfId="0" applyFont="1" applyFill="1"/>
    <xf numFmtId="44" fontId="7" fillId="0" borderId="0" xfId="0" applyNumberFormat="1" applyFont="1" applyAlignment="1">
      <alignment horizontal="right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/>
    </xf>
    <xf numFmtId="0" fontId="7" fillId="14" borderId="0" xfId="0" applyFont="1" applyFill="1" applyAlignment="1">
      <alignment horizontal="center"/>
    </xf>
    <xf numFmtId="0" fontId="34" fillId="5" borderId="0" xfId="0" applyFont="1" applyFill="1" applyAlignment="1">
      <alignment horizontal="right"/>
    </xf>
    <xf numFmtId="165" fontId="7" fillId="0" borderId="0" xfId="0" applyNumberFormat="1" applyFont="1" applyAlignment="1">
      <alignment horizontal="center"/>
    </xf>
    <xf numFmtId="165" fontId="8" fillId="0" borderId="0" xfId="0" applyNumberFormat="1" applyFont="1" applyAlignment="1">
      <alignment horizontal="right"/>
    </xf>
    <xf numFmtId="0" fontId="36" fillId="0" borderId="0" xfId="0" applyFont="1" applyAlignment="1">
      <alignment horizontal="center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4" fontId="7" fillId="0" borderId="0" xfId="0" applyNumberFormat="1" applyFont="1" applyAlignment="1">
      <alignment horizontal="center"/>
    </xf>
    <xf numFmtId="3" fontId="7" fillId="0" borderId="0" xfId="0" applyNumberFormat="1" applyFont="1" applyAlignment="1">
      <alignment horizontal="center"/>
    </xf>
    <xf numFmtId="0" fontId="36" fillId="14" borderId="0" xfId="0" applyFont="1" applyFill="1" applyAlignment="1">
      <alignment horizontal="center"/>
    </xf>
    <xf numFmtId="0" fontId="36" fillId="14" borderId="0" xfId="0" applyFont="1" applyFill="1" applyAlignment="1">
      <alignment horizontal="right"/>
    </xf>
    <xf numFmtId="0" fontId="7" fillId="3" borderId="0" xfId="0" applyFont="1" applyFill="1" applyAlignment="1">
      <alignment horizontal="center" wrapText="1"/>
    </xf>
    <xf numFmtId="0" fontId="7" fillId="9" borderId="0" xfId="0" applyFont="1" applyFill="1" applyAlignment="1">
      <alignment horizontal="center"/>
    </xf>
    <xf numFmtId="0" fontId="36" fillId="0" borderId="0" xfId="0" applyFont="1" applyAlignment="1">
      <alignment vertical="center"/>
    </xf>
    <xf numFmtId="165" fontId="8" fillId="0" borderId="0" xfId="0" applyNumberFormat="1" applyFont="1"/>
    <xf numFmtId="0" fontId="7" fillId="0" borderId="0" xfId="0" applyFont="1" applyAlignment="1">
      <alignment wrapText="1"/>
    </xf>
    <xf numFmtId="3" fontId="0" fillId="0" borderId="0" xfId="0" applyNumberFormat="1" applyAlignment="1">
      <alignment horizontal="center"/>
    </xf>
    <xf numFmtId="0" fontId="0" fillId="10" borderId="0" xfId="0" applyFill="1"/>
    <xf numFmtId="0" fontId="54" fillId="0" borderId="0" xfId="0" applyFont="1" applyAlignment="1">
      <alignment horizontal="center"/>
    </xf>
    <xf numFmtId="0" fontId="54" fillId="0" borderId="0" xfId="0" applyFont="1" applyAlignment="1">
      <alignment horizontal="right"/>
    </xf>
    <xf numFmtId="0" fontId="55" fillId="0" borderId="0" xfId="0" applyFont="1" applyAlignment="1">
      <alignment horizontal="right"/>
    </xf>
    <xf numFmtId="0" fontId="56" fillId="0" borderId="47" xfId="0" applyFont="1" applyBorder="1" applyAlignment="1">
      <alignment horizontal="center"/>
    </xf>
    <xf numFmtId="0" fontId="56" fillId="0" borderId="4" xfId="0" applyFont="1" applyBorder="1" applyAlignment="1">
      <alignment horizontal="center"/>
    </xf>
    <xf numFmtId="0" fontId="57" fillId="0" borderId="0" xfId="0" applyFont="1"/>
    <xf numFmtId="9" fontId="3" fillId="0" borderId="39" xfId="0" applyNumberFormat="1" applyFont="1" applyBorder="1" applyAlignment="1">
      <alignment horizontal="center"/>
    </xf>
    <xf numFmtId="6" fontId="48" fillId="0" borderId="39" xfId="0" applyNumberFormat="1" applyFont="1" applyBorder="1" applyAlignment="1">
      <alignment horizontal="center"/>
    </xf>
    <xf numFmtId="0" fontId="58" fillId="5" borderId="0" xfId="0" applyFont="1" applyFill="1" applyAlignment="1">
      <alignment horizontal="center"/>
    </xf>
    <xf numFmtId="0" fontId="42" fillId="0" borderId="4" xfId="0" applyFont="1" applyBorder="1" applyAlignment="1">
      <alignment horizontal="center"/>
    </xf>
    <xf numFmtId="0" fontId="0" fillId="0" borderId="4" xfId="0" applyBorder="1"/>
    <xf numFmtId="0" fontId="8" fillId="17" borderId="0" xfId="0" applyFont="1" applyFill="1" applyAlignment="1">
      <alignment horizontal="center"/>
    </xf>
    <xf numFmtId="0" fontId="8" fillId="17" borderId="1" xfId="0" applyFont="1" applyFill="1" applyBorder="1" applyAlignment="1">
      <alignment horizontal="center"/>
    </xf>
    <xf numFmtId="0" fontId="7" fillId="0" borderId="2" xfId="0" applyFont="1" applyBorder="1"/>
    <xf numFmtId="0" fontId="57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64" fillId="0" borderId="3" xfId="0" applyFont="1" applyBorder="1"/>
    <xf numFmtId="0" fontId="42" fillId="0" borderId="0" xfId="0" applyFont="1" applyAlignment="1">
      <alignment horizontal="center"/>
    </xf>
    <xf numFmtId="0" fontId="15" fillId="6" borderId="0" xfId="0" applyFont="1" applyFill="1" applyAlignment="1">
      <alignment horizontal="center"/>
    </xf>
    <xf numFmtId="165" fontId="31" fillId="0" borderId="0" xfId="0" applyNumberFormat="1" applyFont="1" applyAlignment="1">
      <alignment horizontal="right"/>
    </xf>
    <xf numFmtId="0" fontId="20" fillId="3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20" fillId="15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20" fillId="7" borderId="0" xfId="0" applyFont="1" applyFill="1" applyAlignment="1">
      <alignment horizontal="center"/>
    </xf>
    <xf numFmtId="0" fontId="31" fillId="0" borderId="0" xfId="0" applyFont="1"/>
    <xf numFmtId="0" fontId="17" fillId="9" borderId="48" xfId="0" applyFont="1" applyFill="1" applyBorder="1" applyAlignment="1">
      <alignment horizontal="center"/>
    </xf>
    <xf numFmtId="0" fontId="47" fillId="12" borderId="0" xfId="0" applyFont="1" applyFill="1" applyAlignment="1">
      <alignment horizontal="centerContinuous" vertical="center"/>
    </xf>
    <xf numFmtId="0" fontId="47" fillId="8" borderId="0" xfId="0" applyFont="1" applyFill="1" applyAlignment="1">
      <alignment horizontal="centerContinuous"/>
    </xf>
    <xf numFmtId="0" fontId="7" fillId="0" borderId="0" xfId="0" applyFont="1" applyAlignment="1">
      <alignment horizontal="centerContinuous"/>
    </xf>
    <xf numFmtId="0" fontId="7" fillId="3" borderId="0" xfId="0" applyFont="1" applyFill="1" applyAlignment="1">
      <alignment horizontal="centerContinuous"/>
    </xf>
    <xf numFmtId="0" fontId="36" fillId="7" borderId="0" xfId="0" applyFont="1" applyFill="1" applyAlignment="1">
      <alignment horizontal="centerContinuous"/>
    </xf>
    <xf numFmtId="0" fontId="65" fillId="0" borderId="0" xfId="0" applyFont="1"/>
    <xf numFmtId="0" fontId="4" fillId="3" borderId="0" xfId="0" applyFont="1" applyFill="1" applyAlignment="1">
      <alignment horizontal="center"/>
    </xf>
    <xf numFmtId="0" fontId="36" fillId="17" borderId="0" xfId="0" applyFont="1" applyFill="1" applyAlignment="1">
      <alignment horizontal="center"/>
    </xf>
    <xf numFmtId="0" fontId="0" fillId="0" borderId="16" xfId="0" applyBorder="1" applyAlignment="1">
      <alignment horizontal="center"/>
    </xf>
    <xf numFmtId="49" fontId="7" fillId="0" borderId="0" xfId="0" applyNumberFormat="1" applyFont="1"/>
    <xf numFmtId="0" fontId="18" fillId="0" borderId="0" xfId="0" applyFont="1" applyAlignment="1">
      <alignment horizontal="center"/>
    </xf>
    <xf numFmtId="0" fontId="19" fillId="5" borderId="43" xfId="0" applyFont="1" applyFill="1" applyBorder="1"/>
    <xf numFmtId="0" fontId="36" fillId="9" borderId="43" xfId="0" applyFont="1" applyFill="1" applyBorder="1" applyAlignment="1">
      <alignment horizontal="center"/>
    </xf>
    <xf numFmtId="0" fontId="19" fillId="0" borderId="0" xfId="0" applyFont="1"/>
    <xf numFmtId="0" fontId="7" fillId="0" borderId="3" xfId="0" applyFont="1" applyBorder="1"/>
    <xf numFmtId="49" fontId="51" fillId="0" borderId="0" xfId="0" applyNumberFormat="1" applyFont="1"/>
    <xf numFmtId="164" fontId="36" fillId="0" borderId="1" xfId="0" applyNumberFormat="1" applyFont="1" applyBorder="1" applyAlignment="1">
      <alignment horizontal="center"/>
    </xf>
    <xf numFmtId="164" fontId="36" fillId="0" borderId="0" xfId="0" applyNumberFormat="1" applyFont="1" applyAlignment="1">
      <alignment horizontal="center"/>
    </xf>
    <xf numFmtId="0" fontId="19" fillId="5" borderId="0" xfId="0" applyFont="1" applyFill="1"/>
    <xf numFmtId="0" fontId="45" fillId="3" borderId="0" xfId="0" applyFont="1" applyFill="1" applyAlignment="1">
      <alignment horizontal="center"/>
    </xf>
    <xf numFmtId="0" fontId="36" fillId="0" borderId="0" xfId="0" applyFont="1" applyAlignment="1">
      <alignment horizontal="right"/>
    </xf>
    <xf numFmtId="0" fontId="7" fillId="16" borderId="0" xfId="0" applyFont="1" applyFill="1" applyAlignment="1">
      <alignment horizontal="center"/>
    </xf>
    <xf numFmtId="0" fontId="36" fillId="9" borderId="0" xfId="0" applyFont="1" applyFill="1" applyAlignment="1">
      <alignment horizontal="right"/>
    </xf>
    <xf numFmtId="0" fontId="45" fillId="18" borderId="0" xfId="0" applyFont="1" applyFill="1" applyAlignment="1">
      <alignment horizontal="center"/>
    </xf>
    <xf numFmtId="0" fontId="7" fillId="18" borderId="0" xfId="0" applyFont="1" applyFill="1"/>
    <xf numFmtId="0" fontId="7" fillId="18" borderId="0" xfId="0" applyFont="1" applyFill="1" applyAlignment="1">
      <alignment horizontal="center"/>
    </xf>
    <xf numFmtId="0" fontId="45" fillId="0" borderId="0" xfId="0" applyFont="1" applyAlignment="1">
      <alignment horizontal="center"/>
    </xf>
    <xf numFmtId="0" fontId="45" fillId="7" borderId="0" xfId="0" applyFont="1" applyFill="1" applyAlignment="1">
      <alignment horizontal="center"/>
    </xf>
    <xf numFmtId="0" fontId="34" fillId="5" borderId="0" xfId="0" applyFont="1" applyFill="1"/>
    <xf numFmtId="0" fontId="6" fillId="0" borderId="0" xfId="0" applyFont="1" applyAlignment="1">
      <alignment horizontal="right"/>
    </xf>
    <xf numFmtId="0" fontId="7" fillId="17" borderId="0" xfId="0" applyFont="1" applyFill="1" applyAlignment="1">
      <alignment horizontal="center"/>
    </xf>
    <xf numFmtId="0" fontId="6" fillId="0" borderId="1" xfId="0" applyFont="1" applyBorder="1" applyAlignment="1">
      <alignment horizontal="right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7" fillId="16" borderId="1" xfId="0" applyFont="1" applyFill="1" applyBorder="1" applyAlignment="1">
      <alignment horizontal="center"/>
    </xf>
    <xf numFmtId="0" fontId="7" fillId="17" borderId="16" xfId="0" applyFont="1" applyFill="1" applyBorder="1" applyAlignment="1">
      <alignment horizontal="center"/>
    </xf>
    <xf numFmtId="0" fontId="8" fillId="3" borderId="0" xfId="0" applyFont="1" applyFill="1" applyAlignment="1">
      <alignment horizontal="right"/>
    </xf>
    <xf numFmtId="0" fontId="36" fillId="0" borderId="1" xfId="0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49" fontId="45" fillId="0" borderId="0" xfId="0" applyNumberFormat="1" applyFont="1"/>
    <xf numFmtId="164" fontId="36" fillId="0" borderId="46" xfId="0" applyNumberFormat="1" applyFont="1" applyBorder="1" applyAlignment="1">
      <alignment horizontal="center"/>
    </xf>
    <xf numFmtId="0" fontId="7" fillId="0" borderId="39" xfId="0" applyFont="1" applyBorder="1" applyAlignment="1">
      <alignment horizontal="center"/>
    </xf>
    <xf numFmtId="0" fontId="36" fillId="0" borderId="30" xfId="0" applyFont="1" applyBorder="1" applyAlignment="1">
      <alignment horizontal="center"/>
    </xf>
    <xf numFmtId="0" fontId="36" fillId="0" borderId="45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34" fillId="0" borderId="0" xfId="0" applyFont="1"/>
    <xf numFmtId="0" fontId="34" fillId="2" borderId="0" xfId="0" applyFont="1" applyFill="1" applyAlignment="1">
      <alignment horizontal="center"/>
    </xf>
    <xf numFmtId="0" fontId="7" fillId="17" borderId="0" xfId="0" applyFont="1" applyFill="1"/>
    <xf numFmtId="0" fontId="67" fillId="0" borderId="4" xfId="0" applyFont="1" applyBorder="1" applyAlignment="1">
      <alignment horizontal="centerContinuous"/>
    </xf>
    <xf numFmtId="44" fontId="7" fillId="0" borderId="0" xfId="0" applyNumberFormat="1" applyFont="1" applyAlignment="1">
      <alignment horizontal="left"/>
    </xf>
    <xf numFmtId="0" fontId="7" fillId="3" borderId="0" xfId="0" applyFont="1" applyFill="1" applyAlignment="1">
      <alignment horizontal="left"/>
    </xf>
    <xf numFmtId="165" fontId="7" fillId="0" borderId="0" xfId="0" applyNumberFormat="1" applyFont="1" applyAlignment="1">
      <alignment horizontal="left"/>
    </xf>
    <xf numFmtId="0" fontId="4" fillId="3" borderId="0" xfId="0" applyFont="1" applyFill="1" applyAlignment="1">
      <alignment horizontal="center" vertical="center"/>
    </xf>
    <xf numFmtId="0" fontId="4" fillId="15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44" fontId="4" fillId="6" borderId="0" xfId="0" applyNumberFormat="1" applyFont="1" applyFill="1" applyAlignment="1">
      <alignment horizontal="center" vertical="center"/>
    </xf>
    <xf numFmtId="0" fontId="4" fillId="15" borderId="0" xfId="0" applyFont="1" applyFill="1" applyAlignment="1">
      <alignment horizontal="center"/>
    </xf>
    <xf numFmtId="44" fontId="4" fillId="6" borderId="0" xfId="0" quotePrefix="1" applyNumberFormat="1" applyFont="1" applyFill="1" applyAlignment="1">
      <alignment horizontal="center"/>
    </xf>
    <xf numFmtId="0" fontId="12" fillId="5" borderId="1" xfId="0" applyFont="1" applyFill="1" applyBorder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68" fillId="0" borderId="4" xfId="0" applyFont="1" applyBorder="1"/>
    <xf numFmtId="0" fontId="69" fillId="0" borderId="4" xfId="0" applyFont="1" applyBorder="1" applyAlignment="1">
      <alignment horizontal="center"/>
    </xf>
    <xf numFmtId="0" fontId="68" fillId="0" borderId="0" xfId="0" applyFont="1"/>
    <xf numFmtId="0" fontId="70" fillId="5" borderId="0" xfId="0" applyFont="1" applyFill="1" applyAlignment="1">
      <alignment horizontal="center"/>
    </xf>
    <xf numFmtId="0" fontId="68" fillId="0" borderId="0" xfId="0" applyFont="1" applyAlignment="1">
      <alignment horizontal="center"/>
    </xf>
    <xf numFmtId="0" fontId="47" fillId="8" borderId="0" xfId="0" applyFont="1" applyFill="1" applyAlignment="1">
      <alignment horizontal="center"/>
    </xf>
    <xf numFmtId="0" fontId="36" fillId="7" borderId="0" xfId="0" applyFont="1" applyFill="1" applyAlignment="1">
      <alignment horizontal="center"/>
    </xf>
    <xf numFmtId="0" fontId="47" fillId="12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28" xfId="0" applyFont="1" applyBorder="1" applyAlignment="1">
      <alignment horizontal="center"/>
    </xf>
    <xf numFmtId="10" fontId="48" fillId="0" borderId="10" xfId="0" applyNumberFormat="1" applyFont="1" applyBorder="1" applyAlignment="1">
      <alignment horizontal="center"/>
    </xf>
    <xf numFmtId="10" fontId="48" fillId="0" borderId="0" xfId="0" applyNumberFormat="1" applyFont="1" applyAlignment="1">
      <alignment horizontal="center"/>
    </xf>
    <xf numFmtId="0" fontId="7" fillId="0" borderId="10" xfId="0" applyFont="1" applyBorder="1" applyAlignment="1">
      <alignment horizontal="center"/>
    </xf>
    <xf numFmtId="9" fontId="7" fillId="0" borderId="10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10" fontId="48" fillId="0" borderId="39" xfId="0" applyNumberFormat="1" applyFont="1" applyBorder="1" applyAlignment="1">
      <alignment horizontal="center"/>
    </xf>
    <xf numFmtId="0" fontId="7" fillId="0" borderId="40" xfId="0" applyFont="1" applyBorder="1" applyAlignment="1">
      <alignment horizontal="center"/>
    </xf>
    <xf numFmtId="0" fontId="34" fillId="5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36" fillId="0" borderId="0" xfId="0" applyFont="1" applyAlignment="1">
      <alignment horizontal="center" vertical="center"/>
    </xf>
    <xf numFmtId="0" fontId="7" fillId="0" borderId="0" xfId="0" applyFont="1" applyAlignment="1">
      <alignment horizontal="center" wrapText="1"/>
    </xf>
    <xf numFmtId="0" fontId="6" fillId="6" borderId="0" xfId="0" applyFont="1" applyFill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19" fillId="5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59" fillId="5" borderId="0" xfId="0" applyFont="1" applyFill="1" applyAlignment="1">
      <alignment horizontal="center" vertical="center"/>
    </xf>
    <xf numFmtId="0" fontId="36" fillId="0" borderId="11" xfId="0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42" fillId="0" borderId="0" xfId="0" applyFont="1" applyAlignment="1">
      <alignment horizontal="center"/>
    </xf>
    <xf numFmtId="0" fontId="31" fillId="0" borderId="0" xfId="0" applyFont="1" applyAlignment="1">
      <alignment horizontal="right"/>
    </xf>
    <xf numFmtId="0" fontId="15" fillId="6" borderId="0" xfId="0" applyFont="1" applyFill="1" applyAlignment="1">
      <alignment horizontal="center"/>
    </xf>
    <xf numFmtId="165" fontId="31" fillId="0" borderId="0" xfId="0" applyNumberFormat="1" applyFont="1" applyAlignment="1">
      <alignment horizontal="right"/>
    </xf>
    <xf numFmtId="0" fontId="20" fillId="3" borderId="0" xfId="0" applyFont="1" applyFill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5" borderId="0" xfId="0" applyFont="1" applyFill="1" applyAlignment="1">
      <alignment horizontal="center"/>
    </xf>
    <xf numFmtId="0" fontId="42" fillId="0" borderId="35" xfId="0" applyFont="1" applyBorder="1" applyAlignment="1">
      <alignment horizontal="center"/>
    </xf>
    <xf numFmtId="0" fontId="42" fillId="0" borderId="36" xfId="0" applyFont="1" applyBorder="1" applyAlignment="1">
      <alignment horizontal="center"/>
    </xf>
    <xf numFmtId="0" fontId="20" fillId="15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31" fillId="9" borderId="0" xfId="0" applyFont="1" applyFill="1" applyAlignment="1">
      <alignment horizontal="right"/>
    </xf>
    <xf numFmtId="0" fontId="20" fillId="7" borderId="0" xfId="0" applyFont="1" applyFill="1" applyAlignment="1">
      <alignment horizontal="center"/>
    </xf>
    <xf numFmtId="0" fontId="17" fillId="9" borderId="18" xfId="0" applyFont="1" applyFill="1" applyBorder="1" applyAlignment="1">
      <alignment horizontal="center"/>
    </xf>
    <xf numFmtId="0" fontId="17" fillId="9" borderId="42" xfId="0" applyFont="1" applyFill="1" applyBorder="1" applyAlignment="1">
      <alignment horizontal="center"/>
    </xf>
    <xf numFmtId="0" fontId="20" fillId="3" borderId="15" xfId="0" applyFont="1" applyFill="1" applyBorder="1" applyAlignment="1">
      <alignment horizontal="center"/>
    </xf>
    <xf numFmtId="0" fontId="4" fillId="0" borderId="33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40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1" fillId="0" borderId="41" xfId="0" applyFont="1" applyBorder="1" applyAlignment="1">
      <alignment horizontal="center"/>
    </xf>
    <xf numFmtId="0" fontId="21" fillId="0" borderId="27" xfId="0" applyFont="1" applyBorder="1" applyAlignment="1">
      <alignment horizontal="center"/>
    </xf>
    <xf numFmtId="0" fontId="13" fillId="5" borderId="0" xfId="0" applyFont="1" applyFill="1" applyAlignment="1">
      <alignment horizontal="center"/>
    </xf>
    <xf numFmtId="0" fontId="10" fillId="10" borderId="0" xfId="0" applyFont="1" applyFill="1" applyAlignment="1">
      <alignment horizontal="center"/>
    </xf>
    <xf numFmtId="49" fontId="9" fillId="2" borderId="19" xfId="0" applyNumberFormat="1" applyFont="1" applyFill="1" applyBorder="1" applyAlignment="1">
      <alignment horizontal="center" vertical="center"/>
    </xf>
    <xf numFmtId="49" fontId="9" fillId="2" borderId="25" xfId="0" applyNumberFormat="1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/>
    </xf>
    <xf numFmtId="0" fontId="14" fillId="4" borderId="5" xfId="0" applyFont="1" applyFill="1" applyBorder="1" applyAlignment="1">
      <alignment horizontal="center"/>
    </xf>
    <xf numFmtId="0" fontId="30" fillId="10" borderId="3" xfId="0" applyFont="1" applyFill="1" applyBorder="1" applyAlignment="1">
      <alignment horizontal="right"/>
    </xf>
    <xf numFmtId="0" fontId="14" fillId="4" borderId="1" xfId="0" applyFont="1" applyFill="1" applyBorder="1" applyAlignment="1">
      <alignment horizontal="center"/>
    </xf>
    <xf numFmtId="0" fontId="14" fillId="4" borderId="23" xfId="0" applyFont="1" applyFill="1" applyBorder="1" applyAlignment="1">
      <alignment horizontal="center"/>
    </xf>
    <xf numFmtId="49" fontId="17" fillId="2" borderId="19" xfId="0" applyNumberFormat="1" applyFont="1" applyFill="1" applyBorder="1" applyAlignment="1">
      <alignment horizontal="center" vertical="center"/>
    </xf>
    <xf numFmtId="49" fontId="17" fillId="2" borderId="17" xfId="0" applyNumberFormat="1" applyFont="1" applyFill="1" applyBorder="1" applyAlignment="1">
      <alignment horizontal="center" vertical="center"/>
    </xf>
    <xf numFmtId="0" fontId="10" fillId="5" borderId="27" xfId="0" applyFont="1" applyFill="1" applyBorder="1" applyAlignment="1">
      <alignment horizontal="center"/>
    </xf>
    <xf numFmtId="49" fontId="17" fillId="2" borderId="20" xfId="0" applyNumberFormat="1" applyFont="1" applyFill="1" applyBorder="1" applyAlignment="1">
      <alignment horizontal="center" vertical="center"/>
    </xf>
    <xf numFmtId="0" fontId="15" fillId="7" borderId="0" xfId="0" applyFont="1" applyFill="1" applyAlignment="1">
      <alignment horizontal="center"/>
    </xf>
    <xf numFmtId="0" fontId="13" fillId="4" borderId="0" xfId="0" applyFont="1" applyFill="1" applyAlignment="1">
      <alignment horizontal="center"/>
    </xf>
    <xf numFmtId="0" fontId="37" fillId="13" borderId="0" xfId="0" applyFont="1" applyFill="1" applyAlignment="1">
      <alignment horizontal="center"/>
    </xf>
    <xf numFmtId="0" fontId="12" fillId="2" borderId="19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0" fontId="38" fillId="5" borderId="35" xfId="0" applyFont="1" applyFill="1" applyBorder="1" applyAlignment="1">
      <alignment horizontal="center"/>
    </xf>
    <xf numFmtId="0" fontId="38" fillId="5" borderId="15" xfId="0" applyFont="1" applyFill="1" applyBorder="1" applyAlignment="1">
      <alignment horizontal="center"/>
    </xf>
    <xf numFmtId="0" fontId="38" fillId="5" borderId="36" xfId="0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center" indent="1"/>
    </xf>
    <xf numFmtId="0" fontId="15" fillId="0" borderId="0" xfId="0" applyFont="1" applyAlignment="1">
      <alignment horizontal="center"/>
    </xf>
    <xf numFmtId="0" fontId="41" fillId="0" borderId="0" xfId="0" applyFont="1" applyAlignment="1">
      <alignment horizontal="center" vertical="center"/>
    </xf>
    <xf numFmtId="0" fontId="15" fillId="0" borderId="0" xfId="0" applyFont="1" applyAlignment="1">
      <alignment horizontal="left" inden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DEBC4-7B50-4251-A024-F1D2AC9E1AB0}">
  <sheetPr>
    <tabColor rgb="FF002060"/>
  </sheetPr>
  <dimension ref="C6:J9"/>
  <sheetViews>
    <sheetView workbookViewId="0">
      <selection activeCell="E7" sqref="E7"/>
    </sheetView>
  </sheetViews>
  <sheetFormatPr defaultColWidth="8.85546875" defaultRowHeight="15"/>
  <sheetData>
    <row r="6" spans="3:10">
      <c r="C6" s="8"/>
      <c r="D6" s="8"/>
      <c r="E6" s="8"/>
      <c r="F6" s="8"/>
      <c r="G6" s="8"/>
      <c r="H6" s="8"/>
      <c r="I6" s="8"/>
      <c r="J6" s="8"/>
    </row>
    <row r="7" spans="3:10">
      <c r="C7" s="8" t="s">
        <v>0</v>
      </c>
      <c r="D7" s="8"/>
      <c r="E7" s="8">
        <v>2</v>
      </c>
      <c r="F7" s="8"/>
      <c r="G7" s="8"/>
      <c r="H7" s="8" t="s">
        <v>1</v>
      </c>
      <c r="I7" s="8"/>
      <c r="J7" s="8"/>
    </row>
    <row r="8" spans="3:10">
      <c r="C8" s="8"/>
      <c r="D8" s="8"/>
      <c r="E8" s="8"/>
      <c r="F8" s="8"/>
      <c r="G8" s="8"/>
      <c r="H8" s="8"/>
      <c r="I8" s="8"/>
      <c r="J8" s="8"/>
    </row>
    <row r="9" spans="3:10">
      <c r="D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CB4F9-3A5A-1245-AB2C-770CD6AE38DA}">
  <sheetPr>
    <tabColor rgb="FF002060"/>
  </sheetPr>
  <dimension ref="A1:AD118"/>
  <sheetViews>
    <sheetView showGridLines="0" zoomScale="81" workbookViewId="0">
      <selection activeCell="B12" sqref="B12"/>
    </sheetView>
  </sheetViews>
  <sheetFormatPr defaultColWidth="8.85546875" defaultRowHeight="15"/>
  <cols>
    <col min="2" max="2" width="21.140625" bestFit="1" customWidth="1"/>
    <col min="3" max="3" width="26.28515625" customWidth="1"/>
    <col min="4" max="4" width="33" customWidth="1"/>
    <col min="5" max="5" width="22.85546875" customWidth="1"/>
    <col min="6" max="6" width="16.42578125" customWidth="1"/>
    <col min="7" max="7" width="24.85546875" customWidth="1"/>
    <col min="11" max="12" width="11.85546875" bestFit="1" customWidth="1"/>
    <col min="13" max="13" width="16" customWidth="1"/>
    <col min="14" max="14" width="11.28515625" bestFit="1" customWidth="1"/>
    <col min="15" max="15" width="17.85546875" bestFit="1" customWidth="1"/>
    <col min="16" max="16" width="11.28515625" bestFit="1" customWidth="1"/>
    <col min="18" max="18" width="9.140625"/>
    <col min="19" max="19" width="13.85546875" customWidth="1"/>
    <col min="20" max="20" width="19.85546875" customWidth="1"/>
    <col min="21" max="21" width="24.85546875" customWidth="1"/>
    <col min="22" max="22" width="23" bestFit="1" customWidth="1"/>
    <col min="23" max="23" width="12.42578125" bestFit="1" customWidth="1"/>
    <col min="24" max="24" width="15.7109375" customWidth="1"/>
    <col min="27" max="27" width="11.42578125" customWidth="1"/>
    <col min="28" max="28" width="19.28515625" customWidth="1"/>
    <col min="29" max="29" width="10.85546875" customWidth="1"/>
    <col min="30" max="30" width="9" bestFit="1" customWidth="1"/>
    <col min="31" max="31" width="13.42578125" bestFit="1" customWidth="1"/>
    <col min="32" max="32" width="11.7109375" bestFit="1" customWidth="1"/>
    <col min="33" max="33" width="11.7109375" customWidth="1"/>
  </cols>
  <sheetData>
    <row r="1" spans="1:30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30" ht="18.95">
      <c r="A2" s="8"/>
      <c r="B2" s="212"/>
      <c r="C2" s="223" t="s">
        <v>2</v>
      </c>
      <c r="D2" s="138" t="s">
        <v>3</v>
      </c>
      <c r="E2" s="213"/>
      <c r="F2" s="223" t="s">
        <v>2</v>
      </c>
      <c r="G2" s="138" t="s">
        <v>4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30" ht="18.95">
      <c r="A3" s="8"/>
      <c r="B3" s="212"/>
      <c r="C3" s="222" t="s">
        <v>5</v>
      </c>
      <c r="D3" s="10" t="s">
        <v>6</v>
      </c>
      <c r="E3" s="93"/>
      <c r="F3" s="222" t="s">
        <v>7</v>
      </c>
      <c r="G3" s="10">
        <v>2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30" ht="17.100000000000001">
      <c r="A4" s="8"/>
      <c r="B4" s="8"/>
      <c r="C4" s="222" t="s">
        <v>8</v>
      </c>
      <c r="D4" s="244">
        <v>75000</v>
      </c>
      <c r="E4" s="10"/>
      <c r="F4" s="222" t="s">
        <v>9</v>
      </c>
      <c r="G4" s="10">
        <v>5</v>
      </c>
      <c r="H4" s="8"/>
      <c r="I4" s="8"/>
      <c r="J4" s="216" t="s">
        <v>10</v>
      </c>
      <c r="K4" s="217" t="s">
        <v>11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30" ht="17.100000000000001">
      <c r="A5" s="8"/>
      <c r="B5" s="9"/>
      <c r="C5" s="222" t="s">
        <v>12</v>
      </c>
      <c r="D5" s="244">
        <v>20000</v>
      </c>
      <c r="E5" s="269"/>
      <c r="F5" s="222" t="s">
        <v>13</v>
      </c>
      <c r="G5" s="10">
        <v>10</v>
      </c>
      <c r="H5" s="8"/>
      <c r="I5" s="8"/>
      <c r="J5" s="216" t="s">
        <v>13</v>
      </c>
      <c r="K5" s="270">
        <v>15000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30" ht="17.100000000000001">
      <c r="A6" s="8"/>
      <c r="B6" s="9"/>
      <c r="C6" s="222" t="s">
        <v>14</v>
      </c>
      <c r="D6" s="244">
        <v>5000</v>
      </c>
      <c r="E6" s="10"/>
      <c r="F6" s="271" t="s">
        <v>15</v>
      </c>
      <c r="G6" s="272">
        <v>17</v>
      </c>
      <c r="H6" s="8"/>
      <c r="I6" s="8"/>
      <c r="J6" s="216" t="s">
        <v>9</v>
      </c>
      <c r="K6" s="270">
        <v>10000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30" ht="17.100000000000001">
      <c r="A7" s="8"/>
      <c r="B7" s="8"/>
      <c r="C7" s="273" t="s">
        <v>15</v>
      </c>
      <c r="D7" s="272"/>
      <c r="E7" s="10"/>
      <c r="F7" s="94"/>
      <c r="G7" s="10"/>
      <c r="H7" s="8"/>
      <c r="I7" s="8"/>
      <c r="J7" s="216" t="s">
        <v>7</v>
      </c>
      <c r="K7" s="270">
        <v>5000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30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30" ht="18.95">
      <c r="A9" s="8"/>
      <c r="B9" s="8"/>
      <c r="C9" s="405" t="s">
        <v>16</v>
      </c>
      <c r="D9" s="405"/>
      <c r="E9" s="405"/>
      <c r="F9" s="405"/>
      <c r="G9" s="8"/>
      <c r="H9" s="8"/>
      <c r="I9" s="8"/>
      <c r="J9" s="403" t="s">
        <v>17</v>
      </c>
      <c r="K9" s="403"/>
      <c r="L9" s="403"/>
      <c r="M9" s="403"/>
      <c r="N9" s="403"/>
      <c r="O9" s="403"/>
      <c r="P9" s="403"/>
      <c r="Q9" s="8"/>
      <c r="R9" s="8"/>
      <c r="S9" s="8"/>
      <c r="T9" s="403" t="s">
        <v>18</v>
      </c>
      <c r="U9" s="403"/>
      <c r="V9" s="403"/>
      <c r="W9" s="403"/>
      <c r="X9" s="403"/>
      <c r="Y9" s="8"/>
      <c r="Z9" s="8"/>
      <c r="AA9" s="8"/>
    </row>
    <row r="10" spans="1:3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30">
      <c r="A11" s="8"/>
      <c r="B11" s="8"/>
      <c r="C11" s="404" t="s">
        <v>19</v>
      </c>
      <c r="D11" s="404"/>
      <c r="E11" s="404"/>
      <c r="F11" s="404"/>
      <c r="G11" s="274"/>
      <c r="H11" s="8"/>
      <c r="I11" s="8"/>
      <c r="J11" s="404" t="s">
        <v>19</v>
      </c>
      <c r="K11" s="404"/>
      <c r="L11" s="404"/>
      <c r="M11" s="404"/>
      <c r="N11" s="404"/>
      <c r="O11" s="404"/>
      <c r="P11" s="404"/>
      <c r="Q11" s="8"/>
      <c r="R11" s="8"/>
      <c r="S11" s="8"/>
      <c r="T11" s="404" t="s">
        <v>20</v>
      </c>
      <c r="U11" s="404"/>
      <c r="V11" s="404"/>
      <c r="W11" s="404"/>
      <c r="X11" s="404"/>
      <c r="Y11" s="8"/>
      <c r="Z11" s="8"/>
      <c r="AA11" s="8"/>
    </row>
    <row r="12" spans="1:30">
      <c r="A12" s="8"/>
      <c r="B12" s="8"/>
      <c r="C12" s="406" t="s">
        <v>21</v>
      </c>
      <c r="D12" s="414"/>
      <c r="E12" s="8"/>
      <c r="F12" s="8"/>
      <c r="G12" s="255"/>
      <c r="H12" s="8"/>
      <c r="I12" s="8"/>
      <c r="J12" s="406" t="s">
        <v>21</v>
      </c>
      <c r="K12" s="406"/>
      <c r="L12" s="406"/>
      <c r="M12" s="406"/>
      <c r="N12" s="410"/>
      <c r="O12" s="410"/>
      <c r="P12" s="410"/>
      <c r="Q12" s="8"/>
      <c r="R12" s="8"/>
      <c r="S12" s="8"/>
      <c r="T12" s="406" t="s">
        <v>22</v>
      </c>
      <c r="U12" s="412"/>
      <c r="V12" s="413">
        <v>0.03</v>
      </c>
      <c r="W12" s="409"/>
      <c r="X12" s="409"/>
      <c r="Y12" s="8"/>
      <c r="Z12" s="8"/>
      <c r="AA12" s="275"/>
    </row>
    <row r="13" spans="1:30">
      <c r="A13" s="8"/>
      <c r="B13" s="8"/>
      <c r="C13" s="406" t="s">
        <v>23</v>
      </c>
      <c r="D13" s="414"/>
      <c r="E13" s="8"/>
      <c r="F13" s="8"/>
      <c r="G13" s="255"/>
      <c r="H13" s="8"/>
      <c r="I13" s="8"/>
      <c r="J13" s="406" t="s">
        <v>24</v>
      </c>
      <c r="K13" s="406"/>
      <c r="L13" s="406"/>
      <c r="M13" s="406"/>
      <c r="N13" s="411"/>
      <c r="O13" s="410"/>
      <c r="P13" s="410"/>
      <c r="Q13" s="8"/>
      <c r="R13" s="8"/>
      <c r="S13" s="8"/>
      <c r="T13" s="406" t="s">
        <v>25</v>
      </c>
      <c r="U13" s="412"/>
      <c r="V13" s="413">
        <v>0.7</v>
      </c>
      <c r="W13" s="409"/>
      <c r="X13" s="409"/>
      <c r="Y13" s="8"/>
      <c r="Z13" s="8"/>
      <c r="AA13" s="275"/>
      <c r="AB13" s="11"/>
      <c r="AC13" s="34"/>
      <c r="AD13" s="11"/>
    </row>
    <row r="14" spans="1:30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406" t="s">
        <v>21</v>
      </c>
      <c r="U14" s="407"/>
      <c r="V14" s="408">
        <f>1-V13</f>
        <v>0.30000000000000004</v>
      </c>
      <c r="W14" s="409"/>
      <c r="X14" s="409"/>
      <c r="Y14" s="8"/>
      <c r="Z14" s="8"/>
      <c r="AA14" s="275"/>
      <c r="AB14" s="11"/>
      <c r="AC14" s="34"/>
      <c r="AD14" s="11"/>
    </row>
    <row r="15" spans="1:30">
      <c r="A15" s="8"/>
      <c r="B15" s="8"/>
      <c r="C15" s="276"/>
      <c r="D15" s="276"/>
      <c r="E15" s="276"/>
      <c r="F15" s="276"/>
      <c r="G15" s="8"/>
      <c r="H15" s="8"/>
      <c r="I15" s="8"/>
      <c r="J15" s="404" t="s">
        <v>26</v>
      </c>
      <c r="K15" s="404"/>
      <c r="L15" s="404"/>
      <c r="M15" s="404"/>
      <c r="N15" s="404"/>
      <c r="O15" s="404"/>
      <c r="P15" s="404"/>
      <c r="Q15" s="8"/>
      <c r="R15" s="8"/>
      <c r="S15" s="8"/>
      <c r="T15" s="406" t="s">
        <v>27</v>
      </c>
      <c r="U15" s="407"/>
      <c r="V15" s="408">
        <v>0.01</v>
      </c>
      <c r="W15" s="409"/>
      <c r="X15" s="409"/>
      <c r="Y15" s="8"/>
      <c r="Z15" s="275"/>
      <c r="AA15" s="255"/>
      <c r="AB15" s="34"/>
      <c r="AC15" s="11"/>
    </row>
    <row r="16" spans="1:30">
      <c r="A16" s="8"/>
      <c r="B16" s="8"/>
      <c r="C16" s="95" t="s">
        <v>28</v>
      </c>
      <c r="D16" s="221" t="s">
        <v>29</v>
      </c>
      <c r="E16" s="95" t="s">
        <v>11</v>
      </c>
      <c r="F16" s="221" t="s">
        <v>30</v>
      </c>
      <c r="G16" s="8"/>
      <c r="H16" s="8"/>
      <c r="I16" s="8"/>
      <c r="J16" s="95" t="s">
        <v>31</v>
      </c>
      <c r="K16" s="95"/>
      <c r="L16" s="95" t="s">
        <v>11</v>
      </c>
      <c r="M16" s="95" t="s">
        <v>32</v>
      </c>
      <c r="N16" s="95" t="s">
        <v>33</v>
      </c>
      <c r="O16" s="95" t="s">
        <v>34</v>
      </c>
      <c r="P16" s="95" t="s">
        <v>33</v>
      </c>
      <c r="Q16" s="8"/>
      <c r="R16" s="8"/>
      <c r="S16" s="8"/>
      <c r="T16" s="404" t="s">
        <v>35</v>
      </c>
      <c r="U16" s="404"/>
      <c r="V16" s="404"/>
      <c r="W16" s="404"/>
      <c r="X16" s="404"/>
      <c r="Y16" s="8"/>
      <c r="Z16" s="275"/>
      <c r="AA16" s="255"/>
      <c r="AB16" s="34"/>
      <c r="AC16" s="11"/>
    </row>
    <row r="17" spans="1:29">
      <c r="A17" s="8"/>
      <c r="B17" s="8"/>
      <c r="C17" s="277" t="s">
        <v>36</v>
      </c>
      <c r="D17" s="278" t="str">
        <f>'Team&amp;Player Profile Assumptions'!F12</f>
        <v>Top 25%</v>
      </c>
      <c r="E17" s="279">
        <v>30</v>
      </c>
      <c r="F17" s="280"/>
      <c r="G17" s="8"/>
      <c r="H17" s="8"/>
      <c r="I17" s="8"/>
      <c r="J17" s="406" t="s">
        <v>37</v>
      </c>
      <c r="K17" s="406"/>
      <c r="L17" s="214">
        <v>15000</v>
      </c>
      <c r="M17" s="255" t="s">
        <v>38</v>
      </c>
      <c r="N17" s="255">
        <v>1</v>
      </c>
      <c r="O17" s="255" t="s">
        <v>39</v>
      </c>
      <c r="P17" s="255">
        <v>0</v>
      </c>
      <c r="Q17" s="8"/>
      <c r="R17" s="8"/>
      <c r="S17" s="8"/>
      <c r="T17" s="95" t="s">
        <v>40</v>
      </c>
      <c r="U17" s="95" t="s">
        <v>41</v>
      </c>
      <c r="V17" s="95" t="s">
        <v>11</v>
      </c>
      <c r="W17" s="95" t="s">
        <v>42</v>
      </c>
      <c r="X17" s="95" t="s">
        <v>43</v>
      </c>
      <c r="Y17" s="8"/>
      <c r="Z17" s="275"/>
      <c r="AA17" s="255"/>
      <c r="AB17" s="34"/>
      <c r="AC17" s="11"/>
    </row>
    <row r="18" spans="1:29">
      <c r="A18" s="8"/>
      <c r="B18" s="8"/>
      <c r="C18" s="281" t="s">
        <v>44</v>
      </c>
      <c r="D18" s="269"/>
      <c r="E18" s="282">
        <v>100</v>
      </c>
      <c r="F18" s="8"/>
      <c r="G18" s="8"/>
      <c r="H18" s="8"/>
      <c r="I18" s="8"/>
      <c r="J18" s="406" t="s">
        <v>45</v>
      </c>
      <c r="K18" s="406"/>
      <c r="L18" s="214">
        <v>15000</v>
      </c>
      <c r="M18" s="255" t="s">
        <v>46</v>
      </c>
      <c r="N18" s="255">
        <v>1</v>
      </c>
      <c r="O18" s="255" t="s">
        <v>47</v>
      </c>
      <c r="P18" s="255">
        <v>0</v>
      </c>
      <c r="Q18" s="8"/>
      <c r="R18" s="8"/>
      <c r="S18" s="8"/>
      <c r="T18" s="283" t="s">
        <v>13</v>
      </c>
      <c r="U18" s="284"/>
      <c r="V18" s="284"/>
      <c r="W18" s="284"/>
      <c r="X18" s="284"/>
      <c r="Y18" s="8"/>
      <c r="Z18" s="275"/>
      <c r="AA18" s="255"/>
      <c r="AB18" s="34"/>
      <c r="AC18" s="11"/>
    </row>
    <row r="19" spans="1:29">
      <c r="A19" s="8"/>
      <c r="B19" s="8"/>
      <c r="C19" s="281" t="s">
        <v>48</v>
      </c>
      <c r="D19" s="269"/>
      <c r="E19" s="282">
        <v>999</v>
      </c>
      <c r="F19" s="8"/>
      <c r="G19" s="8"/>
      <c r="H19" s="8"/>
      <c r="I19" s="8"/>
      <c r="J19" s="406" t="s">
        <v>49</v>
      </c>
      <c r="K19" s="406"/>
      <c r="L19" s="214">
        <v>5000</v>
      </c>
      <c r="M19" s="255" t="s">
        <v>50</v>
      </c>
      <c r="N19" s="255">
        <v>1</v>
      </c>
      <c r="O19" s="255" t="s">
        <v>51</v>
      </c>
      <c r="P19" s="255">
        <v>0</v>
      </c>
      <c r="Q19" s="8"/>
      <c r="R19" s="8"/>
      <c r="S19" s="8"/>
      <c r="T19" s="8"/>
      <c r="U19" s="8" t="s">
        <v>13</v>
      </c>
      <c r="V19" s="285">
        <v>150</v>
      </c>
      <c r="W19" s="8">
        <v>1</v>
      </c>
      <c r="X19" s="8"/>
      <c r="Y19" s="8"/>
      <c r="Z19" s="275"/>
      <c r="AA19" s="255"/>
      <c r="AB19" s="34"/>
      <c r="AC19" s="11"/>
    </row>
    <row r="20" spans="1:29">
      <c r="A20" s="8"/>
      <c r="B20" s="8"/>
      <c r="C20" s="255"/>
      <c r="D20" s="269"/>
      <c r="E20" s="8"/>
      <c r="F20" s="8"/>
      <c r="G20" s="8"/>
      <c r="H20" s="8"/>
      <c r="I20" s="8"/>
      <c r="J20" s="406" t="s">
        <v>52</v>
      </c>
      <c r="K20" s="406"/>
      <c r="L20" s="214">
        <v>10000</v>
      </c>
      <c r="M20" s="255" t="s">
        <v>53</v>
      </c>
      <c r="N20" s="255">
        <v>1</v>
      </c>
      <c r="O20" s="255" t="s">
        <v>54</v>
      </c>
      <c r="P20" s="255">
        <v>0</v>
      </c>
      <c r="Q20" s="8"/>
      <c r="R20" s="8"/>
      <c r="S20" s="8"/>
      <c r="T20" s="8"/>
      <c r="U20" s="8" t="s">
        <v>9</v>
      </c>
      <c r="V20" s="285">
        <v>50</v>
      </c>
      <c r="W20" s="8">
        <v>1</v>
      </c>
      <c r="X20" s="8"/>
      <c r="Y20" s="8"/>
      <c r="Z20" s="275"/>
      <c r="AA20" s="255"/>
      <c r="AB20" s="34"/>
      <c r="AC20" s="11"/>
    </row>
    <row r="21" spans="1:29">
      <c r="A21" s="8"/>
      <c r="B21" s="8"/>
      <c r="C21" s="277" t="s">
        <v>55</v>
      </c>
      <c r="D21" s="278" t="s">
        <v>13</v>
      </c>
      <c r="E21" s="279">
        <v>30</v>
      </c>
      <c r="F21" s="280"/>
      <c r="G21" s="8"/>
      <c r="H21" s="8"/>
      <c r="I21" s="8"/>
      <c r="J21" s="406" t="s">
        <v>56</v>
      </c>
      <c r="K21" s="406"/>
      <c r="L21" s="214">
        <v>10000</v>
      </c>
      <c r="M21" s="255" t="s">
        <v>53</v>
      </c>
      <c r="N21" s="255">
        <v>1</v>
      </c>
      <c r="O21" s="255" t="s">
        <v>54</v>
      </c>
      <c r="P21" s="255">
        <v>0</v>
      </c>
      <c r="Q21" s="8"/>
      <c r="R21" s="8"/>
      <c r="S21" s="8"/>
      <c r="T21" s="8"/>
      <c r="U21" s="8" t="s">
        <v>7</v>
      </c>
      <c r="V21" s="285">
        <v>10</v>
      </c>
      <c r="W21" s="8">
        <v>1</v>
      </c>
      <c r="X21" s="8"/>
      <c r="Y21" s="8"/>
      <c r="Z21" s="8"/>
      <c r="AA21" s="215"/>
      <c r="AB21" s="34"/>
      <c r="AC21" s="11"/>
    </row>
    <row r="22" spans="1:29">
      <c r="A22" s="8"/>
      <c r="B22" s="8"/>
      <c r="C22" s="281" t="s">
        <v>44</v>
      </c>
      <c r="D22" s="269"/>
      <c r="E22" s="282">
        <v>100</v>
      </c>
      <c r="F22" s="8"/>
      <c r="G22" s="8"/>
      <c r="H22" s="8"/>
      <c r="I22" s="8"/>
      <c r="J22" s="406" t="s">
        <v>57</v>
      </c>
      <c r="K22" s="406"/>
      <c r="L22" s="214">
        <v>5000</v>
      </c>
      <c r="M22" s="255" t="s">
        <v>50</v>
      </c>
      <c r="N22" s="255">
        <v>1</v>
      </c>
      <c r="O22" s="255" t="s">
        <v>51</v>
      </c>
      <c r="P22" s="255">
        <v>0</v>
      </c>
      <c r="Q22" s="8"/>
      <c r="R22" s="8"/>
      <c r="S22" s="8"/>
      <c r="T22" s="283" t="s">
        <v>9</v>
      </c>
      <c r="U22" s="284"/>
      <c r="V22" s="284"/>
      <c r="W22" s="284"/>
      <c r="X22" s="284"/>
      <c r="Y22" s="8"/>
      <c r="Z22" s="8"/>
      <c r="AA22" s="215"/>
      <c r="AC22" s="11"/>
    </row>
    <row r="23" spans="1:29">
      <c r="A23" s="8"/>
      <c r="B23" s="8"/>
      <c r="C23" s="281" t="s">
        <v>48</v>
      </c>
      <c r="D23" s="269"/>
      <c r="E23" s="282">
        <v>999</v>
      </c>
      <c r="F23" s="8"/>
      <c r="G23" s="8"/>
      <c r="H23" s="8"/>
      <c r="I23" s="8"/>
      <c r="J23" s="406" t="s">
        <v>58</v>
      </c>
      <c r="K23" s="406"/>
      <c r="L23" s="214">
        <v>10000</v>
      </c>
      <c r="M23" s="8" t="s">
        <v>59</v>
      </c>
      <c r="N23" s="255">
        <v>1</v>
      </c>
      <c r="O23" s="255" t="s">
        <v>60</v>
      </c>
      <c r="P23" s="255">
        <v>0</v>
      </c>
      <c r="Q23" s="8"/>
      <c r="R23" s="8"/>
      <c r="S23" s="8"/>
      <c r="T23" s="8"/>
      <c r="U23" s="8" t="s">
        <v>13</v>
      </c>
      <c r="V23" s="285">
        <v>150</v>
      </c>
      <c r="W23" s="8">
        <v>1</v>
      </c>
      <c r="X23" s="8"/>
      <c r="Y23" s="8"/>
      <c r="Z23" s="8"/>
      <c r="AA23" s="8"/>
    </row>
    <row r="24" spans="1:29">
      <c r="A24" s="8"/>
      <c r="B24" s="8"/>
      <c r="C24" s="8"/>
      <c r="D24" s="28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 t="s">
        <v>9</v>
      </c>
      <c r="V24" s="285">
        <v>50</v>
      </c>
      <c r="W24" s="8">
        <v>1</v>
      </c>
      <c r="X24" s="8"/>
      <c r="Y24" s="8"/>
      <c r="Z24" s="8"/>
      <c r="AA24" s="8"/>
    </row>
    <row r="25" spans="1:29">
      <c r="A25" s="8"/>
      <c r="B25" s="8"/>
      <c r="C25" s="277" t="s">
        <v>61</v>
      </c>
      <c r="D25" s="278" t="str">
        <f>'Team&amp;Player Profile Assumptions'!F36</f>
        <v>Third 25%</v>
      </c>
      <c r="E25" s="279">
        <v>30</v>
      </c>
      <c r="F25" s="280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 t="s">
        <v>7</v>
      </c>
      <c r="V25" s="285">
        <v>10</v>
      </c>
      <c r="W25" s="8">
        <v>1</v>
      </c>
      <c r="X25" s="8"/>
      <c r="Y25" s="8"/>
      <c r="Z25" s="8"/>
      <c r="AA25" s="8"/>
    </row>
    <row r="26" spans="1:29">
      <c r="A26" s="8"/>
      <c r="B26" s="8"/>
      <c r="C26" s="281" t="s">
        <v>44</v>
      </c>
      <c r="D26" s="287"/>
      <c r="E26" s="282">
        <v>100</v>
      </c>
      <c r="F26" s="8"/>
      <c r="G26" s="8"/>
      <c r="H26" s="8"/>
      <c r="I26" s="8"/>
      <c r="L26" s="8"/>
      <c r="M26" s="8"/>
      <c r="N26" s="8"/>
      <c r="O26" s="8"/>
      <c r="P26" s="8"/>
      <c r="Q26" s="8"/>
      <c r="R26" s="8"/>
      <c r="S26" s="8"/>
      <c r="T26" s="283" t="s">
        <v>7</v>
      </c>
      <c r="U26" s="284"/>
      <c r="V26" s="284"/>
      <c r="W26" s="284"/>
      <c r="X26" s="284"/>
      <c r="Y26" s="8"/>
      <c r="Z26" s="8"/>
      <c r="AA26" s="8"/>
    </row>
    <row r="27" spans="1:29">
      <c r="A27" s="8"/>
      <c r="B27" s="8"/>
      <c r="C27" s="281" t="s">
        <v>48</v>
      </c>
      <c r="D27" s="287"/>
      <c r="E27" s="282">
        <v>999</v>
      </c>
      <c r="F27" s="8"/>
      <c r="G27" s="8"/>
      <c r="H27" s="8"/>
      <c r="I27" s="8"/>
      <c r="L27" s="8"/>
      <c r="M27" s="8"/>
      <c r="N27" s="8"/>
      <c r="O27" s="8"/>
      <c r="P27" s="8"/>
      <c r="Q27" s="8"/>
      <c r="R27" s="8"/>
      <c r="S27" s="8"/>
      <c r="T27" s="8"/>
      <c r="U27" s="8" t="s">
        <v>13</v>
      </c>
      <c r="V27" s="285">
        <v>150</v>
      </c>
      <c r="W27" s="8">
        <v>1</v>
      </c>
      <c r="X27" s="8"/>
      <c r="Y27" s="8"/>
      <c r="Z27" s="8"/>
      <c r="AA27" s="8"/>
    </row>
    <row r="28" spans="1:29">
      <c r="A28" s="8"/>
      <c r="B28" s="8"/>
      <c r="C28" s="8"/>
      <c r="D28" s="269"/>
      <c r="E28" s="8"/>
      <c r="F28" s="8"/>
      <c r="G28" s="8"/>
      <c r="H28" s="8"/>
      <c r="I28" s="8"/>
      <c r="L28" s="8"/>
      <c r="M28" s="8"/>
      <c r="N28" s="218"/>
      <c r="O28" s="218"/>
      <c r="P28" s="8"/>
      <c r="Q28" s="8"/>
      <c r="R28" s="8"/>
      <c r="S28" s="8"/>
      <c r="T28" s="8"/>
      <c r="U28" s="8" t="s">
        <v>9</v>
      </c>
      <c r="V28" s="285">
        <v>50</v>
      </c>
      <c r="W28" s="8">
        <v>1</v>
      </c>
      <c r="X28" s="8"/>
      <c r="Y28" s="8"/>
      <c r="Z28" s="8"/>
      <c r="AA28" s="8"/>
    </row>
    <row r="29" spans="1:29">
      <c r="A29" s="8"/>
      <c r="B29" s="8"/>
      <c r="C29" s="277" t="s">
        <v>62</v>
      </c>
      <c r="D29" s="278" t="s">
        <v>9</v>
      </c>
      <c r="E29" s="279">
        <v>30</v>
      </c>
      <c r="F29" s="280"/>
      <c r="G29" s="8"/>
      <c r="H29" s="8"/>
      <c r="I29" s="8"/>
      <c r="L29" s="8"/>
      <c r="M29" s="8"/>
      <c r="N29" s="8"/>
      <c r="O29" s="8"/>
      <c r="P29" s="8"/>
      <c r="Q29" s="8"/>
      <c r="R29" s="8"/>
      <c r="S29" s="8"/>
      <c r="T29" s="8"/>
      <c r="U29" s="8" t="s">
        <v>7</v>
      </c>
      <c r="V29" s="285">
        <v>10</v>
      </c>
      <c r="W29" s="8">
        <v>1</v>
      </c>
      <c r="X29" s="8"/>
      <c r="Y29" s="8"/>
      <c r="Z29" s="8"/>
      <c r="AA29" s="8"/>
    </row>
    <row r="30" spans="1:29">
      <c r="A30" s="8"/>
      <c r="B30" s="8"/>
      <c r="C30" s="281" t="s">
        <v>44</v>
      </c>
      <c r="D30" s="287"/>
      <c r="E30" s="282">
        <v>100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283" t="s">
        <v>63</v>
      </c>
      <c r="U30" s="284"/>
      <c r="V30" s="284"/>
      <c r="W30" s="284"/>
      <c r="X30" s="284"/>
      <c r="Y30" s="8"/>
      <c r="Z30" s="8"/>
      <c r="AA30" s="8"/>
    </row>
    <row r="31" spans="1:29">
      <c r="A31" s="8"/>
      <c r="B31" s="8"/>
      <c r="C31" s="281" t="s">
        <v>48</v>
      </c>
      <c r="D31" s="287"/>
      <c r="E31" s="282">
        <v>999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 t="s">
        <v>13</v>
      </c>
      <c r="V31" s="288">
        <v>150</v>
      </c>
      <c r="W31" s="8">
        <v>1</v>
      </c>
      <c r="X31" s="8"/>
      <c r="Y31" s="8"/>
      <c r="Z31" s="8"/>
      <c r="AA31" s="8"/>
    </row>
    <row r="32" spans="1:29">
      <c r="A32" s="8"/>
      <c r="B32" s="8"/>
      <c r="C32" s="8"/>
      <c r="D32" s="28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 t="s">
        <v>9</v>
      </c>
      <c r="V32" s="288">
        <v>50</v>
      </c>
      <c r="W32" s="8">
        <v>1</v>
      </c>
      <c r="X32" s="8"/>
      <c r="Y32" s="8"/>
      <c r="Z32" s="8"/>
      <c r="AA32" s="8"/>
    </row>
    <row r="33" spans="1:27">
      <c r="A33" s="8"/>
      <c r="B33" s="8"/>
      <c r="C33" s="277" t="s">
        <v>64</v>
      </c>
      <c r="D33" s="278" t="s">
        <v>9</v>
      </c>
      <c r="E33" s="279">
        <v>30</v>
      </c>
      <c r="F33" s="280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 t="s">
        <v>7</v>
      </c>
      <c r="V33" s="288">
        <v>10</v>
      </c>
      <c r="W33" s="8">
        <v>1</v>
      </c>
      <c r="X33" s="8"/>
      <c r="Y33" s="8"/>
      <c r="Z33" s="8"/>
      <c r="AA33" s="8"/>
    </row>
    <row r="34" spans="1:27">
      <c r="A34" s="8"/>
      <c r="B34" s="8"/>
      <c r="C34" s="281" t="s">
        <v>44</v>
      </c>
      <c r="D34" s="287"/>
      <c r="E34" s="282">
        <v>100</v>
      </c>
      <c r="F34" s="8"/>
      <c r="G34" s="8"/>
      <c r="H34" s="8"/>
      <c r="I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>
      <c r="A35" s="8"/>
      <c r="B35" s="8"/>
      <c r="C35" s="281" t="s">
        <v>48</v>
      </c>
      <c r="D35" s="287"/>
      <c r="E35" s="282">
        <v>999</v>
      </c>
      <c r="F35" s="8"/>
      <c r="G35" s="8"/>
      <c r="H35" s="8"/>
      <c r="I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>
      <c r="A36" s="8"/>
      <c r="B36" s="8"/>
      <c r="C36" s="281"/>
      <c r="D36" s="287"/>
      <c r="E36" s="282"/>
      <c r="F36" s="8"/>
      <c r="G36" s="8"/>
      <c r="H36" s="8"/>
      <c r="I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>
      <c r="A37" s="8"/>
      <c r="B37" s="8"/>
      <c r="C37" s="277" t="s">
        <v>65</v>
      </c>
      <c r="D37" s="278" t="s">
        <v>7</v>
      </c>
      <c r="E37" s="279">
        <v>30</v>
      </c>
      <c r="F37" s="280"/>
      <c r="G37" s="8"/>
      <c r="H37" s="8"/>
      <c r="I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>
      <c r="A38" s="8"/>
      <c r="B38" s="8"/>
      <c r="C38" s="281" t="s">
        <v>44</v>
      </c>
      <c r="D38" s="287"/>
      <c r="E38" s="282">
        <v>100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>
      <c r="A39" s="8"/>
      <c r="B39" s="8"/>
      <c r="C39" s="281" t="s">
        <v>48</v>
      </c>
      <c r="D39" s="287"/>
      <c r="E39" s="282">
        <v>999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>
      <c r="A41" s="8"/>
      <c r="B41" s="8"/>
      <c r="C41" s="8"/>
      <c r="D41" s="8"/>
      <c r="E41" s="281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>
      <c r="A42" s="8"/>
      <c r="B42" s="8"/>
      <c r="C42" s="277" t="s">
        <v>66</v>
      </c>
      <c r="D42" s="289" t="s">
        <v>7</v>
      </c>
      <c r="E42" s="277"/>
      <c r="F42" s="280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>
      <c r="A43" s="8"/>
      <c r="B43" s="8"/>
      <c r="C43" s="281" t="s">
        <v>67</v>
      </c>
      <c r="D43" s="281"/>
      <c r="E43" s="281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>
      <c r="A44" s="8"/>
      <c r="B44" s="8"/>
      <c r="C44" s="281" t="s">
        <v>68</v>
      </c>
      <c r="D44" s="281"/>
      <c r="E44" s="281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>
      <c r="A45" s="8"/>
      <c r="B45" s="8"/>
      <c r="C45" s="281" t="s">
        <v>69</v>
      </c>
      <c r="D45" s="281"/>
      <c r="E45" s="281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>
      <c r="A46" s="8"/>
      <c r="B46" s="8"/>
      <c r="C46" s="281" t="s">
        <v>70</v>
      </c>
      <c r="D46" s="281"/>
      <c r="E46" s="281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>
      <c r="A47" s="8"/>
      <c r="B47" s="8"/>
      <c r="C47" s="281" t="s">
        <v>71</v>
      </c>
      <c r="D47" s="281"/>
      <c r="E47" s="281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>
      <c r="A48" s="8"/>
      <c r="B48" s="8"/>
      <c r="C48" s="281" t="s">
        <v>72</v>
      </c>
      <c r="D48" s="281"/>
      <c r="E48" s="281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>
      <c r="A49" s="8"/>
      <c r="B49" s="8"/>
      <c r="C49" s="281"/>
      <c r="D49" s="281"/>
      <c r="E49" s="281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>
      <c r="A51" s="8"/>
      <c r="B51" s="276"/>
      <c r="C51" s="276"/>
      <c r="D51" s="276"/>
      <c r="E51" s="276"/>
      <c r="F51" s="276"/>
      <c r="G51" s="276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>
      <c r="A52" s="8"/>
      <c r="B52" s="138" t="s">
        <v>31</v>
      </c>
      <c r="C52" s="290" t="s">
        <v>73</v>
      </c>
      <c r="D52" s="415" t="s">
        <v>74</v>
      </c>
      <c r="E52" s="415"/>
      <c r="F52" s="95" t="s">
        <v>11</v>
      </c>
      <c r="G52" s="95" t="s">
        <v>30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>
      <c r="A53" s="8"/>
      <c r="B53" s="417" t="s">
        <v>37</v>
      </c>
      <c r="C53" s="94" t="s">
        <v>75</v>
      </c>
      <c r="D53" s="416" t="s">
        <v>9</v>
      </c>
      <c r="E53" s="416"/>
      <c r="F53" s="291">
        <v>10</v>
      </c>
      <c r="G53" s="255">
        <v>5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>
      <c r="A54" s="8"/>
      <c r="B54" s="417"/>
      <c r="C54" s="94" t="s">
        <v>76</v>
      </c>
      <c r="D54" s="416" t="s">
        <v>9</v>
      </c>
      <c r="E54" s="416"/>
      <c r="F54" s="291">
        <v>10</v>
      </c>
      <c r="G54" s="255">
        <v>5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>
      <c r="A55" s="8"/>
      <c r="B55" s="417"/>
      <c r="C55" s="94" t="s">
        <v>77</v>
      </c>
      <c r="D55" s="416" t="s">
        <v>9</v>
      </c>
      <c r="E55" s="416"/>
      <c r="F55" s="291">
        <v>10</v>
      </c>
      <c r="G55" s="255">
        <v>5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>
      <c r="A56" s="8"/>
      <c r="B56" s="417"/>
      <c r="C56" s="94" t="s">
        <v>78</v>
      </c>
      <c r="D56" s="416" t="s">
        <v>9</v>
      </c>
      <c r="E56" s="416"/>
      <c r="F56" s="291">
        <v>10</v>
      </c>
      <c r="G56" s="255">
        <v>5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>
      <c r="A57" s="8"/>
      <c r="B57" s="417"/>
      <c r="C57" s="94" t="s">
        <v>79</v>
      </c>
      <c r="D57" s="416" t="s">
        <v>9</v>
      </c>
      <c r="E57" s="416"/>
      <c r="F57" s="291">
        <v>10</v>
      </c>
      <c r="G57" s="255">
        <v>5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>
      <c r="A58" s="8"/>
      <c r="B58" s="417"/>
      <c r="C58" s="94" t="s">
        <v>80</v>
      </c>
      <c r="D58" s="416" t="s">
        <v>9</v>
      </c>
      <c r="E58" s="416"/>
      <c r="F58" s="291">
        <v>10</v>
      </c>
      <c r="G58" s="255">
        <v>5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>
      <c r="A59" s="8"/>
      <c r="B59" s="281"/>
      <c r="C59" s="281"/>
      <c r="D59" s="281"/>
      <c r="E59" s="281"/>
      <c r="F59" s="291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>
      <c r="A60" s="8"/>
      <c r="B60" s="417" t="s">
        <v>45</v>
      </c>
      <c r="C60" s="94" t="s">
        <v>81</v>
      </c>
      <c r="D60" s="416" t="s">
        <v>7</v>
      </c>
      <c r="E60" s="416"/>
      <c r="F60" s="291">
        <v>10</v>
      </c>
      <c r="G60" s="255">
        <v>2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>
      <c r="A61" s="8"/>
      <c r="B61" s="417"/>
      <c r="C61" s="94" t="s">
        <v>82</v>
      </c>
      <c r="D61" s="416" t="s">
        <v>7</v>
      </c>
      <c r="E61" s="416"/>
      <c r="F61" s="291">
        <v>10</v>
      </c>
      <c r="G61" s="255">
        <v>2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>
      <c r="A62" s="8"/>
      <c r="B62" s="417"/>
      <c r="C62" s="94" t="s">
        <v>83</v>
      </c>
      <c r="D62" s="416" t="s">
        <v>7</v>
      </c>
      <c r="E62" s="416"/>
      <c r="F62" s="291">
        <v>10</v>
      </c>
      <c r="G62" s="255">
        <v>2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>
      <c r="A63" s="8"/>
      <c r="B63" s="417"/>
      <c r="C63" s="94" t="s">
        <v>84</v>
      </c>
      <c r="D63" s="416" t="s">
        <v>7</v>
      </c>
      <c r="E63" s="416"/>
      <c r="F63" s="291">
        <f>10</f>
        <v>10</v>
      </c>
      <c r="G63" s="255">
        <v>2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>
      <c r="A64" s="8"/>
      <c r="B64" s="417"/>
      <c r="C64" s="94" t="s">
        <v>85</v>
      </c>
      <c r="D64" s="416" t="s">
        <v>7</v>
      </c>
      <c r="E64" s="416"/>
      <c r="F64" s="291">
        <v>10</v>
      </c>
      <c r="G64" s="255">
        <v>2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>
      <c r="A65" s="8"/>
      <c r="B65" s="417"/>
      <c r="C65" s="94" t="s">
        <v>86</v>
      </c>
      <c r="D65" s="416" t="s">
        <v>7</v>
      </c>
      <c r="E65" s="416"/>
      <c r="F65" s="291">
        <v>10</v>
      </c>
      <c r="G65" s="255">
        <v>2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>
      <c r="A66" s="8"/>
      <c r="B66" s="417"/>
      <c r="C66" s="94" t="s">
        <v>87</v>
      </c>
      <c r="D66" s="416" t="s">
        <v>7</v>
      </c>
      <c r="E66" s="416"/>
      <c r="F66" s="291">
        <v>10</v>
      </c>
      <c r="G66" s="255">
        <v>2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>
      <c r="A67" s="8"/>
      <c r="B67" s="417"/>
      <c r="C67" s="94" t="s">
        <v>88</v>
      </c>
      <c r="D67" s="416" t="s">
        <v>7</v>
      </c>
      <c r="E67" s="416"/>
      <c r="F67" s="291">
        <v>10</v>
      </c>
      <c r="G67" s="255">
        <v>2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>
      <c r="A68" s="8"/>
      <c r="B68" s="417"/>
      <c r="C68" s="94" t="s">
        <v>89</v>
      </c>
      <c r="D68" s="416" t="s">
        <v>7</v>
      </c>
      <c r="E68" s="416"/>
      <c r="F68" s="291">
        <v>10</v>
      </c>
      <c r="G68" s="255">
        <v>2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>
      <c r="A69" s="8"/>
      <c r="B69" s="417"/>
      <c r="C69" s="94" t="s">
        <v>90</v>
      </c>
      <c r="D69" s="416" t="s">
        <v>7</v>
      </c>
      <c r="E69" s="416"/>
      <c r="F69" s="291">
        <v>10</v>
      </c>
      <c r="G69" s="255">
        <v>2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>
      <c r="A70" s="8"/>
      <c r="B70" s="281"/>
      <c r="C70" s="281"/>
      <c r="D70" s="281"/>
      <c r="E70" s="281"/>
      <c r="F70" s="291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>
      <c r="A71" s="8"/>
      <c r="B71" s="417" t="s">
        <v>49</v>
      </c>
      <c r="C71" s="94" t="s">
        <v>91</v>
      </c>
      <c r="D71" s="416" t="s">
        <v>7</v>
      </c>
      <c r="E71" s="416"/>
      <c r="F71" s="291">
        <v>10</v>
      </c>
      <c r="G71" s="255">
        <v>2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>
      <c r="A72" s="8"/>
      <c r="B72" s="417"/>
      <c r="C72" s="94" t="s">
        <v>92</v>
      </c>
      <c r="D72" s="416" t="s">
        <v>7</v>
      </c>
      <c r="E72" s="416"/>
      <c r="F72" s="291">
        <v>10</v>
      </c>
      <c r="G72" s="255">
        <v>2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>
      <c r="A73" s="8"/>
      <c r="B73" s="281"/>
      <c r="C73" s="281"/>
      <c r="D73" s="281"/>
      <c r="E73" s="281"/>
      <c r="F73" s="291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>
      <c r="A74" s="8"/>
      <c r="B74" s="417" t="s">
        <v>56</v>
      </c>
      <c r="C74" s="94" t="s">
        <v>93</v>
      </c>
      <c r="D74" s="416" t="s">
        <v>9</v>
      </c>
      <c r="E74" s="416"/>
      <c r="F74" s="292">
        <v>10</v>
      </c>
      <c r="G74" s="255">
        <v>5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>
      <c r="A75" s="8"/>
      <c r="B75" s="417"/>
      <c r="C75" s="94" t="s">
        <v>94</v>
      </c>
      <c r="D75" s="416" t="s">
        <v>9</v>
      </c>
      <c r="E75" s="416"/>
      <c r="F75" s="292">
        <v>10</v>
      </c>
      <c r="G75" s="255">
        <v>5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>
      <c r="A76" s="8"/>
      <c r="B76" s="417"/>
      <c r="C76" s="94" t="s">
        <v>95</v>
      </c>
      <c r="D76" s="416" t="s">
        <v>9</v>
      </c>
      <c r="E76" s="416"/>
      <c r="F76" s="292">
        <v>10</v>
      </c>
      <c r="G76" s="255">
        <v>5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>
      <c r="A77" s="8"/>
      <c r="B77" s="417"/>
      <c r="C77" s="94" t="s">
        <v>96</v>
      </c>
      <c r="D77" s="416" t="s">
        <v>9</v>
      </c>
      <c r="E77" s="416"/>
      <c r="F77" s="292">
        <v>10</v>
      </c>
      <c r="G77" s="255">
        <v>5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>
      <c r="A78" s="8"/>
      <c r="B78" s="417"/>
      <c r="C78" s="94" t="s">
        <v>97</v>
      </c>
      <c r="D78" s="416" t="s">
        <v>9</v>
      </c>
      <c r="E78" s="416"/>
      <c r="F78" s="282">
        <v>10</v>
      </c>
      <c r="G78" s="255">
        <v>5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>
      <c r="A79" s="8"/>
      <c r="B79" s="281"/>
      <c r="C79" s="8"/>
      <c r="D79" s="8"/>
      <c r="E79" s="8"/>
      <c r="F79" s="292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>
      <c r="A80" s="8"/>
      <c r="B80" s="293" t="s">
        <v>57</v>
      </c>
      <c r="C80" s="281" t="s">
        <v>98</v>
      </c>
      <c r="D80" s="416" t="s">
        <v>7</v>
      </c>
      <c r="E80" s="416"/>
      <c r="F80" s="282">
        <v>10</v>
      </c>
      <c r="G80" s="255">
        <v>2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>
      <c r="A81" s="8"/>
      <c r="B81" s="281"/>
      <c r="C81" s="281"/>
      <c r="D81" s="281"/>
      <c r="E81" s="281"/>
      <c r="F81" s="292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15.95">
      <c r="A82" s="8"/>
      <c r="B82" s="417" t="s">
        <v>99</v>
      </c>
      <c r="C82" s="294" t="s">
        <v>100</v>
      </c>
      <c r="D82" s="418" t="s">
        <v>13</v>
      </c>
      <c r="E82" s="418"/>
      <c r="F82" s="292">
        <v>25</v>
      </c>
      <c r="G82" s="255">
        <v>10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15" customHeight="1">
      <c r="A83" s="8"/>
      <c r="B83" s="417"/>
      <c r="C83" s="281" t="s">
        <v>101</v>
      </c>
      <c r="D83" s="418" t="s">
        <v>13</v>
      </c>
      <c r="E83" s="418"/>
      <c r="F83" s="292">
        <v>25</v>
      </c>
      <c r="G83" s="255">
        <v>10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>
      <c r="A84" s="8"/>
      <c r="B84" s="417"/>
      <c r="C84" s="281" t="s">
        <v>102</v>
      </c>
      <c r="D84" s="418" t="s">
        <v>13</v>
      </c>
      <c r="E84" s="418"/>
      <c r="F84" s="292">
        <v>25</v>
      </c>
      <c r="G84" s="255">
        <v>10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>
      <c r="A85" s="8"/>
      <c r="B85" s="417"/>
      <c r="C85" s="281" t="s">
        <v>103</v>
      </c>
      <c r="D85" s="418" t="s">
        <v>13</v>
      </c>
      <c r="E85" s="418"/>
      <c r="F85" s="292">
        <v>25</v>
      </c>
      <c r="G85" s="255">
        <v>10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>
      <c r="A87" s="8"/>
      <c r="B87" s="8"/>
      <c r="C87" s="281"/>
      <c r="D87" s="281"/>
      <c r="E87" s="281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</sheetData>
  <mergeCells count="63">
    <mergeCell ref="D84:E84"/>
    <mergeCell ref="D85:E85"/>
    <mergeCell ref="D75:E75"/>
    <mergeCell ref="D76:E76"/>
    <mergeCell ref="D77:E77"/>
    <mergeCell ref="D78:E78"/>
    <mergeCell ref="D80:E80"/>
    <mergeCell ref="D71:E71"/>
    <mergeCell ref="D72:E72"/>
    <mergeCell ref="D74:E74"/>
    <mergeCell ref="D82:E82"/>
    <mergeCell ref="D83:E83"/>
    <mergeCell ref="D65:E65"/>
    <mergeCell ref="D66:E66"/>
    <mergeCell ref="D67:E67"/>
    <mergeCell ref="D68:E68"/>
    <mergeCell ref="D69:E69"/>
    <mergeCell ref="D60:E60"/>
    <mergeCell ref="D61:E61"/>
    <mergeCell ref="D62:E62"/>
    <mergeCell ref="D63:E63"/>
    <mergeCell ref="D64:E64"/>
    <mergeCell ref="B53:B58"/>
    <mergeCell ref="B60:B69"/>
    <mergeCell ref="B71:B72"/>
    <mergeCell ref="B74:B78"/>
    <mergeCell ref="B82:B85"/>
    <mergeCell ref="D55:E55"/>
    <mergeCell ref="J23:K23"/>
    <mergeCell ref="D56:E56"/>
    <mergeCell ref="D57:E57"/>
    <mergeCell ref="D58:E58"/>
    <mergeCell ref="J21:K21"/>
    <mergeCell ref="J22:K22"/>
    <mergeCell ref="D52:E52"/>
    <mergeCell ref="D53:E53"/>
    <mergeCell ref="D54:E54"/>
    <mergeCell ref="C12:D12"/>
    <mergeCell ref="C13:D13"/>
    <mergeCell ref="J18:K18"/>
    <mergeCell ref="J19:K19"/>
    <mergeCell ref="J20:K20"/>
    <mergeCell ref="J15:P15"/>
    <mergeCell ref="J17:K17"/>
    <mergeCell ref="T15:U15"/>
    <mergeCell ref="T16:X16"/>
    <mergeCell ref="V15:X15"/>
    <mergeCell ref="N12:P12"/>
    <mergeCell ref="J12:M12"/>
    <mergeCell ref="N13:P13"/>
    <mergeCell ref="J13:M13"/>
    <mergeCell ref="T12:U12"/>
    <mergeCell ref="V12:X12"/>
    <mergeCell ref="T13:U13"/>
    <mergeCell ref="V13:X13"/>
    <mergeCell ref="T14:U14"/>
    <mergeCell ref="V14:X14"/>
    <mergeCell ref="T9:X9"/>
    <mergeCell ref="J9:P9"/>
    <mergeCell ref="T11:X11"/>
    <mergeCell ref="J11:P11"/>
    <mergeCell ref="C9:F9"/>
    <mergeCell ref="C11:F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8E82A-F87B-3348-A9E2-4B0BDCA74D34}">
  <sheetPr>
    <tabColor rgb="FF002060"/>
  </sheetPr>
  <dimension ref="A2:O76"/>
  <sheetViews>
    <sheetView showGridLines="0" zoomScale="84" workbookViewId="0">
      <selection activeCell="F14" sqref="F14"/>
    </sheetView>
  </sheetViews>
  <sheetFormatPr defaultColWidth="11.42578125" defaultRowHeight="15"/>
  <cols>
    <col min="2" max="2" width="25.140625" bestFit="1" customWidth="1"/>
    <col min="3" max="3" width="30.42578125" customWidth="1"/>
    <col min="4" max="4" width="17.85546875" bestFit="1" customWidth="1"/>
    <col min="5" max="5" width="18.42578125" customWidth="1"/>
    <col min="6" max="6" width="13.42578125" bestFit="1" customWidth="1"/>
    <col min="9" max="9" width="27.140625" customWidth="1"/>
    <col min="10" max="10" width="17.42578125" customWidth="1"/>
    <col min="11" max="11" width="18.85546875" customWidth="1"/>
    <col min="13" max="13" width="33.42578125" bestFit="1" customWidth="1"/>
    <col min="14" max="14" width="24.140625" bestFit="1" customWidth="1"/>
    <col min="16" max="16" width="24.140625" bestFit="1" customWidth="1"/>
  </cols>
  <sheetData>
    <row r="2" spans="1:15">
      <c r="I2" s="8" t="s">
        <v>104</v>
      </c>
      <c r="J2" s="8"/>
      <c r="K2" s="8"/>
      <c r="L2" s="8"/>
      <c r="M2" s="8"/>
      <c r="N2" s="8"/>
      <c r="O2" s="8"/>
    </row>
    <row r="3" spans="1:15">
      <c r="B3" s="96" t="s">
        <v>2</v>
      </c>
      <c r="C3" s="95" t="s">
        <v>105</v>
      </c>
      <c r="D3" s="95" t="s">
        <v>106</v>
      </c>
      <c r="E3" s="211"/>
      <c r="F3" s="9"/>
      <c r="I3" s="100" t="s">
        <v>107</v>
      </c>
      <c r="J3" s="8"/>
      <c r="K3" s="8"/>
      <c r="L3" s="8"/>
      <c r="M3" s="8"/>
      <c r="N3" s="8"/>
      <c r="O3" s="8"/>
    </row>
    <row r="4" spans="1:15">
      <c r="B4" s="235" t="s">
        <v>63</v>
      </c>
      <c r="C4" s="232" t="s">
        <v>108</v>
      </c>
      <c r="D4" s="232">
        <v>0</v>
      </c>
      <c r="E4" s="211"/>
      <c r="F4" s="9"/>
      <c r="I4" s="100"/>
      <c r="J4" s="8"/>
      <c r="K4" s="8"/>
      <c r="L4" s="8"/>
      <c r="M4" s="8"/>
      <c r="N4" s="8"/>
      <c r="O4" s="8"/>
    </row>
    <row r="5" spans="1:15">
      <c r="B5" s="235" t="s">
        <v>13</v>
      </c>
      <c r="C5" s="244">
        <v>75000</v>
      </c>
      <c r="D5" s="93">
        <v>8</v>
      </c>
      <c r="E5" s="93"/>
      <c r="F5" s="10"/>
      <c r="I5" s="8"/>
      <c r="J5" s="8"/>
      <c r="K5" s="8"/>
      <c r="L5" s="8"/>
      <c r="M5" s="8"/>
      <c r="N5" s="8"/>
      <c r="O5" s="8"/>
    </row>
    <row r="6" spans="1:15">
      <c r="B6" s="235" t="s">
        <v>9</v>
      </c>
      <c r="C6" s="244">
        <v>20000</v>
      </c>
      <c r="D6" s="93">
        <v>3</v>
      </c>
      <c r="E6" s="93"/>
      <c r="F6" s="10"/>
      <c r="I6" s="138" t="s">
        <v>31</v>
      </c>
      <c r="J6" s="138" t="s">
        <v>109</v>
      </c>
      <c r="K6" s="138" t="s">
        <v>110</v>
      </c>
      <c r="L6" s="421" t="s">
        <v>111</v>
      </c>
      <c r="M6" s="421"/>
      <c r="N6" s="421"/>
      <c r="O6" s="8"/>
    </row>
    <row r="7" spans="1:15">
      <c r="B7" s="235" t="s">
        <v>7</v>
      </c>
      <c r="C7" s="10">
        <v>5000</v>
      </c>
      <c r="D7" s="93">
        <v>13</v>
      </c>
      <c r="E7" s="93"/>
      <c r="F7" s="10"/>
      <c r="I7" s="236" t="s">
        <v>112</v>
      </c>
      <c r="J7" s="236" t="s">
        <v>113</v>
      </c>
      <c r="K7" s="236" t="s">
        <v>114</v>
      </c>
      <c r="L7" s="237"/>
      <c r="M7" s="237" t="s">
        <v>115</v>
      </c>
      <c r="N7" s="237" t="s">
        <v>116</v>
      </c>
      <c r="O7" s="8"/>
    </row>
    <row r="8" spans="1:15">
      <c r="B8" s="233" t="s">
        <v>15</v>
      </c>
      <c r="C8" s="234"/>
      <c r="D8" s="234">
        <f>SUM(D5:D7)</f>
        <v>24</v>
      </c>
      <c r="E8" s="10"/>
      <c r="F8" s="10"/>
      <c r="I8" s="236" t="s">
        <v>56</v>
      </c>
      <c r="J8" s="236" t="s">
        <v>53</v>
      </c>
      <c r="K8" s="236" t="s">
        <v>54</v>
      </c>
      <c r="L8" s="237"/>
      <c r="M8" s="237" t="s">
        <v>117</v>
      </c>
      <c r="N8" s="237" t="s">
        <v>118</v>
      </c>
      <c r="O8" s="8"/>
    </row>
    <row r="9" spans="1:15">
      <c r="B9" s="94"/>
      <c r="C9" s="10"/>
      <c r="D9" s="10"/>
      <c r="E9" s="10"/>
      <c r="F9" s="10"/>
      <c r="I9" s="236" t="s">
        <v>119</v>
      </c>
      <c r="J9" s="236" t="s">
        <v>53</v>
      </c>
      <c r="K9" s="236" t="s">
        <v>54</v>
      </c>
      <c r="L9" s="237"/>
      <c r="M9" s="237" t="s">
        <v>120</v>
      </c>
      <c r="N9" s="237" t="s">
        <v>121</v>
      </c>
      <c r="O9" s="8"/>
    </row>
    <row r="10" spans="1:15">
      <c r="B10" s="420" t="s">
        <v>31</v>
      </c>
      <c r="C10" s="419" t="s">
        <v>122</v>
      </c>
      <c r="D10" s="419"/>
      <c r="E10" s="128"/>
      <c r="F10" s="419" t="s">
        <v>2</v>
      </c>
      <c r="I10" s="236" t="s">
        <v>123</v>
      </c>
      <c r="J10" s="236" t="s">
        <v>50</v>
      </c>
      <c r="K10" s="236" t="s">
        <v>51</v>
      </c>
      <c r="L10" s="237"/>
      <c r="M10" s="237"/>
      <c r="N10" s="237" t="s">
        <v>124</v>
      </c>
      <c r="O10" s="8"/>
    </row>
    <row r="11" spans="1:15">
      <c r="B11" s="420"/>
      <c r="C11" s="209" t="s">
        <v>125</v>
      </c>
      <c r="D11" s="209" t="s">
        <v>126</v>
      </c>
      <c r="E11" s="210" t="s">
        <v>127</v>
      </c>
      <c r="F11" s="419"/>
      <c r="I11" s="236" t="s">
        <v>128</v>
      </c>
      <c r="J11" s="236" t="s">
        <v>129</v>
      </c>
      <c r="K11" s="236" t="s">
        <v>47</v>
      </c>
      <c r="L11" s="237"/>
      <c r="M11" s="237"/>
      <c r="N11" s="237"/>
      <c r="O11" s="8"/>
    </row>
    <row r="12" spans="1:15">
      <c r="B12" s="138" t="s">
        <v>130</v>
      </c>
      <c r="C12" s="221" t="s">
        <v>131</v>
      </c>
      <c r="D12" s="220">
        <v>162100</v>
      </c>
      <c r="E12" s="220">
        <v>162100</v>
      </c>
      <c r="F12" s="221" t="str">
        <f>'Revenue Streams Assumptions'!C3</f>
        <v>Top 25%</v>
      </c>
      <c r="G12" s="129"/>
      <c r="I12" s="236" t="s">
        <v>132</v>
      </c>
      <c r="J12" s="236" t="s">
        <v>59</v>
      </c>
      <c r="K12" s="236" t="s">
        <v>60</v>
      </c>
      <c r="L12" s="237"/>
      <c r="M12" s="237" t="s">
        <v>133</v>
      </c>
      <c r="N12" s="237"/>
      <c r="O12" s="8"/>
    </row>
    <row r="13" spans="1:15">
      <c r="A13" s="6"/>
      <c r="B13" s="222" t="s">
        <v>76</v>
      </c>
      <c r="C13" s="224">
        <v>35000</v>
      </c>
      <c r="D13" s="224">
        <v>14100</v>
      </c>
      <c r="E13" s="224">
        <f t="shared" ref="E13:E18" si="0">C13+($D$12/10)</f>
        <v>51210</v>
      </c>
      <c r="F13" s="227" t="s">
        <v>13</v>
      </c>
    </row>
    <row r="14" spans="1:15">
      <c r="A14" s="6"/>
      <c r="B14" s="222" t="s">
        <v>75</v>
      </c>
      <c r="C14" s="224">
        <v>30000</v>
      </c>
      <c r="D14" s="224">
        <v>22700</v>
      </c>
      <c r="E14" s="224">
        <f t="shared" si="0"/>
        <v>46210</v>
      </c>
      <c r="F14" s="227" t="s">
        <v>13</v>
      </c>
    </row>
    <row r="15" spans="1:15">
      <c r="A15" s="6"/>
      <c r="B15" s="222" t="s">
        <v>78</v>
      </c>
      <c r="C15" s="224">
        <v>18000</v>
      </c>
      <c r="D15" s="224">
        <v>9979</v>
      </c>
      <c r="E15" s="224">
        <f t="shared" si="0"/>
        <v>34210</v>
      </c>
      <c r="F15" s="227" t="s">
        <v>13</v>
      </c>
    </row>
    <row r="16" spans="1:15">
      <c r="A16" s="6"/>
      <c r="B16" s="222" t="s">
        <v>77</v>
      </c>
      <c r="C16" s="224">
        <v>14000</v>
      </c>
      <c r="D16" s="224">
        <v>11200</v>
      </c>
      <c r="E16" s="224">
        <f t="shared" si="0"/>
        <v>30210</v>
      </c>
      <c r="F16" s="227" t="s">
        <v>13</v>
      </c>
    </row>
    <row r="17" spans="1:6">
      <c r="A17" s="6"/>
      <c r="B17" s="222" t="s">
        <v>79</v>
      </c>
      <c r="C17" s="224">
        <v>14000</v>
      </c>
      <c r="D17" s="224">
        <v>11200</v>
      </c>
      <c r="E17" s="224">
        <f t="shared" si="0"/>
        <v>30210</v>
      </c>
      <c r="F17" s="227" t="s">
        <v>13</v>
      </c>
    </row>
    <row r="18" spans="1:6">
      <c r="A18" s="6"/>
      <c r="B18" s="222" t="s">
        <v>80</v>
      </c>
      <c r="C18" s="224">
        <v>10000</v>
      </c>
      <c r="D18" s="227" t="s">
        <v>134</v>
      </c>
      <c r="E18" s="224">
        <f t="shared" si="0"/>
        <v>26210</v>
      </c>
      <c r="F18" s="227" t="s">
        <v>13</v>
      </c>
    </row>
    <row r="19" spans="1:6">
      <c r="A19" s="6"/>
      <c r="B19" s="223" t="s">
        <v>56</v>
      </c>
      <c r="C19" s="225">
        <v>81000</v>
      </c>
      <c r="D19" s="225">
        <v>127400</v>
      </c>
      <c r="E19" s="225">
        <v>127400</v>
      </c>
      <c r="F19" s="228" t="str">
        <f>'Revenue Streams Assumptions'!C3</f>
        <v>Top 25%</v>
      </c>
    </row>
    <row r="20" spans="1:6">
      <c r="A20" s="6"/>
      <c r="B20" s="222" t="s">
        <v>96</v>
      </c>
      <c r="C20" s="224">
        <v>5569</v>
      </c>
      <c r="D20" s="224">
        <v>3142</v>
      </c>
      <c r="E20" s="224">
        <f>C20+(127400/10)</f>
        <v>18309</v>
      </c>
      <c r="F20" s="227" t="s">
        <v>13</v>
      </c>
    </row>
    <row r="21" spans="1:6">
      <c r="A21" s="6"/>
      <c r="B21" s="222" t="s">
        <v>95</v>
      </c>
      <c r="C21" s="224">
        <v>2859</v>
      </c>
      <c r="D21" s="224">
        <v>2524</v>
      </c>
      <c r="E21" s="224">
        <f>C21+(127400/10)</f>
        <v>15599</v>
      </c>
      <c r="F21" s="227" t="s">
        <v>13</v>
      </c>
    </row>
    <row r="22" spans="1:6">
      <c r="A22" s="6"/>
      <c r="B22" s="222" t="s">
        <v>94</v>
      </c>
      <c r="C22" s="224">
        <v>2340</v>
      </c>
      <c r="D22" s="224">
        <v>1560</v>
      </c>
      <c r="E22" s="224">
        <f>C22+(127400/10)</f>
        <v>15080</v>
      </c>
      <c r="F22" s="227" t="s">
        <v>9</v>
      </c>
    </row>
    <row r="23" spans="1:6">
      <c r="A23" s="6"/>
      <c r="B23" s="222" t="s">
        <v>97</v>
      </c>
      <c r="C23" s="224">
        <v>2324</v>
      </c>
      <c r="D23" s="227">
        <v>2912</v>
      </c>
      <c r="E23" s="224">
        <f>C23+(127400/10)</f>
        <v>15064</v>
      </c>
      <c r="F23" s="227" t="s">
        <v>9</v>
      </c>
    </row>
    <row r="24" spans="1:6">
      <c r="A24" s="6"/>
      <c r="B24" s="222" t="s">
        <v>93</v>
      </c>
      <c r="C24" s="224">
        <v>2024</v>
      </c>
      <c r="D24" s="227">
        <v>1284</v>
      </c>
      <c r="E24" s="224">
        <f>C24+(127400/10)</f>
        <v>14764</v>
      </c>
      <c r="F24" s="227" t="s">
        <v>9</v>
      </c>
    </row>
    <row r="25" spans="1:6">
      <c r="A25" s="6"/>
      <c r="B25" s="223" t="s">
        <v>135</v>
      </c>
      <c r="C25" s="226" t="s">
        <v>136</v>
      </c>
      <c r="D25" s="226" t="s">
        <v>137</v>
      </c>
      <c r="E25" s="226">
        <v>50000</v>
      </c>
      <c r="F25" s="228" t="str">
        <f>'Revenue Streams Assumptions'!C4</f>
        <v>Third 25%</v>
      </c>
    </row>
    <row r="26" spans="1:6">
      <c r="A26" s="6"/>
      <c r="B26" s="222" t="s">
        <v>84</v>
      </c>
      <c r="C26" s="227">
        <v>3822</v>
      </c>
      <c r="D26" s="227">
        <v>126</v>
      </c>
      <c r="E26" s="224">
        <f t="shared" ref="E26:E35" si="1">C26+50000/10</f>
        <v>8822</v>
      </c>
      <c r="F26" s="227" t="str">
        <f t="shared" ref="F26:F35" si="2">IF(E26&gt;$C$4,"Very High",IF(E26&gt;$C$5,"High",IF(E26&gt;$C$6,"Medium","Low")))</f>
        <v>Low</v>
      </c>
    </row>
    <row r="27" spans="1:6">
      <c r="A27" s="6"/>
      <c r="B27" s="222" t="s">
        <v>81</v>
      </c>
      <c r="C27" s="227">
        <v>2546</v>
      </c>
      <c r="D27" s="231"/>
      <c r="E27" s="224">
        <f t="shared" si="1"/>
        <v>7546</v>
      </c>
      <c r="F27" s="227" t="str">
        <f t="shared" si="2"/>
        <v>Low</v>
      </c>
    </row>
    <row r="28" spans="1:6">
      <c r="A28" s="6"/>
      <c r="B28" s="222" t="s">
        <v>85</v>
      </c>
      <c r="C28" s="227">
        <v>2504</v>
      </c>
      <c r="D28" s="227"/>
      <c r="E28" s="224">
        <f t="shared" si="1"/>
        <v>7504</v>
      </c>
      <c r="F28" s="227" t="str">
        <f t="shared" si="2"/>
        <v>Low</v>
      </c>
    </row>
    <row r="29" spans="1:6">
      <c r="A29" s="6"/>
      <c r="B29" s="222" t="s">
        <v>88</v>
      </c>
      <c r="C29" s="227">
        <v>2391</v>
      </c>
      <c r="D29" s="227">
        <v>122</v>
      </c>
      <c r="E29" s="224">
        <f t="shared" si="1"/>
        <v>7391</v>
      </c>
      <c r="F29" s="227" t="str">
        <f t="shared" si="2"/>
        <v>Low</v>
      </c>
    </row>
    <row r="30" spans="1:6">
      <c r="A30" s="6"/>
      <c r="B30" s="222" t="s">
        <v>90</v>
      </c>
      <c r="C30" s="227">
        <v>2168</v>
      </c>
      <c r="D30" s="227">
        <v>248</v>
      </c>
      <c r="E30" s="224">
        <f t="shared" si="1"/>
        <v>7168</v>
      </c>
      <c r="F30" s="227" t="str">
        <f t="shared" si="2"/>
        <v>Low</v>
      </c>
    </row>
    <row r="31" spans="1:6">
      <c r="A31" s="6"/>
      <c r="B31" s="222" t="s">
        <v>87</v>
      </c>
      <c r="C31" s="227">
        <v>1695</v>
      </c>
      <c r="D31" s="227">
        <v>97</v>
      </c>
      <c r="E31" s="224">
        <f t="shared" si="1"/>
        <v>6695</v>
      </c>
      <c r="F31" s="227" t="str">
        <f t="shared" si="2"/>
        <v>Low</v>
      </c>
    </row>
    <row r="32" spans="1:6">
      <c r="A32" s="6"/>
      <c r="B32" s="222" t="s">
        <v>82</v>
      </c>
      <c r="C32" s="227">
        <v>1603</v>
      </c>
      <c r="D32" s="227">
        <v>320</v>
      </c>
      <c r="E32" s="224">
        <f t="shared" si="1"/>
        <v>6603</v>
      </c>
      <c r="F32" s="227" t="str">
        <f t="shared" si="2"/>
        <v>Low</v>
      </c>
    </row>
    <row r="33" spans="1:6">
      <c r="A33" s="6"/>
      <c r="B33" s="222" t="s">
        <v>83</v>
      </c>
      <c r="C33" s="227">
        <v>1362</v>
      </c>
      <c r="D33" s="227"/>
      <c r="E33" s="224">
        <f t="shared" si="1"/>
        <v>6362</v>
      </c>
      <c r="F33" s="227" t="str">
        <f t="shared" si="2"/>
        <v>Low</v>
      </c>
    </row>
    <row r="34" spans="1:6">
      <c r="A34" s="6"/>
      <c r="B34" s="222" t="s">
        <v>86</v>
      </c>
      <c r="C34" s="227"/>
      <c r="D34" s="227">
        <v>126</v>
      </c>
      <c r="E34" s="224">
        <f t="shared" si="1"/>
        <v>5000</v>
      </c>
      <c r="F34" s="227" t="str">
        <f t="shared" si="2"/>
        <v>Low</v>
      </c>
    </row>
    <row r="35" spans="1:6">
      <c r="A35" s="6"/>
      <c r="B35" s="222" t="s">
        <v>89</v>
      </c>
      <c r="C35" s="227"/>
      <c r="D35" s="227">
        <v>54</v>
      </c>
      <c r="E35" s="224">
        <f t="shared" si="1"/>
        <v>5000</v>
      </c>
      <c r="F35" s="227" t="str">
        <f t="shared" si="2"/>
        <v>Low</v>
      </c>
    </row>
    <row r="36" spans="1:6">
      <c r="A36" s="6"/>
      <c r="B36" s="223" t="s">
        <v>138</v>
      </c>
      <c r="C36" s="228" t="s">
        <v>139</v>
      </c>
      <c r="D36" s="225">
        <v>13200</v>
      </c>
      <c r="E36" s="225">
        <v>14000</v>
      </c>
      <c r="F36" s="228" t="str">
        <f>'Revenue Streams Assumptions'!C4</f>
        <v>Third 25%</v>
      </c>
    </row>
    <row r="37" spans="1:6">
      <c r="A37" s="6"/>
      <c r="B37" s="222" t="s">
        <v>91</v>
      </c>
      <c r="C37" s="227">
        <v>2366</v>
      </c>
      <c r="D37" s="227">
        <v>10</v>
      </c>
      <c r="E37" s="224">
        <f>C37+7000</f>
        <v>9366</v>
      </c>
      <c r="F37" s="227" t="str">
        <f>IF(E37&gt;$C$4,"Very High",IF(E37&gt;$C$5,"High",IF(E37&gt;$C$6,"Medium","Low")))</f>
        <v>Low</v>
      </c>
    </row>
    <row r="38" spans="1:6">
      <c r="A38" s="6"/>
      <c r="B38" s="222" t="s">
        <v>92</v>
      </c>
      <c r="C38" s="227">
        <v>1429</v>
      </c>
      <c r="D38" s="227">
        <v>12</v>
      </c>
      <c r="E38" s="224">
        <f>C38+7000</f>
        <v>8429</v>
      </c>
      <c r="F38" s="227" t="str">
        <f>IF(E38&gt;$C$4,"Very High",IF(E38&gt;$C$5,"High",IF(E38&gt;$C$6,"Medium","Low")))</f>
        <v>Low</v>
      </c>
    </row>
    <row r="39" spans="1:6">
      <c r="A39" s="6"/>
      <c r="B39" s="223" t="s">
        <v>140</v>
      </c>
      <c r="C39" s="229">
        <v>3707</v>
      </c>
      <c r="D39" s="229">
        <v>2050</v>
      </c>
      <c r="E39" s="229">
        <v>3707</v>
      </c>
      <c r="F39" s="228" t="s">
        <v>14</v>
      </c>
    </row>
    <row r="40" spans="1:6">
      <c r="A40" s="6"/>
      <c r="B40" s="222" t="s">
        <v>141</v>
      </c>
      <c r="C40" s="227">
        <v>1833</v>
      </c>
      <c r="D40" s="227">
        <v>47</v>
      </c>
      <c r="E40" s="224">
        <f>C40+C39</f>
        <v>5540</v>
      </c>
      <c r="F40" s="227" t="str">
        <f>IF(E40&gt;$C$4,"Very High",IF(E40&gt;$C$5,"High",IF(E40&gt;$C$6,"Medium","Low")))</f>
        <v>Low</v>
      </c>
    </row>
    <row r="41" spans="1:6">
      <c r="A41" s="6"/>
      <c r="B41" s="223" t="s">
        <v>142</v>
      </c>
      <c r="C41" s="230"/>
      <c r="D41" s="230"/>
      <c r="E41" s="230"/>
      <c r="F41" s="228"/>
    </row>
    <row r="42" spans="1:6">
      <c r="A42" s="6"/>
      <c r="B42" s="222" t="s">
        <v>143</v>
      </c>
      <c r="C42" s="227">
        <v>2319</v>
      </c>
      <c r="D42" s="227">
        <v>343</v>
      </c>
      <c r="E42" s="227"/>
      <c r="F42" s="227" t="str">
        <f>IF(E42&gt;$C$4,"Very High",IF(E42&gt;$C$5,"High",IF(E42&gt;$C$6,"Medium","Low")))</f>
        <v>Low</v>
      </c>
    </row>
    <row r="43" spans="1:6">
      <c r="A43" s="6"/>
      <c r="B43" s="222" t="s">
        <v>144</v>
      </c>
      <c r="C43" s="227"/>
      <c r="D43" s="227"/>
      <c r="E43" s="227"/>
      <c r="F43" s="227" t="str">
        <f>IF(E43&gt;$C$4,"Very High",IF(E43&gt;$C$5,"High",IF(E43&gt;$C$6,"Medium","Low")))</f>
        <v>Low</v>
      </c>
    </row>
    <row r="44" spans="1:6">
      <c r="A44" s="6"/>
      <c r="B44" s="222" t="s">
        <v>145</v>
      </c>
      <c r="C44" s="227">
        <v>1646</v>
      </c>
      <c r="D44" s="227">
        <v>3</v>
      </c>
      <c r="E44" s="227"/>
      <c r="F44" s="227" t="str">
        <f>IF(E44&gt;$C$4,"Very High",IF(E44&gt;$C$5,"High",IF(E44&gt;$C$6,"Medium","Low")))</f>
        <v>Low</v>
      </c>
    </row>
    <row r="45" spans="1:6">
      <c r="A45" s="6"/>
      <c r="B45" s="242" t="s">
        <v>146</v>
      </c>
      <c r="C45" s="243">
        <v>3749</v>
      </c>
      <c r="D45" s="243">
        <v>481</v>
      </c>
      <c r="E45" s="243"/>
      <c r="F45" s="243" t="str">
        <f>IF(E45&gt;$C$4,"Very High",IF(E45&gt;$C$5,"High",IF(E45&gt;$C$6,"Medium","Low")))</f>
        <v>Low</v>
      </c>
    </row>
    <row r="46" spans="1:6">
      <c r="B46" s="94"/>
      <c r="C46" s="10"/>
      <c r="D46" s="10"/>
      <c r="E46" s="10"/>
      <c r="F46" s="10"/>
    </row>
    <row r="47" spans="1:6">
      <c r="B47" s="94"/>
      <c r="C47" s="10"/>
      <c r="D47" s="10"/>
      <c r="E47" s="10"/>
      <c r="F47" s="10"/>
    </row>
    <row r="48" spans="1:6">
      <c r="B48" s="94"/>
      <c r="C48" s="244"/>
      <c r="D48" s="255"/>
    </row>
    <row r="49" spans="2:4">
      <c r="B49" s="94"/>
      <c r="C49" s="244"/>
      <c r="D49" s="255"/>
    </row>
    <row r="50" spans="2:4">
      <c r="B50" s="94"/>
      <c r="C50" s="244"/>
      <c r="D50" s="255"/>
    </row>
    <row r="51" spans="2:4">
      <c r="B51" s="94"/>
      <c r="C51" s="244"/>
      <c r="D51" s="255"/>
    </row>
    <row r="52" spans="2:4">
      <c r="B52" s="94"/>
      <c r="C52" s="244"/>
      <c r="D52" s="255"/>
    </row>
    <row r="53" spans="2:4">
      <c r="B53" s="94"/>
      <c r="C53" s="244"/>
      <c r="D53" s="255"/>
    </row>
    <row r="54" spans="2:4">
      <c r="B54" s="94"/>
      <c r="C54" s="244"/>
      <c r="D54" s="255"/>
    </row>
    <row r="55" spans="2:4">
      <c r="B55" s="94"/>
      <c r="C55" s="244"/>
      <c r="D55" s="255"/>
    </row>
    <row r="56" spans="2:4">
      <c r="B56" s="94"/>
      <c r="C56" s="244"/>
      <c r="D56" s="255"/>
    </row>
    <row r="57" spans="2:4">
      <c r="B57" s="94"/>
      <c r="C57" s="244"/>
      <c r="D57" s="255"/>
    </row>
    <row r="58" spans="2:4">
      <c r="B58" s="94"/>
      <c r="C58" s="244"/>
      <c r="D58" s="255"/>
    </row>
    <row r="59" spans="2:4">
      <c r="B59" s="94"/>
      <c r="C59" s="244"/>
      <c r="D59" s="255"/>
    </row>
    <row r="60" spans="2:4">
      <c r="B60" s="94"/>
      <c r="C60" s="244"/>
      <c r="D60" s="255"/>
    </row>
    <row r="61" spans="2:4">
      <c r="B61" s="94"/>
      <c r="C61" s="244"/>
      <c r="D61" s="255"/>
    </row>
    <row r="62" spans="2:4">
      <c r="B62" s="94"/>
      <c r="C62" s="244"/>
      <c r="D62" s="255"/>
    </row>
    <row r="63" spans="2:4">
      <c r="B63" s="94"/>
      <c r="C63" s="244"/>
      <c r="D63" s="255"/>
    </row>
    <row r="64" spans="2:4">
      <c r="B64" s="94"/>
      <c r="C64" s="244"/>
      <c r="D64" s="255"/>
    </row>
    <row r="65" spans="2:4">
      <c r="B65" s="94"/>
      <c r="C65" s="244"/>
      <c r="D65" s="255"/>
    </row>
    <row r="66" spans="2:4">
      <c r="B66" s="94"/>
      <c r="C66" s="244"/>
      <c r="D66" s="255"/>
    </row>
    <row r="67" spans="2:4">
      <c r="B67" s="94"/>
      <c r="C67" s="244"/>
      <c r="D67" s="255"/>
    </row>
    <row r="68" spans="2:4">
      <c r="B68" s="94"/>
      <c r="C68" s="244"/>
      <c r="D68" s="255"/>
    </row>
    <row r="69" spans="2:4">
      <c r="B69" s="94"/>
      <c r="C69" s="244"/>
      <c r="D69" s="255"/>
    </row>
    <row r="70" spans="2:4">
      <c r="B70" s="94"/>
      <c r="C70" s="244"/>
      <c r="D70" s="255"/>
    </row>
    <row r="71" spans="2:4">
      <c r="B71" s="94"/>
      <c r="C71" s="244"/>
      <c r="D71" s="255"/>
    </row>
    <row r="74" spans="2:4">
      <c r="B74" s="296"/>
      <c r="C74" s="297"/>
    </row>
    <row r="75" spans="2:4">
      <c r="B75" s="296"/>
      <c r="C75" s="298"/>
    </row>
    <row r="76" spans="2:4">
      <c r="B76" s="296"/>
      <c r="C76" s="297"/>
    </row>
  </sheetData>
  <sortState xmlns:xlrd2="http://schemas.microsoft.com/office/spreadsheetml/2017/richdata2" ref="B48:C71">
    <sortCondition descending="1" ref="C48:C71"/>
  </sortState>
  <mergeCells count="4">
    <mergeCell ref="C10:D10"/>
    <mergeCell ref="B10:B11"/>
    <mergeCell ref="F10:F11"/>
    <mergeCell ref="L6:N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FA94E-1BAC-4DFF-9A2D-89C3F53A2E55}">
  <sheetPr>
    <tabColor rgb="FF002060"/>
  </sheetPr>
  <dimension ref="B1:R81"/>
  <sheetViews>
    <sheetView showGridLines="0" tabSelected="1" topLeftCell="I1" zoomScale="87" workbookViewId="0">
      <selection activeCell="Q15" sqref="Q15:R32"/>
    </sheetView>
  </sheetViews>
  <sheetFormatPr defaultColWidth="8.85546875" defaultRowHeight="15"/>
  <cols>
    <col min="1" max="1" width="1.7109375" customWidth="1"/>
    <col min="2" max="2" width="26.85546875" customWidth="1"/>
    <col min="3" max="3" width="28.7109375" bestFit="1" customWidth="1"/>
    <col min="4" max="4" width="33.140625" bestFit="1" customWidth="1"/>
    <col min="5" max="5" width="29.85546875" customWidth="1"/>
    <col min="6" max="6" width="24.85546875" customWidth="1"/>
    <col min="7" max="7" width="15.7109375" customWidth="1"/>
    <col min="9" max="9" width="28" bestFit="1" customWidth="1"/>
    <col min="10" max="10" width="15.7109375" customWidth="1"/>
    <col min="14" max="14" width="11.85546875" bestFit="1" customWidth="1"/>
    <col min="15" max="15" width="16.7109375" bestFit="1" customWidth="1"/>
    <col min="17" max="17" width="40.42578125" customWidth="1"/>
    <col min="18" max="18" width="21.85546875" customWidth="1"/>
  </cols>
  <sheetData>
    <row r="1" spans="2:18" ht="9.75" customHeight="1"/>
    <row r="2" spans="2:18">
      <c r="B2" s="69"/>
      <c r="C2" s="69"/>
      <c r="D2" s="69"/>
      <c r="E2" s="69"/>
      <c r="F2" s="69"/>
      <c r="I2" s="69"/>
      <c r="J2" s="69"/>
      <c r="K2" s="69"/>
      <c r="L2" s="69"/>
      <c r="M2" s="69"/>
      <c r="N2" s="69"/>
      <c r="O2" s="69"/>
      <c r="P2" s="69"/>
      <c r="Q2" s="69"/>
      <c r="R2" s="69"/>
    </row>
    <row r="3" spans="2:18" ht="26.25">
      <c r="B3" s="69"/>
      <c r="C3" s="69"/>
      <c r="D3" s="316" t="s">
        <v>147</v>
      </c>
      <c r="E3" s="69"/>
      <c r="F3" s="69"/>
      <c r="I3" s="69"/>
      <c r="J3" s="69"/>
      <c r="K3" s="69"/>
      <c r="L3" s="69"/>
      <c r="M3" s="69"/>
      <c r="N3" s="69"/>
      <c r="O3" s="316" t="s">
        <v>148</v>
      </c>
      <c r="P3" s="69"/>
      <c r="Q3" s="69"/>
      <c r="R3" s="69"/>
    </row>
    <row r="4" spans="2:18">
      <c r="B4" s="69"/>
      <c r="C4" s="69"/>
      <c r="D4" s="69"/>
      <c r="E4" s="69"/>
      <c r="F4" s="69"/>
      <c r="I4" s="69"/>
      <c r="J4" s="69"/>
      <c r="K4" s="69"/>
      <c r="L4" s="69"/>
      <c r="M4" s="69"/>
      <c r="N4" s="69"/>
      <c r="O4" s="69"/>
      <c r="P4" s="69"/>
      <c r="Q4" s="69"/>
      <c r="R4" s="69"/>
    </row>
    <row r="6" spans="2:18" ht="19.5">
      <c r="B6" s="318"/>
      <c r="C6" s="318"/>
      <c r="D6" s="317" t="s">
        <v>149</v>
      </c>
      <c r="E6" s="318"/>
      <c r="F6" s="318"/>
      <c r="I6" s="386" t="s">
        <v>150</v>
      </c>
      <c r="J6" s="386"/>
      <c r="K6" s="386"/>
      <c r="L6" s="386"/>
      <c r="M6" s="386"/>
      <c r="N6" s="386"/>
      <c r="O6" s="386"/>
      <c r="P6" s="386"/>
      <c r="Q6" s="386"/>
      <c r="R6" s="386"/>
    </row>
    <row r="7" spans="2:18">
      <c r="F7" s="9"/>
    </row>
    <row r="8" spans="2:18" ht="19.5">
      <c r="B8" s="223" t="s">
        <v>151</v>
      </c>
      <c r="C8" s="138" t="s">
        <v>3</v>
      </c>
      <c r="D8" s="138" t="s">
        <v>152</v>
      </c>
      <c r="E8" s="138" t="s">
        <v>153</v>
      </c>
      <c r="F8" s="138" t="s">
        <v>154</v>
      </c>
      <c r="I8" s="337" t="s">
        <v>16</v>
      </c>
      <c r="J8" s="337"/>
      <c r="L8" s="338" t="s">
        <v>17</v>
      </c>
      <c r="M8" s="338"/>
      <c r="N8" s="338"/>
      <c r="O8" s="338"/>
      <c r="Q8" s="338" t="s">
        <v>18</v>
      </c>
      <c r="R8" s="338"/>
    </row>
    <row r="9" spans="2:18">
      <c r="B9" s="319" t="s">
        <v>63</v>
      </c>
      <c r="C9" s="257" t="s">
        <v>155</v>
      </c>
      <c r="D9" s="232">
        <v>0</v>
      </c>
      <c r="E9" s="257" t="s">
        <v>156</v>
      </c>
      <c r="F9" s="232">
        <v>2</v>
      </c>
      <c r="I9" s="8"/>
      <c r="J9" s="8"/>
      <c r="L9" s="8"/>
      <c r="M9" s="8"/>
      <c r="N9" s="8"/>
      <c r="O9" s="8"/>
      <c r="Q9" s="8"/>
      <c r="R9" s="8"/>
    </row>
    <row r="10" spans="2:18">
      <c r="B10" s="319" t="s">
        <v>13</v>
      </c>
      <c r="C10" s="244" t="s">
        <v>157</v>
      </c>
      <c r="D10" s="232">
        <v>2</v>
      </c>
      <c r="E10" s="244" t="s">
        <v>158</v>
      </c>
      <c r="F10" s="232">
        <v>4</v>
      </c>
      <c r="I10" s="138" t="s">
        <v>28</v>
      </c>
      <c r="J10" s="138" t="s">
        <v>11</v>
      </c>
      <c r="L10" s="341" t="s">
        <v>159</v>
      </c>
      <c r="M10" s="341"/>
      <c r="N10" s="341"/>
      <c r="O10" s="341"/>
      <c r="Q10" s="341" t="s">
        <v>160</v>
      </c>
      <c r="R10" s="341"/>
    </row>
    <row r="11" spans="2:18">
      <c r="B11" s="319" t="s">
        <v>9</v>
      </c>
      <c r="C11" s="244" t="s">
        <v>161</v>
      </c>
      <c r="D11" s="232">
        <v>1</v>
      </c>
      <c r="E11" s="244" t="s">
        <v>162</v>
      </c>
      <c r="F11" s="232">
        <v>1</v>
      </c>
      <c r="I11" s="299" t="s">
        <v>163</v>
      </c>
      <c r="J11" s="300"/>
      <c r="M11" s="255" t="s">
        <v>164</v>
      </c>
      <c r="N11" s="321"/>
      <c r="O11" s="315">
        <v>15000</v>
      </c>
      <c r="Q11" s="255" t="s">
        <v>165</v>
      </c>
      <c r="R11" s="246">
        <v>0.04</v>
      </c>
    </row>
    <row r="12" spans="2:18" ht="17.25" customHeight="1">
      <c r="B12" s="320" t="s">
        <v>7</v>
      </c>
      <c r="C12" s="256" t="s">
        <v>166</v>
      </c>
      <c r="D12" s="248">
        <v>3</v>
      </c>
      <c r="E12" s="256" t="s">
        <v>167</v>
      </c>
      <c r="F12" s="248">
        <v>20</v>
      </c>
      <c r="I12" s="5" t="s">
        <v>168</v>
      </c>
      <c r="J12" s="282">
        <v>30</v>
      </c>
      <c r="M12" s="255" t="s">
        <v>169</v>
      </c>
      <c r="N12" s="321"/>
      <c r="O12" s="315">
        <v>10000</v>
      </c>
      <c r="Q12" s="255" t="s">
        <v>170</v>
      </c>
      <c r="R12" s="246">
        <v>0.7</v>
      </c>
    </row>
    <row r="13" spans="2:18">
      <c r="B13" s="232" t="s">
        <v>15</v>
      </c>
      <c r="C13" s="10"/>
      <c r="D13" s="10">
        <f>SUM(D9:D12)</f>
        <v>6</v>
      </c>
      <c r="E13" s="10"/>
      <c r="F13" s="10">
        <f>SUM(F9:F12)</f>
        <v>27</v>
      </c>
      <c r="I13" s="281" t="s">
        <v>44</v>
      </c>
      <c r="J13" s="282">
        <v>100</v>
      </c>
      <c r="M13" s="255" t="s">
        <v>171</v>
      </c>
      <c r="N13" s="321"/>
      <c r="O13" s="315">
        <v>5000</v>
      </c>
      <c r="Q13" s="255" t="s">
        <v>21</v>
      </c>
      <c r="R13" s="245">
        <f>1-R12</f>
        <v>0.30000000000000004</v>
      </c>
    </row>
    <row r="14" spans="2:18">
      <c r="C14" s="422"/>
      <c r="D14" s="422"/>
      <c r="E14" s="422"/>
      <c r="I14" s="5" t="s">
        <v>48</v>
      </c>
      <c r="J14" s="34">
        <v>999</v>
      </c>
      <c r="L14" s="11"/>
      <c r="M14" s="11" t="s">
        <v>21</v>
      </c>
      <c r="N14" s="261"/>
      <c r="O14" s="314">
        <v>0.3</v>
      </c>
    </row>
    <row r="15" spans="2:18" ht="19.5">
      <c r="B15" s="318"/>
      <c r="C15" s="318"/>
      <c r="D15" s="317" t="s">
        <v>172</v>
      </c>
      <c r="E15" s="318"/>
      <c r="F15" s="318"/>
      <c r="I15" s="299" t="s">
        <v>173</v>
      </c>
      <c r="J15" s="279"/>
      <c r="L15" s="11"/>
      <c r="M15" s="11" t="s">
        <v>174</v>
      </c>
      <c r="N15" s="261"/>
      <c r="O15" s="314">
        <v>0.7</v>
      </c>
      <c r="Q15" s="341" t="s">
        <v>175</v>
      </c>
      <c r="R15" s="341"/>
    </row>
    <row r="16" spans="2:18" ht="15" customHeight="1">
      <c r="I16" s="5" t="s">
        <v>168</v>
      </c>
      <c r="J16" s="282">
        <v>30</v>
      </c>
      <c r="Q16" s="138" t="s">
        <v>176</v>
      </c>
      <c r="R16" s="138" t="s">
        <v>177</v>
      </c>
    </row>
    <row r="17" spans="2:18" ht="15.75" customHeight="1">
      <c r="B17" s="250" t="s">
        <v>178</v>
      </c>
      <c r="C17" s="250" t="s">
        <v>125</v>
      </c>
      <c r="D17" s="250" t="s">
        <v>126</v>
      </c>
      <c r="E17" s="250" t="s">
        <v>179</v>
      </c>
      <c r="F17" s="250" t="s">
        <v>2</v>
      </c>
      <c r="I17" s="281" t="s">
        <v>44</v>
      </c>
      <c r="J17" s="282">
        <v>100</v>
      </c>
      <c r="Q17" s="340" t="s">
        <v>13</v>
      </c>
      <c r="R17" s="340"/>
    </row>
    <row r="18" spans="2:18">
      <c r="B18" s="251" t="s">
        <v>130</v>
      </c>
      <c r="C18" s="267">
        <v>104000</v>
      </c>
      <c r="D18" s="267">
        <v>162100</v>
      </c>
      <c r="E18" s="267">
        <f>C18+D18</f>
        <v>266100</v>
      </c>
      <c r="F18" s="301" t="str">
        <f>IF(AND(E18&gt;=268655, E18&lt;=2200000), "Very High",
   IF(AND(E18&gt;=95601, E18&lt;=268654), "High",
   IF(AND(E18&gt;=27789, E18&lt;=95600), "Medium",
   IF(AND(E18&gt;=1, E18&lt;=27788), "Low", "Not Classified"))))</f>
        <v>High</v>
      </c>
      <c r="I18" s="281" t="s">
        <v>48</v>
      </c>
      <c r="J18" s="282">
        <v>999</v>
      </c>
      <c r="Q18" s="339" t="s">
        <v>13</v>
      </c>
      <c r="R18" s="387">
        <v>150</v>
      </c>
    </row>
    <row r="19" spans="2:18">
      <c r="B19" s="94" t="s">
        <v>76</v>
      </c>
      <c r="C19" s="244">
        <v>35000</v>
      </c>
      <c r="D19" s="244">
        <v>14100</v>
      </c>
      <c r="E19" s="244">
        <v>49100</v>
      </c>
      <c r="F19" s="295" t="str">
        <f>IF(AND(E19&gt;=35425, E19&lt;=712192), "Very High",
   IF(AND(E19&gt;=14692, E19&lt;=35424), "High",
   IF(AND(E19&gt;=6446, E19&lt;=14691), "Medium",
   IF(AND(E19&gt;=1, E19&lt;=6445), "Low", "Not Classified"))))</f>
        <v>Very High</v>
      </c>
      <c r="I19" s="299" t="s">
        <v>61</v>
      </c>
      <c r="J19" s="279"/>
      <c r="Q19" s="339" t="s">
        <v>9</v>
      </c>
      <c r="R19" s="387">
        <v>50</v>
      </c>
    </row>
    <row r="20" spans="2:18">
      <c r="B20" s="94" t="s">
        <v>75</v>
      </c>
      <c r="C20" s="244">
        <v>30000</v>
      </c>
      <c r="D20" s="244">
        <v>22700</v>
      </c>
      <c r="E20" s="268">
        <f>C20+D20</f>
        <v>52700</v>
      </c>
      <c r="F20" s="295" t="str">
        <f t="shared" ref="F20:F24" si="0">IF(AND(E20&gt;=35425, E20&lt;=712192), "Very High",
   IF(AND(E20&gt;=14692, E20&lt;=35424), "High",
   IF(AND(E20&gt;=6446, E20&lt;=14691), "Medium",
   IF(AND(E20&gt;=1, E20&lt;=6445), "Low", "Not Classified"))))</f>
        <v>Very High</v>
      </c>
      <c r="I20" s="5" t="s">
        <v>168</v>
      </c>
      <c r="J20" s="282">
        <v>30</v>
      </c>
      <c r="Q20" s="339" t="s">
        <v>7</v>
      </c>
      <c r="R20" s="387">
        <v>10</v>
      </c>
    </row>
    <row r="21" spans="2:18">
      <c r="B21" s="94" t="s">
        <v>78</v>
      </c>
      <c r="C21" s="244">
        <v>18000</v>
      </c>
      <c r="D21" s="244">
        <v>9979</v>
      </c>
      <c r="E21" s="244">
        <f>C21+D21</f>
        <v>27979</v>
      </c>
      <c r="F21" s="295" t="str">
        <f t="shared" si="0"/>
        <v>High</v>
      </c>
      <c r="I21" s="281" t="s">
        <v>44</v>
      </c>
      <c r="J21" s="282">
        <v>100</v>
      </c>
      <c r="Q21" s="340" t="s">
        <v>9</v>
      </c>
      <c r="R21" s="388"/>
    </row>
    <row r="22" spans="2:18">
      <c r="B22" s="94" t="s">
        <v>77</v>
      </c>
      <c r="C22" s="244">
        <v>14000</v>
      </c>
      <c r="D22" s="244">
        <v>11200</v>
      </c>
      <c r="E22" s="244">
        <f>C22+D22</f>
        <v>25200</v>
      </c>
      <c r="F22" s="295" t="str">
        <f t="shared" si="0"/>
        <v>High</v>
      </c>
      <c r="I22" s="281" t="s">
        <v>48</v>
      </c>
      <c r="J22" s="282">
        <v>999</v>
      </c>
      <c r="Q22" s="255" t="s">
        <v>13</v>
      </c>
      <c r="R22" s="387">
        <v>150</v>
      </c>
    </row>
    <row r="23" spans="2:18">
      <c r="B23" s="94" t="s">
        <v>79</v>
      </c>
      <c r="C23" s="244">
        <v>14000</v>
      </c>
      <c r="D23" s="244">
        <v>11200</v>
      </c>
      <c r="E23" s="244">
        <f t="shared" ref="E23" si="1">C23+D23</f>
        <v>25200</v>
      </c>
      <c r="F23" s="295" t="str">
        <f t="shared" si="0"/>
        <v>High</v>
      </c>
      <c r="I23" s="299" t="s">
        <v>180</v>
      </c>
      <c r="J23" s="279"/>
      <c r="Q23" s="255" t="s">
        <v>9</v>
      </c>
      <c r="R23" s="387">
        <v>50</v>
      </c>
    </row>
    <row r="24" spans="2:18">
      <c r="B24" s="94" t="s">
        <v>80</v>
      </c>
      <c r="C24" s="244">
        <v>10000</v>
      </c>
      <c r="D24" s="268">
        <v>6403</v>
      </c>
      <c r="E24" s="244">
        <f>C24+D24</f>
        <v>16403</v>
      </c>
      <c r="F24" s="295" t="str">
        <f t="shared" si="0"/>
        <v>High</v>
      </c>
      <c r="I24" s="5" t="s">
        <v>168</v>
      </c>
      <c r="J24" s="282">
        <v>30</v>
      </c>
      <c r="Q24" s="255" t="s">
        <v>7</v>
      </c>
      <c r="R24" s="387">
        <v>10</v>
      </c>
    </row>
    <row r="25" spans="2:18">
      <c r="B25" s="251" t="s">
        <v>56</v>
      </c>
      <c r="C25" s="253">
        <v>81000</v>
      </c>
      <c r="D25" s="253">
        <v>127400</v>
      </c>
      <c r="E25" s="253">
        <f>C25+D25</f>
        <v>208400</v>
      </c>
      <c r="F25" s="283" t="str">
        <f>IF(AND(E18&gt;=268655, E18&lt;=2200000), "Very High",
   IF(AND(E18&gt;=95601, E18&lt;=268654), "High",
   IF(AND(E18&gt;=27789, E18&lt;=95600), "Medium",
   IF(AND(E18&gt;=1, E18&lt;=27788), "Low", "Not Classified"))))</f>
        <v>High</v>
      </c>
      <c r="I25" s="281" t="s">
        <v>44</v>
      </c>
      <c r="J25" s="282">
        <v>100</v>
      </c>
      <c r="Q25" s="340" t="s">
        <v>7</v>
      </c>
      <c r="R25" s="388"/>
    </row>
    <row r="26" spans="2:18">
      <c r="B26" s="94" t="s">
        <v>96</v>
      </c>
      <c r="C26" s="244">
        <v>5569</v>
      </c>
      <c r="D26" s="244">
        <v>3142</v>
      </c>
      <c r="E26" s="244">
        <f>C26+D26</f>
        <v>8711</v>
      </c>
      <c r="F26" s="302" t="str">
        <f>IF(AND(E26&gt;=35425, E26&lt;=712192), "Very High",
   IF(AND(E26&gt;=14692, E26&lt;=35424), "High",
   IF(AND(E26&gt;=6446, E26&lt;=14691), "Medium",
   IF(AND(E26&gt;=1, E26&lt;=6445), "Low", "Not Classified"))))</f>
        <v>Medium</v>
      </c>
      <c r="I26" s="281" t="s">
        <v>48</v>
      </c>
      <c r="J26" s="282">
        <v>999</v>
      </c>
      <c r="Q26" s="255" t="s">
        <v>13</v>
      </c>
      <c r="R26" s="387">
        <v>150</v>
      </c>
    </row>
    <row r="27" spans="2:18">
      <c r="B27" s="94" t="s">
        <v>95</v>
      </c>
      <c r="C27" s="244">
        <v>2859</v>
      </c>
      <c r="D27" s="244">
        <v>2524</v>
      </c>
      <c r="E27" s="244">
        <f t="shared" ref="E27:E30" si="2">C27+D27</f>
        <v>5383</v>
      </c>
      <c r="F27" s="302" t="str">
        <f>IF(AND(E27&gt;=35425, E27&lt;=712192), "Very High",
   IF(AND(E27&gt;=14692, E27&lt;=35424), "High",
   IF(AND(E27&gt;=6446, E27&lt;=14691), "Medium",
   IF(AND(E27&gt;=1, E27&lt;=6445), "Low", "Not Classified"))))</f>
        <v>Low</v>
      </c>
      <c r="I27" s="299" t="s">
        <v>181</v>
      </c>
      <c r="J27" s="279"/>
      <c r="N27" s="247"/>
      <c r="Q27" s="255" t="s">
        <v>9</v>
      </c>
      <c r="R27" s="387">
        <v>50</v>
      </c>
    </row>
    <row r="28" spans="2:18">
      <c r="B28" s="94" t="s">
        <v>94</v>
      </c>
      <c r="C28" s="244">
        <v>2340</v>
      </c>
      <c r="D28" s="244">
        <v>1560</v>
      </c>
      <c r="E28" s="244">
        <f t="shared" si="2"/>
        <v>3900</v>
      </c>
      <c r="F28" s="302" t="str">
        <f t="shared" ref="F28:F30" si="3">IF(AND(E28&gt;=35425, E28&lt;=712192), "Very High",
   IF(AND(E28&gt;=14692, E28&lt;=35424), "High",
   IF(AND(E28&gt;=6446, E28&lt;=14691), "Medium",
   IF(AND(E28&gt;=1, E28&lt;=6445), "Low", "Not Classified"))))</f>
        <v>Low</v>
      </c>
      <c r="I28" s="5" t="s">
        <v>168</v>
      </c>
      <c r="J28" s="282">
        <v>30</v>
      </c>
      <c r="Q28" s="255" t="s">
        <v>7</v>
      </c>
      <c r="R28" s="387">
        <v>10</v>
      </c>
    </row>
    <row r="29" spans="2:18">
      <c r="B29" s="94" t="s">
        <v>97</v>
      </c>
      <c r="C29" s="244">
        <v>2324</v>
      </c>
      <c r="D29" s="10">
        <v>2912</v>
      </c>
      <c r="E29" s="244">
        <f>C29+D29</f>
        <v>5236</v>
      </c>
      <c r="F29" s="302" t="str">
        <f t="shared" si="3"/>
        <v>Low</v>
      </c>
      <c r="I29" s="281" t="s">
        <v>44</v>
      </c>
      <c r="J29" s="282">
        <v>100</v>
      </c>
      <c r="Q29" s="340" t="s">
        <v>63</v>
      </c>
      <c r="R29" s="388"/>
    </row>
    <row r="30" spans="2:18">
      <c r="B30" s="94" t="s">
        <v>93</v>
      </c>
      <c r="C30" s="244">
        <v>2024</v>
      </c>
      <c r="D30" s="10">
        <v>1284</v>
      </c>
      <c r="E30" s="244">
        <f t="shared" si="2"/>
        <v>3308</v>
      </c>
      <c r="F30" s="302" t="str">
        <f t="shared" si="3"/>
        <v>Low</v>
      </c>
      <c r="I30" s="281" t="s">
        <v>48</v>
      </c>
      <c r="J30" s="282">
        <v>999</v>
      </c>
      <c r="Q30" s="255" t="s">
        <v>13</v>
      </c>
      <c r="R30" s="389">
        <v>150</v>
      </c>
    </row>
    <row r="31" spans="2:18">
      <c r="B31" s="251" t="s">
        <v>135</v>
      </c>
      <c r="C31" s="253">
        <v>50000</v>
      </c>
      <c r="D31" s="267">
        <v>32500</v>
      </c>
      <c r="E31" s="253">
        <f>C31+D31</f>
        <v>82500</v>
      </c>
      <c r="F31" s="283" t="str">
        <f>IF(AND(E31&gt;=268655, E31&lt;=2200000), "Very High",
   IF(AND(E31&gt;=95601, E31&lt;=268654), "High",
   IF(AND(E31&gt;=27789, E31&lt;=95600), "Medium",
   IF(AND(E31&gt;=1, E31&lt;=27788), "Low", "Not Classified"))))</f>
        <v>Medium</v>
      </c>
      <c r="I31" s="299" t="s">
        <v>182</v>
      </c>
      <c r="J31" s="279"/>
      <c r="Q31" s="255" t="s">
        <v>9</v>
      </c>
      <c r="R31" s="389">
        <v>50</v>
      </c>
    </row>
    <row r="32" spans="2:18">
      <c r="B32" s="94" t="s">
        <v>84</v>
      </c>
      <c r="C32" s="10">
        <v>3822</v>
      </c>
      <c r="D32" s="10">
        <v>126</v>
      </c>
      <c r="E32" s="244">
        <f>C32+D32</f>
        <v>3948</v>
      </c>
      <c r="F32" s="302" t="str">
        <f>IF(AND(E32&gt;=35425, E32&lt;=712192), "Very High",
   IF(AND(E32&gt;=14692, E32&lt;=35424), "High",
   IF(AND(E32&gt;=6446, E32&lt;=14691), "Medium",
   IF(AND(E32&gt;=1, E32&lt;=6445), "Low", "Not Classified"))))</f>
        <v>Low</v>
      </c>
      <c r="I32" s="5" t="s">
        <v>168</v>
      </c>
      <c r="J32" s="282">
        <v>30</v>
      </c>
      <c r="Q32" s="255" t="s">
        <v>7</v>
      </c>
      <c r="R32" s="389">
        <v>10</v>
      </c>
    </row>
    <row r="33" spans="2:11">
      <c r="B33" s="94" t="s">
        <v>81</v>
      </c>
      <c r="C33" s="10">
        <v>2546</v>
      </c>
      <c r="D33" s="249"/>
      <c r="E33" s="244">
        <f t="shared" ref="E33:E41" si="4">C33+D33</f>
        <v>2546</v>
      </c>
      <c r="F33" s="302" t="str">
        <f t="shared" ref="F33:F40" si="5">IF(AND(E33&gt;=35425, E33&lt;=712192), "Very High",
   IF(AND(E33&gt;=14692, E33&lt;=35424), "High",
   IF(AND(E33&gt;=6446, E33&lt;=14691), "Medium",
   IF(AND(E33&gt;=1, E33&lt;=6445), "Low", "Not Classified"))))</f>
        <v>Low</v>
      </c>
      <c r="I33" s="281" t="s">
        <v>44</v>
      </c>
      <c r="J33" s="282">
        <v>100</v>
      </c>
    </row>
    <row r="34" spans="2:11">
      <c r="B34" s="94" t="s">
        <v>85</v>
      </c>
      <c r="C34" s="10">
        <v>2504</v>
      </c>
      <c r="D34" s="10"/>
      <c r="E34" s="244">
        <f t="shared" si="4"/>
        <v>2504</v>
      </c>
      <c r="F34" s="302" t="str">
        <f t="shared" si="5"/>
        <v>Low</v>
      </c>
      <c r="I34" s="281" t="s">
        <v>48</v>
      </c>
      <c r="J34" s="282">
        <v>999</v>
      </c>
    </row>
    <row r="35" spans="2:11">
      <c r="B35" s="94" t="s">
        <v>88</v>
      </c>
      <c r="C35" s="10">
        <v>2391</v>
      </c>
      <c r="D35" s="10">
        <v>122</v>
      </c>
      <c r="E35" s="244">
        <f t="shared" si="4"/>
        <v>2513</v>
      </c>
      <c r="F35" s="302" t="str">
        <f t="shared" si="5"/>
        <v>Low</v>
      </c>
      <c r="I35" s="8"/>
      <c r="J35" s="281"/>
    </row>
    <row r="36" spans="2:11">
      <c r="B36" s="94" t="s">
        <v>90</v>
      </c>
      <c r="C36" s="10">
        <v>2168</v>
      </c>
      <c r="D36" s="10">
        <v>248</v>
      </c>
      <c r="E36" s="244">
        <f t="shared" si="4"/>
        <v>2416</v>
      </c>
      <c r="F36" s="302" t="str">
        <f t="shared" si="5"/>
        <v>Low</v>
      </c>
      <c r="I36" s="299" t="s">
        <v>66</v>
      </c>
      <c r="J36" s="277"/>
    </row>
    <row r="37" spans="2:11">
      <c r="B37" s="94" t="s">
        <v>87</v>
      </c>
      <c r="C37" s="10">
        <v>1695</v>
      </c>
      <c r="D37" s="10">
        <v>97</v>
      </c>
      <c r="E37" s="244">
        <f t="shared" si="4"/>
        <v>1792</v>
      </c>
      <c r="F37" s="302" t="str">
        <f t="shared" si="5"/>
        <v>Low</v>
      </c>
      <c r="I37" s="281" t="s">
        <v>67</v>
      </c>
      <c r="J37" s="281"/>
    </row>
    <row r="38" spans="2:11">
      <c r="B38" s="94" t="s">
        <v>82</v>
      </c>
      <c r="C38" s="10">
        <v>1603</v>
      </c>
      <c r="D38" s="10">
        <v>320</v>
      </c>
      <c r="E38" s="244">
        <f t="shared" si="4"/>
        <v>1923</v>
      </c>
      <c r="F38" s="302" t="str">
        <f t="shared" si="5"/>
        <v>Low</v>
      </c>
      <c r="I38" s="281" t="s">
        <v>68</v>
      </c>
      <c r="J38" s="281"/>
    </row>
    <row r="39" spans="2:11">
      <c r="B39" s="94" t="s">
        <v>83</v>
      </c>
      <c r="C39" s="10">
        <v>1362</v>
      </c>
      <c r="D39" s="10"/>
      <c r="E39" s="244">
        <f t="shared" si="4"/>
        <v>1362</v>
      </c>
      <c r="F39" s="302" t="str">
        <f t="shared" si="5"/>
        <v>Low</v>
      </c>
      <c r="I39" s="281" t="s">
        <v>69</v>
      </c>
      <c r="J39" s="281"/>
    </row>
    <row r="40" spans="2:11">
      <c r="B40" s="94" t="s">
        <v>86</v>
      </c>
      <c r="C40" s="10"/>
      <c r="D40" s="10">
        <v>126</v>
      </c>
      <c r="E40" s="244">
        <f t="shared" si="4"/>
        <v>126</v>
      </c>
      <c r="F40" s="302" t="str">
        <f t="shared" si="5"/>
        <v>Low</v>
      </c>
      <c r="I40" s="281" t="s">
        <v>70</v>
      </c>
      <c r="J40" s="281"/>
    </row>
    <row r="41" spans="2:11">
      <c r="B41" s="94" t="s">
        <v>89</v>
      </c>
      <c r="C41" s="10"/>
      <c r="D41" s="10">
        <v>54</v>
      </c>
      <c r="E41" s="244">
        <f t="shared" si="4"/>
        <v>54</v>
      </c>
      <c r="F41" s="302" t="str">
        <f>IF(AND(E41&gt;=35425, E41&lt;=712192), "Very High",
   IF(AND(E41&gt;=14692, E41&lt;=35424), "High",
   IF(AND(E41&gt;=6446, E41&lt;=14691), "Medium",
   IF(AND(E41&gt;=1, E41&lt;=6445), "Low", "Not Classified"))))</f>
        <v>Low</v>
      </c>
      <c r="I41" s="281" t="s">
        <v>71</v>
      </c>
      <c r="J41" s="281"/>
    </row>
    <row r="42" spans="2:11">
      <c r="B42" s="251" t="s">
        <v>138</v>
      </c>
      <c r="C42" s="253">
        <v>14000</v>
      </c>
      <c r="D42" s="253">
        <v>13200</v>
      </c>
      <c r="E42" s="253">
        <f>C42+D42</f>
        <v>27200</v>
      </c>
      <c r="F42" s="283" t="str">
        <f>IF(AND(E42&gt;=268655, E42&lt;=2200000), "Very High",
   IF(AND(E42&gt;=95601, E42&lt;=268654), "High",
   IF(AND(E42&gt;=27789, E42&lt;=95600), "Medium",
   IF(AND(E42&gt;=1, E42&lt;=27788), "Low", "Not Classified"))))</f>
        <v>Low</v>
      </c>
      <c r="I42" s="281" t="s">
        <v>72</v>
      </c>
      <c r="J42" s="281"/>
    </row>
    <row r="43" spans="2:11">
      <c r="B43" s="94" t="s">
        <v>91</v>
      </c>
      <c r="C43" s="10">
        <v>2366</v>
      </c>
      <c r="D43" s="10">
        <v>10</v>
      </c>
      <c r="E43" s="244">
        <f>C43+D43</f>
        <v>2376</v>
      </c>
      <c r="F43" s="302" t="str">
        <f>IF(AND(E43&gt;=35425, E43&lt;=712192), "Very High",
   IF(AND(E43&gt;=14692, E43&lt;=35424), "High",
   IF(AND(E43&gt;=6446, E43&lt;=14691), "Medium",
   IF(AND(E43&gt;=1, E43&lt;=6445), "Low", "Not Classified"))))</f>
        <v>Low</v>
      </c>
    </row>
    <row r="44" spans="2:11">
      <c r="B44" s="94" t="s">
        <v>92</v>
      </c>
      <c r="C44" s="10">
        <v>1429</v>
      </c>
      <c r="D44" s="10">
        <v>12</v>
      </c>
      <c r="E44" s="244">
        <f>C44+D44</f>
        <v>1441</v>
      </c>
      <c r="F44" s="302" t="str">
        <f>IF(AND(E44&gt;=35425, E44&lt;=712192), "Very High",
   IF(AND(E44&gt;=14692, E44&lt;=35424), "High",
   IF(AND(E44&gt;=6446, E44&lt;=14691), "Medium",
   IF(AND(E44&gt;=1, E44&lt;=6445), "Low", "Not Classified"))))</f>
        <v>Low</v>
      </c>
    </row>
    <row r="45" spans="2:11">
      <c r="B45" s="251" t="s">
        <v>140</v>
      </c>
      <c r="C45" s="254">
        <v>3707</v>
      </c>
      <c r="D45" s="254">
        <v>2050</v>
      </c>
      <c r="E45" s="254">
        <f>3707+D45</f>
        <v>5757</v>
      </c>
      <c r="F45" s="283" t="str">
        <f>IF(AND(E45&gt;=268655, E45&lt;=2200000), "Very High",
   IF(AND(E45&gt;=95601, E45&lt;=268654), "High",
   IF(AND(E45&gt;=27789, E45&lt;=95600), "Medium",
   IF(AND(E45&gt;=1, E45&lt;=27788), "Low", "Not Classified"))))</f>
        <v>Low</v>
      </c>
      <c r="I45" s="138" t="s">
        <v>183</v>
      </c>
      <c r="J45" s="138" t="s">
        <v>11</v>
      </c>
      <c r="K45" s="282"/>
    </row>
    <row r="46" spans="2:11">
      <c r="B46" s="94" t="s">
        <v>141</v>
      </c>
      <c r="C46" s="10">
        <v>1833</v>
      </c>
      <c r="D46" s="10">
        <v>47</v>
      </c>
      <c r="E46" s="244">
        <f>C46+D46</f>
        <v>1880</v>
      </c>
      <c r="F46" s="302" t="str">
        <f>IF(AND(E46&gt;=35425, E46&lt;=712192), "Very High",
   IF(AND(E46&gt;=14692, E46&lt;=35424), "High",
   IF(AND(E46&gt;=6446, E46&lt;=14691), "Medium",
   IF(AND(E46&gt;=1, E46&lt;=6445), "Low", "Not Classified"))))</f>
        <v>Low</v>
      </c>
      <c r="I46" s="269" t="s">
        <v>163</v>
      </c>
      <c r="J46" s="214">
        <v>10</v>
      </c>
      <c r="K46" s="282"/>
    </row>
    <row r="47" spans="2:11">
      <c r="B47" s="251" t="s">
        <v>142</v>
      </c>
      <c r="C47" s="252"/>
      <c r="D47" s="252"/>
      <c r="E47" s="252"/>
      <c r="F47" s="283"/>
      <c r="I47" s="269" t="s">
        <v>173</v>
      </c>
      <c r="J47" s="214">
        <v>10</v>
      </c>
      <c r="K47" s="282"/>
    </row>
    <row r="48" spans="2:11">
      <c r="B48" s="99" t="s">
        <v>184</v>
      </c>
      <c r="I48" s="269" t="s">
        <v>185</v>
      </c>
      <c r="J48" s="214">
        <v>10</v>
      </c>
      <c r="K48" s="282"/>
    </row>
    <row r="49" spans="2:11">
      <c r="B49" s="5" t="s">
        <v>186</v>
      </c>
      <c r="E49" s="306">
        <v>2900</v>
      </c>
      <c r="F49" s="302" t="str">
        <f>IF(AND(E49&gt;=35425, E49&lt;=712192), "Very High",
   IF(AND(E49&gt;=14692, E49&lt;=35424), "High",
   IF(AND(E49&gt;=6446, E49&lt;=14691), "Medium",
   IF(AND(E49&gt;=1, E49&lt;=6445), "Low", "Not Classified"))))</f>
        <v>Low</v>
      </c>
      <c r="I49" s="269" t="s">
        <v>187</v>
      </c>
      <c r="J49" s="214">
        <v>10</v>
      </c>
      <c r="K49" s="282"/>
    </row>
    <row r="50" spans="2:11">
      <c r="B50" s="5" t="s">
        <v>188</v>
      </c>
      <c r="E50" s="306">
        <v>18700</v>
      </c>
      <c r="F50" s="302" t="str">
        <f t="shared" ref="F50:F59" si="6">IF(AND(E50&gt;=35425, E50&lt;=712192), "Very High",
   IF(AND(E50&gt;=14692, E50&lt;=35424), "High",
   IF(AND(E50&gt;=6446, E50&lt;=14691), "Medium",
   IF(AND(E50&gt;=1, E50&lt;=6445), "Low", "Not Classified"))))</f>
        <v>High</v>
      </c>
      <c r="I50" s="269" t="s">
        <v>189</v>
      </c>
      <c r="J50" s="214">
        <v>10</v>
      </c>
      <c r="K50" s="282"/>
    </row>
    <row r="51" spans="2:11">
      <c r="B51" s="5" t="s">
        <v>190</v>
      </c>
      <c r="E51" s="306">
        <v>2800</v>
      </c>
      <c r="F51" s="302" t="str">
        <f t="shared" si="6"/>
        <v>Low</v>
      </c>
      <c r="I51" s="269" t="s">
        <v>191</v>
      </c>
      <c r="J51" s="214">
        <v>25</v>
      </c>
      <c r="K51" s="282"/>
    </row>
    <row r="52" spans="2:11">
      <c r="B52" s="5" t="s">
        <v>192</v>
      </c>
      <c r="E52" s="306">
        <v>1000</v>
      </c>
      <c r="F52" s="302" t="str">
        <f t="shared" si="6"/>
        <v>Low</v>
      </c>
      <c r="I52" s="255" t="s">
        <v>142</v>
      </c>
      <c r="J52" s="214">
        <v>10</v>
      </c>
    </row>
    <row r="53" spans="2:11">
      <c r="B53" s="5" t="s">
        <v>193</v>
      </c>
      <c r="E53" s="306">
        <v>1600</v>
      </c>
      <c r="F53" s="302" t="str">
        <f t="shared" si="6"/>
        <v>Low</v>
      </c>
    </row>
    <row r="54" spans="2:11">
      <c r="B54" s="5" t="s">
        <v>194</v>
      </c>
      <c r="E54" s="306">
        <v>3700</v>
      </c>
      <c r="F54" s="302" t="str">
        <f t="shared" si="6"/>
        <v>Low</v>
      </c>
    </row>
    <row r="55" spans="2:11">
      <c r="B55" s="5" t="s">
        <v>195</v>
      </c>
      <c r="E55" s="306">
        <v>1300</v>
      </c>
      <c r="F55" s="302" t="str">
        <f t="shared" si="6"/>
        <v>Low</v>
      </c>
    </row>
    <row r="56" spans="2:11">
      <c r="B56" s="5" t="s">
        <v>196</v>
      </c>
      <c r="E56" s="306">
        <v>5800</v>
      </c>
      <c r="F56" s="302" t="str">
        <f t="shared" si="6"/>
        <v>Low</v>
      </c>
      <c r="I56" s="303"/>
      <c r="J56" s="9"/>
      <c r="K56" s="282"/>
    </row>
    <row r="57" spans="2:11">
      <c r="B57" s="5" t="s">
        <v>197</v>
      </c>
      <c r="E57" s="306">
        <v>13600</v>
      </c>
      <c r="F57" s="302" t="str">
        <f t="shared" si="6"/>
        <v>Medium</v>
      </c>
      <c r="I57" s="303"/>
      <c r="J57" s="9"/>
      <c r="K57" s="282"/>
    </row>
    <row r="58" spans="2:11">
      <c r="B58" s="155" t="s">
        <v>56</v>
      </c>
      <c r="E58" s="11"/>
      <c r="I58" s="303"/>
      <c r="J58" s="9"/>
      <c r="K58" s="282"/>
    </row>
    <row r="59" spans="2:11">
      <c r="B59" s="5" t="s">
        <v>198</v>
      </c>
      <c r="E59" s="306">
        <v>1000</v>
      </c>
      <c r="F59" s="302" t="str">
        <f t="shared" si="6"/>
        <v>Low</v>
      </c>
      <c r="I59" s="303"/>
      <c r="J59" s="9"/>
      <c r="K59" s="282"/>
    </row>
    <row r="60" spans="2:11">
      <c r="B60" s="296" t="s">
        <v>45</v>
      </c>
      <c r="C60" s="10"/>
      <c r="D60" s="10"/>
      <c r="E60" s="10"/>
      <c r="F60" s="302"/>
      <c r="I60" s="303"/>
      <c r="J60" s="9"/>
      <c r="K60" s="282"/>
    </row>
    <row r="61" spans="2:11">
      <c r="B61" s="94" t="s">
        <v>146</v>
      </c>
      <c r="C61" s="10">
        <v>3749</v>
      </c>
      <c r="D61" s="10">
        <v>481</v>
      </c>
      <c r="E61" s="10">
        <f>C61+D61</f>
        <v>4230</v>
      </c>
      <c r="F61" s="302" t="str">
        <f t="shared" ref="F61" si="7">IF(AND(E61&gt;=35425, E61&lt;=712192), "Very High",
   IF(AND(E61&gt;=14692, E61&lt;=35424), "High",
   IF(AND(E61&gt;=6446, E61&lt;=14691), "Medium",
   IF(AND(E61&gt;=1, E61&lt;=6445), "Low", "Not Classified"))))</f>
        <v>Low</v>
      </c>
      <c r="I61" s="303"/>
      <c r="J61" s="9"/>
      <c r="K61" s="282"/>
    </row>
    <row r="62" spans="2:11">
      <c r="B62" s="155" t="s">
        <v>52</v>
      </c>
      <c r="I62" s="303"/>
      <c r="J62" s="9"/>
      <c r="K62" s="282"/>
    </row>
    <row r="63" spans="2:11">
      <c r="B63" s="94" t="s">
        <v>145</v>
      </c>
      <c r="C63" s="10">
        <v>1646</v>
      </c>
      <c r="D63" s="10">
        <v>3</v>
      </c>
      <c r="E63" s="10">
        <f>C63+D63</f>
        <v>1649</v>
      </c>
      <c r="F63" s="302" t="str">
        <f>IF(AND(E63&gt;=35425, E63&lt;=712192), "Very High",
   IF(AND(E63&gt;=14692, E63&lt;=35424), "High",
   IF(AND(E63&gt;=6446, E63&lt;=14691), "Medium",
   IF(AND(E63&gt;=1, E63&lt;=6445), "Low", "Not Classified"))))</f>
        <v>Low</v>
      </c>
      <c r="I63" s="303"/>
      <c r="J63" s="9"/>
      <c r="K63" s="282"/>
    </row>
    <row r="64" spans="2:11">
      <c r="B64" s="251" t="s">
        <v>52</v>
      </c>
      <c r="C64" s="283">
        <v>7934</v>
      </c>
      <c r="D64" s="283">
        <v>8970</v>
      </c>
      <c r="E64" s="283">
        <f>C64+D64</f>
        <v>16904</v>
      </c>
      <c r="F64" s="283" t="str">
        <f>IF(AND(E64&gt;=268655, E64&lt;=2200000), "Very High",
   IF(AND(E64&gt;=95601, E64&lt;=268654), "High",
   IF(AND(E64&gt;=27789, E64&lt;=95600), "Medium",
   IF(AND(E64&gt;=1, E64&lt;=27788), "Low", "Not Classified"))))</f>
        <v>Low</v>
      </c>
      <c r="I64" s="303"/>
      <c r="J64" s="9"/>
      <c r="K64" s="282"/>
    </row>
    <row r="65" spans="2:11">
      <c r="I65" s="303"/>
      <c r="J65" s="9"/>
      <c r="K65" s="282"/>
    </row>
    <row r="66" spans="2:11">
      <c r="I66" s="8"/>
      <c r="J66" s="8"/>
      <c r="K66" s="282"/>
    </row>
    <row r="67" spans="2:11" ht="19.5">
      <c r="B67" s="398"/>
      <c r="C67" s="398"/>
      <c r="D67" s="399" t="s">
        <v>199</v>
      </c>
      <c r="E67" s="398"/>
      <c r="F67" s="398"/>
      <c r="I67" s="303"/>
      <c r="J67" s="9"/>
      <c r="K67" s="282"/>
    </row>
    <row r="68" spans="2:11">
      <c r="B68" s="400"/>
      <c r="C68" s="400"/>
      <c r="D68" s="400"/>
      <c r="E68" s="400"/>
      <c r="F68" s="400"/>
      <c r="I68" s="303"/>
      <c r="J68" s="9"/>
      <c r="K68" s="282"/>
    </row>
    <row r="69" spans="2:11">
      <c r="B69" s="401" t="s">
        <v>31</v>
      </c>
      <c r="C69" s="401" t="s">
        <v>109</v>
      </c>
      <c r="D69" s="401" t="s">
        <v>110</v>
      </c>
      <c r="E69" s="401" t="s">
        <v>111</v>
      </c>
      <c r="F69" s="401"/>
      <c r="I69" s="8"/>
      <c r="J69" s="8"/>
      <c r="K69" s="282"/>
    </row>
    <row r="70" spans="2:11">
      <c r="B70" s="402" t="s">
        <v>112</v>
      </c>
      <c r="C70" s="402" t="s">
        <v>200</v>
      </c>
      <c r="D70" s="402" t="s">
        <v>201</v>
      </c>
      <c r="E70" s="402" t="s">
        <v>115</v>
      </c>
      <c r="F70" s="402" t="s">
        <v>202</v>
      </c>
      <c r="I70" s="303"/>
      <c r="J70" s="9"/>
      <c r="K70" s="304"/>
    </row>
    <row r="71" spans="2:11">
      <c r="B71" s="402" t="s">
        <v>56</v>
      </c>
      <c r="C71" s="402" t="s">
        <v>53</v>
      </c>
      <c r="D71" s="402" t="s">
        <v>54</v>
      </c>
      <c r="E71" s="402" t="s">
        <v>117</v>
      </c>
      <c r="F71" s="402" t="s">
        <v>118</v>
      </c>
      <c r="I71" s="303"/>
      <c r="J71" s="9"/>
      <c r="K71" s="304"/>
    </row>
    <row r="72" spans="2:11">
      <c r="B72" s="402" t="s">
        <v>119</v>
      </c>
      <c r="C72" s="402" t="s">
        <v>53</v>
      </c>
      <c r="D72" s="402" t="s">
        <v>54</v>
      </c>
      <c r="E72" s="402" t="s">
        <v>120</v>
      </c>
      <c r="F72" s="402" t="s">
        <v>121</v>
      </c>
      <c r="I72" s="303"/>
      <c r="J72" s="9"/>
      <c r="K72" s="304"/>
    </row>
    <row r="73" spans="2:11">
      <c r="B73" s="402" t="s">
        <v>123</v>
      </c>
      <c r="C73" s="402" t="s">
        <v>50</v>
      </c>
      <c r="D73" s="402" t="s">
        <v>51</v>
      </c>
      <c r="E73" s="402"/>
      <c r="F73" s="402" t="s">
        <v>124</v>
      </c>
      <c r="I73" s="303"/>
      <c r="J73" s="9"/>
      <c r="K73" s="304"/>
    </row>
    <row r="74" spans="2:11">
      <c r="B74" s="402" t="s">
        <v>128</v>
      </c>
      <c r="C74" s="402" t="s">
        <v>129</v>
      </c>
      <c r="D74" s="402" t="s">
        <v>47</v>
      </c>
      <c r="E74" s="402"/>
      <c r="F74" s="402"/>
      <c r="I74" s="303"/>
      <c r="J74" s="9"/>
      <c r="K74" s="282"/>
    </row>
    <row r="75" spans="2:11">
      <c r="B75" s="402" t="s">
        <v>132</v>
      </c>
      <c r="C75" s="402" t="s">
        <v>59</v>
      </c>
      <c r="D75" s="402" t="s">
        <v>60</v>
      </c>
      <c r="E75" s="402"/>
      <c r="F75" s="402" t="s">
        <v>133</v>
      </c>
      <c r="I75" s="8"/>
      <c r="J75" s="8"/>
      <c r="K75" s="304"/>
    </row>
    <row r="76" spans="2:11">
      <c r="B76" s="402" t="s">
        <v>184</v>
      </c>
      <c r="C76" s="400"/>
      <c r="D76" s="402" t="s">
        <v>203</v>
      </c>
      <c r="E76" s="402" t="s">
        <v>204</v>
      </c>
      <c r="F76" s="400"/>
      <c r="I76" s="100"/>
      <c r="J76" s="9"/>
      <c r="K76" s="282"/>
    </row>
    <row r="77" spans="2:11">
      <c r="B77" s="11"/>
      <c r="I77" s="8"/>
      <c r="J77" s="8"/>
      <c r="K77" s="304"/>
    </row>
    <row r="78" spans="2:11">
      <c r="I78" s="303"/>
      <c r="J78" s="305"/>
      <c r="K78" s="304"/>
    </row>
    <row r="79" spans="2:11">
      <c r="I79" s="303"/>
      <c r="J79" s="305"/>
      <c r="K79" s="304"/>
    </row>
    <row r="80" spans="2:11">
      <c r="I80" s="303"/>
      <c r="J80" s="305"/>
      <c r="K80" s="304"/>
    </row>
    <row r="81" spans="9:11">
      <c r="I81" s="303"/>
      <c r="J81" s="305"/>
      <c r="K81" s="304"/>
    </row>
  </sheetData>
  <mergeCells count="1">
    <mergeCell ref="C14:E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16E1-85A1-4200-921D-AE416737A416}">
  <sheetPr>
    <tabColor rgb="FF002060"/>
  </sheetPr>
  <dimension ref="A2:AX194"/>
  <sheetViews>
    <sheetView showGridLines="0" topLeftCell="A3" zoomScale="60" workbookViewId="0">
      <selection activeCell="F18" sqref="E18:F19"/>
    </sheetView>
  </sheetViews>
  <sheetFormatPr defaultColWidth="8.85546875" defaultRowHeight="15"/>
  <cols>
    <col min="1" max="1" width="3.42578125" customWidth="1"/>
    <col min="2" max="2" width="38.28515625" customWidth="1"/>
    <col min="3" max="3" width="15.42578125" customWidth="1"/>
    <col min="4" max="4" width="9.42578125" customWidth="1"/>
    <col min="5" max="16" width="11.7109375" customWidth="1"/>
    <col min="18" max="18" width="25.42578125" customWidth="1"/>
    <col min="19" max="19" width="9.140625" customWidth="1"/>
    <col min="20" max="20" width="15.28515625" customWidth="1"/>
    <col min="21" max="21" width="12.28515625" customWidth="1"/>
    <col min="23" max="23" width="21" customWidth="1"/>
    <col min="30" max="30" width="14.28515625" customWidth="1"/>
    <col min="31" max="31" width="11.42578125" customWidth="1"/>
    <col min="32" max="32" width="10.42578125" customWidth="1"/>
    <col min="33" max="33" width="11.140625" customWidth="1"/>
    <col min="34" max="34" width="22.85546875" customWidth="1"/>
    <col min="35" max="35" width="11.85546875" customWidth="1"/>
    <col min="38" max="38" width="10" customWidth="1"/>
    <col min="39" max="39" width="10.42578125" bestFit="1" customWidth="1"/>
    <col min="47" max="47" width="11" customWidth="1"/>
    <col min="50" max="50" width="11.42578125" customWidth="1"/>
  </cols>
  <sheetData>
    <row r="2" spans="1:49" ht="15" customHeight="1">
      <c r="B2" s="423" t="s">
        <v>16</v>
      </c>
      <c r="C2" s="423"/>
      <c r="D2" s="423"/>
      <c r="E2" s="423"/>
      <c r="F2" s="423"/>
      <c r="G2" s="423"/>
      <c r="H2" s="423"/>
      <c r="I2" s="423"/>
      <c r="J2" s="423"/>
      <c r="K2" s="423"/>
      <c r="L2" s="423"/>
      <c r="M2" s="423"/>
      <c r="N2" s="423"/>
      <c r="O2" s="423"/>
      <c r="P2" s="423"/>
      <c r="Q2" s="423"/>
      <c r="R2" s="423"/>
      <c r="S2" s="423"/>
      <c r="T2" s="423"/>
      <c r="U2" s="423"/>
      <c r="V2" s="423"/>
      <c r="W2" s="423"/>
      <c r="X2" s="423"/>
      <c r="Y2" s="423"/>
      <c r="Z2" s="423"/>
      <c r="AA2" s="423"/>
      <c r="AB2" s="423"/>
      <c r="AC2" s="423"/>
      <c r="AD2" s="423"/>
      <c r="AE2" s="423"/>
      <c r="AF2" s="423"/>
      <c r="AG2" s="423"/>
      <c r="AH2" s="423"/>
      <c r="AI2" s="423"/>
      <c r="AJ2" s="423"/>
      <c r="AK2" s="423"/>
      <c r="AL2" s="423"/>
      <c r="AM2" s="423"/>
      <c r="AN2" s="423"/>
      <c r="AO2" s="423"/>
      <c r="AP2" s="423"/>
      <c r="AQ2" s="423"/>
      <c r="AR2" s="423"/>
      <c r="AS2" s="423"/>
      <c r="AT2" s="423"/>
      <c r="AU2" s="423"/>
      <c r="AV2" s="423"/>
      <c r="AW2" s="423"/>
    </row>
    <row r="3" spans="1:49" ht="32.25" customHeight="1">
      <c r="B3" s="423"/>
      <c r="C3" s="423"/>
      <c r="D3" s="423"/>
      <c r="E3" s="423"/>
      <c r="F3" s="423"/>
      <c r="G3" s="423"/>
      <c r="H3" s="423"/>
      <c r="I3" s="423"/>
      <c r="J3" s="423"/>
      <c r="K3" s="423"/>
      <c r="L3" s="423"/>
      <c r="M3" s="423"/>
      <c r="N3" s="423"/>
      <c r="O3" s="423"/>
      <c r="P3" s="423"/>
      <c r="Q3" s="423"/>
      <c r="R3" s="423"/>
      <c r="S3" s="423"/>
      <c r="T3" s="423"/>
      <c r="U3" s="423"/>
      <c r="V3" s="423"/>
      <c r="W3" s="423"/>
      <c r="X3" s="423"/>
      <c r="Y3" s="423"/>
      <c r="Z3" s="423"/>
      <c r="AA3" s="423"/>
      <c r="AB3" s="423"/>
      <c r="AC3" s="423"/>
      <c r="AD3" s="423"/>
      <c r="AE3" s="423"/>
      <c r="AF3" s="423"/>
      <c r="AG3" s="423"/>
      <c r="AH3" s="423"/>
      <c r="AI3" s="423"/>
      <c r="AJ3" s="423"/>
      <c r="AK3" s="423"/>
      <c r="AL3" s="423"/>
      <c r="AM3" s="423"/>
      <c r="AN3" s="423"/>
      <c r="AO3" s="423"/>
      <c r="AP3" s="423"/>
      <c r="AQ3" s="423"/>
      <c r="AR3" s="423"/>
      <c r="AS3" s="423"/>
      <c r="AT3" s="423"/>
      <c r="AU3" s="423"/>
      <c r="AV3" s="423"/>
      <c r="AW3" s="423"/>
    </row>
    <row r="4" spans="1:49" ht="32.25" customHeight="1">
      <c r="B4" s="323"/>
      <c r="C4" s="323"/>
      <c r="D4" s="323"/>
      <c r="E4" s="323"/>
      <c r="F4" s="323"/>
      <c r="G4" s="323"/>
      <c r="H4" s="323"/>
      <c r="I4" s="323"/>
      <c r="J4" s="323"/>
      <c r="K4" s="323"/>
      <c r="L4" s="323"/>
      <c r="M4" s="323"/>
      <c r="N4" s="323"/>
      <c r="O4" s="323"/>
      <c r="P4" s="323"/>
      <c r="Q4" s="8"/>
      <c r="R4" s="8"/>
      <c r="AG4" s="8"/>
      <c r="AH4" s="8"/>
      <c r="AI4" s="8"/>
      <c r="AJ4" s="8"/>
      <c r="AK4" s="8"/>
      <c r="AL4" s="8"/>
      <c r="AM4" s="8"/>
      <c r="AN4" s="8"/>
      <c r="AO4" s="8"/>
    </row>
    <row r="5" spans="1:49" ht="18.75" customHeight="1">
      <c r="B5" s="348" t="s">
        <v>205</v>
      </c>
      <c r="C5" s="349">
        <v>3</v>
      </c>
      <c r="D5" s="323"/>
      <c r="E5" s="323"/>
      <c r="F5" s="323"/>
      <c r="G5" s="323"/>
      <c r="H5" s="323"/>
      <c r="I5" s="323"/>
      <c r="J5" s="323"/>
      <c r="K5" s="323"/>
      <c r="L5" s="323"/>
      <c r="M5" s="323"/>
      <c r="N5" s="323"/>
      <c r="O5" s="323"/>
      <c r="P5" s="323"/>
      <c r="Q5" s="8"/>
      <c r="R5" s="8"/>
      <c r="AG5" s="8"/>
      <c r="AH5" s="8"/>
      <c r="AI5" s="8"/>
      <c r="AJ5" s="8"/>
      <c r="AK5" s="8"/>
      <c r="AL5" s="8"/>
      <c r="AM5" s="8"/>
      <c r="AN5" s="8"/>
      <c r="AO5" s="8"/>
    </row>
    <row r="6" spans="1:49" ht="24.75" customHeight="1">
      <c r="B6" s="350"/>
      <c r="C6" s="293"/>
      <c r="D6" s="323"/>
      <c r="E6" s="323"/>
      <c r="F6" s="323"/>
      <c r="G6" s="323"/>
      <c r="H6" s="323"/>
      <c r="I6" s="323"/>
      <c r="J6" s="323"/>
      <c r="K6" s="323"/>
      <c r="L6" s="323"/>
      <c r="M6" s="323"/>
      <c r="N6" s="323"/>
      <c r="O6" s="323"/>
      <c r="P6" s="323"/>
      <c r="Q6" s="8"/>
      <c r="R6" s="8"/>
      <c r="AG6" s="8"/>
      <c r="AH6" s="8"/>
      <c r="AI6" s="8"/>
      <c r="AJ6" s="8"/>
      <c r="AK6" s="8"/>
      <c r="AL6" s="8"/>
      <c r="AM6" s="8"/>
      <c r="AN6" s="8"/>
    </row>
    <row r="7" spans="1:49" ht="26.25">
      <c r="A7" s="313"/>
      <c r="B7" s="352" t="s">
        <v>206</v>
      </c>
      <c r="C7" s="351"/>
      <c r="D7" s="351"/>
      <c r="E7" s="351"/>
      <c r="F7" s="351"/>
      <c r="G7" s="325" t="s">
        <v>207</v>
      </c>
      <c r="H7" s="351"/>
      <c r="I7" s="351"/>
      <c r="J7" s="351"/>
      <c r="K7" s="351"/>
      <c r="L7" s="351"/>
      <c r="M7" s="351"/>
      <c r="N7" s="8"/>
      <c r="O7" s="8"/>
      <c r="P7" s="8"/>
      <c r="Q7" s="8"/>
      <c r="T7" s="351"/>
      <c r="U7" s="351"/>
      <c r="V7" s="351"/>
      <c r="W7" s="351"/>
      <c r="X7" s="325" t="s">
        <v>208</v>
      </c>
      <c r="Y7" s="351"/>
      <c r="Z7" s="351"/>
      <c r="AA7" s="351"/>
      <c r="AB7" s="351"/>
      <c r="AC7" s="351"/>
      <c r="AD7" s="351"/>
      <c r="AI7" s="351"/>
      <c r="AJ7" s="351"/>
      <c r="AK7" s="351"/>
      <c r="AL7" s="351"/>
      <c r="AM7" s="325" t="s">
        <v>209</v>
      </c>
      <c r="AN7" s="351"/>
      <c r="AO7" s="351"/>
      <c r="AP7" s="351"/>
      <c r="AQ7" s="351"/>
      <c r="AR7" s="351"/>
      <c r="AS7" s="351"/>
    </row>
    <row r="8" spans="1:49" ht="26.25">
      <c r="A8" s="313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AI8" s="8"/>
      <c r="AJ8" s="8"/>
      <c r="AK8" s="8"/>
      <c r="AL8" s="8"/>
      <c r="AM8" s="8"/>
      <c r="AN8" s="8"/>
    </row>
    <row r="9" spans="1:49">
      <c r="A9" s="8"/>
      <c r="C9" s="8"/>
      <c r="D9" s="353" t="s">
        <v>210</v>
      </c>
      <c r="E9" s="353" t="s">
        <v>211</v>
      </c>
      <c r="F9" s="353" t="s">
        <v>212</v>
      </c>
      <c r="G9" s="353" t="s">
        <v>213</v>
      </c>
      <c r="H9" s="353" t="s">
        <v>214</v>
      </c>
      <c r="I9" s="353" t="s">
        <v>215</v>
      </c>
      <c r="J9" s="353" t="s">
        <v>216</v>
      </c>
      <c r="K9" s="353" t="s">
        <v>217</v>
      </c>
      <c r="L9" s="353" t="s">
        <v>218</v>
      </c>
      <c r="M9" s="353" t="s">
        <v>219</v>
      </c>
      <c r="N9" s="353" t="s">
        <v>220</v>
      </c>
      <c r="O9" s="353" t="s">
        <v>221</v>
      </c>
      <c r="P9" s="255"/>
      <c r="R9" s="346" t="s">
        <v>222</v>
      </c>
      <c r="S9" s="8"/>
      <c r="T9" s="353" t="s">
        <v>210</v>
      </c>
      <c r="U9" s="353" t="s">
        <v>211</v>
      </c>
      <c r="V9" s="353" t="s">
        <v>212</v>
      </c>
      <c r="W9" s="353" t="s">
        <v>213</v>
      </c>
      <c r="X9" s="353" t="s">
        <v>214</v>
      </c>
      <c r="Y9" s="353" t="s">
        <v>215</v>
      </c>
      <c r="Z9" s="353" t="s">
        <v>216</v>
      </c>
      <c r="AA9" s="353" t="s">
        <v>217</v>
      </c>
      <c r="AB9" s="353" t="s">
        <v>218</v>
      </c>
      <c r="AC9" s="353" t="s">
        <v>219</v>
      </c>
      <c r="AD9" s="353" t="s">
        <v>220</v>
      </c>
      <c r="AE9" s="353" t="s">
        <v>221</v>
      </c>
      <c r="AF9" s="255"/>
      <c r="AH9" s="346" t="s">
        <v>222</v>
      </c>
      <c r="AI9" s="8"/>
      <c r="AJ9" s="353" t="s">
        <v>210</v>
      </c>
      <c r="AK9" s="353" t="s">
        <v>211</v>
      </c>
      <c r="AL9" s="353" t="s">
        <v>212</v>
      </c>
      <c r="AM9" s="353" t="s">
        <v>213</v>
      </c>
      <c r="AN9" s="353" t="s">
        <v>214</v>
      </c>
      <c r="AO9" s="353" t="s">
        <v>215</v>
      </c>
      <c r="AP9" s="353" t="s">
        <v>216</v>
      </c>
      <c r="AQ9" s="353" t="s">
        <v>217</v>
      </c>
      <c r="AR9" s="353" t="s">
        <v>218</v>
      </c>
      <c r="AS9" s="353" t="s">
        <v>219</v>
      </c>
      <c r="AT9" s="353" t="s">
        <v>220</v>
      </c>
      <c r="AU9" s="353" t="s">
        <v>221</v>
      </c>
      <c r="AV9" s="255"/>
    </row>
    <row r="10" spans="1:49">
      <c r="A10" s="8"/>
      <c r="B10" s="8"/>
      <c r="C10" s="8"/>
      <c r="D10" s="354"/>
      <c r="E10" s="354"/>
      <c r="F10" s="354"/>
      <c r="G10" s="354"/>
      <c r="H10" s="354"/>
      <c r="I10" s="354"/>
      <c r="J10" s="354"/>
      <c r="K10" s="354"/>
      <c r="L10" s="354"/>
      <c r="M10" s="354"/>
      <c r="N10" s="354"/>
      <c r="O10" s="354"/>
      <c r="P10" s="255"/>
      <c r="R10" s="8"/>
      <c r="S10" s="8"/>
      <c r="T10" s="354"/>
      <c r="U10" s="354"/>
      <c r="V10" s="354"/>
      <c r="W10" s="354"/>
      <c r="X10" s="354"/>
      <c r="Y10" s="354"/>
      <c r="Z10" s="354"/>
      <c r="AA10" s="354"/>
      <c r="AB10" s="354"/>
      <c r="AC10" s="354"/>
      <c r="AD10" s="354"/>
      <c r="AE10" s="354"/>
      <c r="AF10" s="255"/>
      <c r="AH10" s="8"/>
      <c r="AI10" s="8"/>
      <c r="AJ10" s="354"/>
      <c r="AK10" s="354"/>
      <c r="AL10" s="354"/>
      <c r="AM10" s="354"/>
      <c r="AN10" s="354"/>
      <c r="AO10" s="354"/>
      <c r="AP10" s="354"/>
      <c r="AQ10" s="354"/>
      <c r="AR10" s="354"/>
      <c r="AS10" s="354"/>
      <c r="AT10" s="354"/>
      <c r="AU10" s="354"/>
      <c r="AV10" s="255"/>
    </row>
    <row r="11" spans="1:49">
      <c r="A11" s="8"/>
      <c r="B11" s="138" t="s">
        <v>223</v>
      </c>
      <c r="C11" s="355"/>
      <c r="D11" s="355"/>
      <c r="E11" s="355"/>
      <c r="F11" s="355"/>
      <c r="G11" s="355"/>
      <c r="H11" s="355"/>
      <c r="I11" s="355"/>
      <c r="J11" s="355"/>
      <c r="K11" s="355"/>
      <c r="L11" s="355"/>
      <c r="M11" s="355"/>
      <c r="N11" s="355"/>
      <c r="O11" s="355"/>
      <c r="R11" s="138" t="s">
        <v>223</v>
      </c>
      <c r="S11" s="355"/>
      <c r="T11" s="355"/>
      <c r="U11" s="355"/>
      <c r="V11" s="355"/>
      <c r="W11" s="355"/>
      <c r="X11" s="355"/>
      <c r="Y11" s="355"/>
      <c r="Z11" s="355"/>
      <c r="AA11" s="355"/>
      <c r="AB11" s="355"/>
      <c r="AC11" s="355"/>
      <c r="AD11" s="355"/>
      <c r="AE11" s="355"/>
      <c r="AF11" s="8"/>
      <c r="AH11" s="138" t="s">
        <v>223</v>
      </c>
      <c r="AI11" s="355"/>
      <c r="AJ11" s="355"/>
      <c r="AK11" s="355"/>
      <c r="AL11" s="355"/>
      <c r="AM11" s="355"/>
      <c r="AN11" s="355"/>
      <c r="AO11" s="355"/>
      <c r="AP11" s="355"/>
      <c r="AQ11" s="355"/>
      <c r="AR11" s="355"/>
      <c r="AS11" s="355"/>
      <c r="AT11" s="355"/>
      <c r="AU11" s="355"/>
      <c r="AV11" s="8"/>
    </row>
    <row r="12" spans="1:49" ht="18.95">
      <c r="A12" s="8"/>
      <c r="B12" s="356" t="s">
        <v>13</v>
      </c>
      <c r="C12" s="284"/>
      <c r="D12" s="284"/>
      <c r="E12" s="284"/>
      <c r="F12" s="284"/>
      <c r="G12" s="284"/>
      <c r="H12" s="284"/>
      <c r="I12" s="284"/>
      <c r="J12" s="284"/>
      <c r="K12" s="284"/>
      <c r="L12" s="284"/>
      <c r="M12" s="284"/>
      <c r="N12" s="284"/>
      <c r="O12" s="284"/>
      <c r="P12" s="95" t="s">
        <v>15</v>
      </c>
      <c r="R12" s="356" t="s">
        <v>13</v>
      </c>
      <c r="S12" s="284"/>
      <c r="T12" s="284"/>
      <c r="U12" s="284"/>
      <c r="V12" s="284"/>
      <c r="W12" s="284"/>
      <c r="X12" s="284"/>
      <c r="Y12" s="284"/>
      <c r="Z12" s="284"/>
      <c r="AA12" s="284"/>
      <c r="AB12" s="284"/>
      <c r="AC12" s="284"/>
      <c r="AD12" s="284"/>
      <c r="AE12" s="284"/>
      <c r="AF12" s="95" t="s">
        <v>15</v>
      </c>
      <c r="AH12" s="356" t="s">
        <v>13</v>
      </c>
      <c r="AI12" s="284"/>
      <c r="AJ12" s="284"/>
      <c r="AK12" s="284"/>
      <c r="AL12" s="284"/>
      <c r="AM12" s="284"/>
      <c r="AN12" s="284"/>
      <c r="AO12" s="284"/>
      <c r="AP12" s="284"/>
      <c r="AQ12" s="284"/>
      <c r="AR12" s="284"/>
      <c r="AS12" s="284"/>
      <c r="AT12" s="284"/>
      <c r="AU12" s="284"/>
      <c r="AV12" s="95" t="s">
        <v>15</v>
      </c>
    </row>
    <row r="13" spans="1:49" ht="15.95">
      <c r="A13" s="8"/>
      <c r="B13" s="308" t="s">
        <v>37</v>
      </c>
      <c r="C13" s="357"/>
      <c r="D13" s="357"/>
      <c r="E13" s="357"/>
      <c r="F13" s="357"/>
      <c r="G13" s="302"/>
      <c r="H13" s="302"/>
      <c r="I13" s="302"/>
      <c r="J13" s="302"/>
      <c r="K13" s="359"/>
      <c r="L13" s="357"/>
      <c r="M13" s="357"/>
      <c r="N13" s="357"/>
      <c r="O13" s="357"/>
      <c r="P13" s="30"/>
      <c r="R13" s="308" t="s">
        <v>37</v>
      </c>
      <c r="S13" s="357"/>
      <c r="T13" s="357"/>
      <c r="U13" s="357"/>
      <c r="V13" s="357"/>
      <c r="W13" s="255"/>
      <c r="X13" s="255"/>
      <c r="Y13" s="255"/>
      <c r="Z13" s="255"/>
      <c r="AA13" s="359"/>
      <c r="AB13" s="357"/>
      <c r="AC13" s="357"/>
      <c r="AD13" s="357"/>
      <c r="AE13" s="357"/>
      <c r="AF13" s="30"/>
      <c r="AH13" s="308" t="s">
        <v>37</v>
      </c>
      <c r="AI13" s="357"/>
      <c r="AJ13" s="357"/>
      <c r="AK13" s="357"/>
      <c r="AL13" s="357"/>
      <c r="AM13" s="255"/>
      <c r="AN13" s="255"/>
      <c r="AO13" s="255"/>
      <c r="AP13" s="255"/>
      <c r="AQ13" s="359"/>
      <c r="AR13" s="357"/>
      <c r="AS13" s="357"/>
      <c r="AT13" s="357"/>
      <c r="AU13" s="357"/>
      <c r="AV13" s="30"/>
    </row>
    <row r="14" spans="1:49">
      <c r="A14" s="8"/>
      <c r="B14" s="8"/>
      <c r="C14" s="8" t="s">
        <v>224</v>
      </c>
      <c r="D14" s="255">
        <v>4</v>
      </c>
      <c r="E14" s="255">
        <v>5</v>
      </c>
      <c r="F14" s="255">
        <v>7</v>
      </c>
      <c r="G14" s="358">
        <v>0</v>
      </c>
      <c r="H14" s="358">
        <v>0</v>
      </c>
      <c r="I14" s="358">
        <v>0</v>
      </c>
      <c r="J14" s="358">
        <v>0</v>
      </c>
      <c r="K14" s="255">
        <v>2</v>
      </c>
      <c r="L14" s="255">
        <v>2</v>
      </c>
      <c r="M14" s="255">
        <v>2</v>
      </c>
      <c r="N14" s="255">
        <v>5</v>
      </c>
      <c r="O14" s="255">
        <v>3</v>
      </c>
      <c r="P14" s="251">
        <f t="shared" ref="P14:P40" si="0">SUM(D14:O14)</f>
        <v>30</v>
      </c>
      <c r="R14" s="8"/>
      <c r="S14" s="8" t="s">
        <v>224</v>
      </c>
      <c r="T14" s="255">
        <v>5</v>
      </c>
      <c r="U14" s="255">
        <v>6</v>
      </c>
      <c r="V14" s="255">
        <v>6</v>
      </c>
      <c r="W14" s="358">
        <v>0</v>
      </c>
      <c r="X14" s="358">
        <v>0</v>
      </c>
      <c r="Y14" s="358">
        <v>0</v>
      </c>
      <c r="Z14" s="358">
        <v>0</v>
      </c>
      <c r="AA14" s="255">
        <v>3</v>
      </c>
      <c r="AB14" s="255">
        <v>5</v>
      </c>
      <c r="AC14" s="255">
        <v>7</v>
      </c>
      <c r="AD14" s="255">
        <v>4</v>
      </c>
      <c r="AE14" s="255">
        <v>4</v>
      </c>
      <c r="AF14" s="251">
        <f>SUM(T14:AE14)</f>
        <v>40</v>
      </c>
      <c r="AH14" s="8"/>
      <c r="AI14" s="8" t="s">
        <v>224</v>
      </c>
      <c r="AJ14" s="255">
        <v>3</v>
      </c>
      <c r="AK14" s="255">
        <v>4</v>
      </c>
      <c r="AL14" s="255">
        <v>4</v>
      </c>
      <c r="AM14" s="358">
        <v>0</v>
      </c>
      <c r="AN14" s="358">
        <v>0</v>
      </c>
      <c r="AO14" s="358">
        <v>0</v>
      </c>
      <c r="AP14" s="358">
        <v>0</v>
      </c>
      <c r="AQ14" s="255">
        <v>3</v>
      </c>
      <c r="AR14" s="255">
        <v>2</v>
      </c>
      <c r="AS14" s="255">
        <v>3</v>
      </c>
      <c r="AT14" s="255">
        <v>3</v>
      </c>
      <c r="AU14" s="255">
        <v>2</v>
      </c>
      <c r="AV14" s="251">
        <f>SUM(AJ14:AU14)</f>
        <v>24</v>
      </c>
    </row>
    <row r="15" spans="1:49">
      <c r="A15" s="8"/>
      <c r="B15" s="8"/>
      <c r="C15" s="8" t="s">
        <v>44</v>
      </c>
      <c r="D15" s="255">
        <v>1</v>
      </c>
      <c r="E15" s="255">
        <v>1</v>
      </c>
      <c r="F15" s="255">
        <v>0</v>
      </c>
      <c r="G15" s="255">
        <v>0</v>
      </c>
      <c r="H15" s="255">
        <v>0</v>
      </c>
      <c r="I15" s="255">
        <v>0</v>
      </c>
      <c r="J15" s="255">
        <v>0</v>
      </c>
      <c r="K15" s="255">
        <v>3</v>
      </c>
      <c r="L15" s="255">
        <v>1</v>
      </c>
      <c r="M15" s="255">
        <v>1</v>
      </c>
      <c r="N15" s="255">
        <v>1</v>
      </c>
      <c r="O15" s="255">
        <v>2</v>
      </c>
      <c r="P15" s="251">
        <f t="shared" si="0"/>
        <v>10</v>
      </c>
      <c r="R15" s="8"/>
      <c r="S15" s="8" t="s">
        <v>44</v>
      </c>
      <c r="T15" s="255">
        <v>3</v>
      </c>
      <c r="U15" s="255">
        <v>3</v>
      </c>
      <c r="V15" s="255">
        <v>2</v>
      </c>
      <c r="W15" s="255">
        <v>0</v>
      </c>
      <c r="X15" s="255">
        <v>0</v>
      </c>
      <c r="Y15" s="255">
        <v>0</v>
      </c>
      <c r="Z15" s="255">
        <v>0</v>
      </c>
      <c r="AA15" s="255">
        <v>1</v>
      </c>
      <c r="AB15" s="255">
        <v>2</v>
      </c>
      <c r="AC15" s="255">
        <v>3</v>
      </c>
      <c r="AD15" s="255">
        <v>4</v>
      </c>
      <c r="AE15" s="255">
        <v>2</v>
      </c>
      <c r="AF15" s="251">
        <f>SUM(T15:AE15)</f>
        <v>20</v>
      </c>
      <c r="AH15" s="8"/>
      <c r="AI15" s="8" t="s">
        <v>44</v>
      </c>
      <c r="AJ15" s="255">
        <v>2</v>
      </c>
      <c r="AK15" s="255">
        <v>2</v>
      </c>
      <c r="AL15" s="255">
        <v>2</v>
      </c>
      <c r="AM15" s="255">
        <v>0</v>
      </c>
      <c r="AN15" s="255">
        <v>0</v>
      </c>
      <c r="AO15" s="255">
        <v>0</v>
      </c>
      <c r="AP15" s="255">
        <v>0</v>
      </c>
      <c r="AQ15" s="255">
        <v>1</v>
      </c>
      <c r="AR15" s="255">
        <v>1</v>
      </c>
      <c r="AS15" s="255">
        <v>1</v>
      </c>
      <c r="AT15" s="255">
        <v>1</v>
      </c>
      <c r="AU15" s="255">
        <v>1</v>
      </c>
      <c r="AV15" s="251">
        <f t="shared" ref="AV15:AV16" si="1">SUM(AJ15:AU15)</f>
        <v>11</v>
      </c>
    </row>
    <row r="16" spans="1:49">
      <c r="A16" s="8"/>
      <c r="B16" s="8"/>
      <c r="C16" s="8" t="s">
        <v>48</v>
      </c>
      <c r="D16" s="255">
        <v>1</v>
      </c>
      <c r="E16" s="255">
        <v>0</v>
      </c>
      <c r="F16" s="255">
        <v>1</v>
      </c>
      <c r="G16" s="255">
        <v>0</v>
      </c>
      <c r="H16" s="255">
        <v>0</v>
      </c>
      <c r="I16" s="255">
        <v>0</v>
      </c>
      <c r="J16" s="255">
        <v>0</v>
      </c>
      <c r="K16" s="255">
        <v>1</v>
      </c>
      <c r="L16" s="255">
        <v>0</v>
      </c>
      <c r="M16" s="255">
        <v>1</v>
      </c>
      <c r="N16" s="255">
        <v>0</v>
      </c>
      <c r="O16" s="255">
        <v>1</v>
      </c>
      <c r="P16" s="251">
        <f t="shared" si="0"/>
        <v>5</v>
      </c>
      <c r="R16" s="8"/>
      <c r="S16" s="8" t="s">
        <v>48</v>
      </c>
      <c r="T16" s="255">
        <v>1</v>
      </c>
      <c r="U16" s="255">
        <v>1</v>
      </c>
      <c r="V16" s="255">
        <v>2</v>
      </c>
      <c r="W16" s="255">
        <v>0</v>
      </c>
      <c r="X16" s="255">
        <v>0</v>
      </c>
      <c r="Y16" s="255">
        <v>0</v>
      </c>
      <c r="Z16" s="255">
        <v>0</v>
      </c>
      <c r="AA16" s="255">
        <v>1</v>
      </c>
      <c r="AB16" s="255">
        <v>1</v>
      </c>
      <c r="AC16" s="255">
        <v>2</v>
      </c>
      <c r="AD16" s="255">
        <v>1</v>
      </c>
      <c r="AE16" s="255">
        <v>1</v>
      </c>
      <c r="AF16" s="251">
        <f t="shared" ref="AF16" si="2">SUM(T16:AE16)</f>
        <v>10</v>
      </c>
      <c r="AH16" s="8"/>
      <c r="AI16" s="8" t="s">
        <v>48</v>
      </c>
      <c r="AJ16" s="255">
        <v>1</v>
      </c>
      <c r="AK16" s="255">
        <v>1</v>
      </c>
      <c r="AL16" s="255">
        <v>1</v>
      </c>
      <c r="AM16" s="255">
        <v>0</v>
      </c>
      <c r="AN16" s="255">
        <v>0</v>
      </c>
      <c r="AO16" s="255">
        <v>0</v>
      </c>
      <c r="AP16" s="255">
        <v>0</v>
      </c>
      <c r="AQ16" s="255">
        <v>1</v>
      </c>
      <c r="AR16" s="255">
        <v>1</v>
      </c>
      <c r="AS16" s="255">
        <v>1</v>
      </c>
      <c r="AT16" s="255">
        <v>0</v>
      </c>
      <c r="AU16" s="255">
        <v>1</v>
      </c>
      <c r="AV16" s="251">
        <f t="shared" si="1"/>
        <v>7</v>
      </c>
    </row>
    <row r="17" spans="1:48" ht="15.95">
      <c r="A17" s="8"/>
      <c r="B17" s="308" t="s">
        <v>56</v>
      </c>
      <c r="C17" s="357"/>
      <c r="D17" s="302"/>
      <c r="E17" s="302"/>
      <c r="F17" s="302"/>
      <c r="G17" s="302"/>
      <c r="H17" s="302"/>
      <c r="I17" s="302"/>
      <c r="J17" s="302"/>
      <c r="K17" s="357"/>
      <c r="L17" s="357"/>
      <c r="M17" s="357"/>
      <c r="N17" s="357"/>
      <c r="O17" s="357"/>
      <c r="P17" s="251"/>
      <c r="R17" s="308" t="s">
        <v>56</v>
      </c>
      <c r="S17" s="357"/>
      <c r="T17" s="255"/>
      <c r="U17" s="255"/>
      <c r="V17" s="255"/>
      <c r="W17" s="255"/>
      <c r="X17" s="255"/>
      <c r="Y17" s="255"/>
      <c r="Z17" s="255"/>
      <c r="AA17" s="357"/>
      <c r="AB17" s="357"/>
      <c r="AC17" s="357"/>
      <c r="AD17" s="357"/>
      <c r="AE17" s="357"/>
      <c r="AF17" s="251"/>
      <c r="AH17" s="308" t="s">
        <v>56</v>
      </c>
      <c r="AI17" s="357"/>
      <c r="AJ17" s="255"/>
      <c r="AK17" s="255"/>
      <c r="AL17" s="255"/>
      <c r="AM17" s="255"/>
      <c r="AN17" s="255"/>
      <c r="AO17" s="255"/>
      <c r="AP17" s="255"/>
      <c r="AQ17" s="357"/>
      <c r="AR17" s="357"/>
      <c r="AS17" s="357"/>
      <c r="AT17" s="357"/>
      <c r="AU17" s="357"/>
      <c r="AV17" s="251"/>
    </row>
    <row r="18" spans="1:48">
      <c r="A18" s="8"/>
      <c r="B18" s="8"/>
      <c r="C18" s="8" t="s">
        <v>224</v>
      </c>
      <c r="D18" s="358">
        <v>0</v>
      </c>
      <c r="E18" s="358">
        <v>0</v>
      </c>
      <c r="F18" s="358">
        <v>0</v>
      </c>
      <c r="G18" s="358">
        <v>0</v>
      </c>
      <c r="H18" s="358">
        <v>0</v>
      </c>
      <c r="I18" s="358">
        <v>0</v>
      </c>
      <c r="J18" s="358">
        <v>0</v>
      </c>
      <c r="K18" s="255">
        <v>5</v>
      </c>
      <c r="L18" s="255">
        <v>6</v>
      </c>
      <c r="M18" s="255">
        <v>5</v>
      </c>
      <c r="N18" s="255">
        <v>6</v>
      </c>
      <c r="O18" s="255">
        <v>5</v>
      </c>
      <c r="P18" s="251">
        <f t="shared" si="0"/>
        <v>27</v>
      </c>
      <c r="R18" s="8"/>
      <c r="S18" s="8" t="s">
        <v>224</v>
      </c>
      <c r="T18" s="358">
        <v>0</v>
      </c>
      <c r="U18" s="358">
        <v>0</v>
      </c>
      <c r="V18" s="358">
        <v>0</v>
      </c>
      <c r="W18" s="358">
        <v>0</v>
      </c>
      <c r="X18" s="358">
        <v>0</v>
      </c>
      <c r="Y18" s="358">
        <v>0</v>
      </c>
      <c r="Z18" s="358">
        <v>0</v>
      </c>
      <c r="AA18" s="255">
        <v>2</v>
      </c>
      <c r="AB18" s="255">
        <v>1</v>
      </c>
      <c r="AC18" s="255">
        <v>3</v>
      </c>
      <c r="AD18" s="255">
        <v>3</v>
      </c>
      <c r="AE18" s="255">
        <v>2</v>
      </c>
      <c r="AF18" s="251">
        <f t="shared" ref="AF18:AF20" si="3">SUM(T18:AE18)</f>
        <v>11</v>
      </c>
      <c r="AH18" s="8"/>
      <c r="AI18" s="8" t="s">
        <v>224</v>
      </c>
      <c r="AJ18" s="358">
        <v>0</v>
      </c>
      <c r="AK18" s="358">
        <v>0</v>
      </c>
      <c r="AL18" s="358">
        <v>0</v>
      </c>
      <c r="AM18" s="358">
        <v>0</v>
      </c>
      <c r="AN18" s="358">
        <v>0</v>
      </c>
      <c r="AO18" s="358">
        <v>0</v>
      </c>
      <c r="AP18" s="358">
        <v>0</v>
      </c>
      <c r="AQ18" s="255">
        <v>3</v>
      </c>
      <c r="AR18" s="255">
        <v>4</v>
      </c>
      <c r="AS18" s="255">
        <v>4</v>
      </c>
      <c r="AT18" s="255">
        <v>2</v>
      </c>
      <c r="AU18" s="255">
        <v>2</v>
      </c>
      <c r="AV18" s="251">
        <f t="shared" ref="AV18:AV20" si="4">SUM(AJ18:AU18)</f>
        <v>15</v>
      </c>
    </row>
    <row r="19" spans="1:48" ht="18" customHeight="1">
      <c r="A19" s="8"/>
      <c r="B19" s="8"/>
      <c r="C19" s="8" t="s">
        <v>44</v>
      </c>
      <c r="D19" s="255">
        <v>0</v>
      </c>
      <c r="E19" s="255">
        <v>0</v>
      </c>
      <c r="F19" s="255">
        <v>0</v>
      </c>
      <c r="G19" s="255">
        <v>1</v>
      </c>
      <c r="H19" s="255">
        <v>0</v>
      </c>
      <c r="I19" s="255">
        <v>0</v>
      </c>
      <c r="J19" s="255">
        <v>0</v>
      </c>
      <c r="K19" s="255">
        <v>3</v>
      </c>
      <c r="L19" s="255">
        <v>2</v>
      </c>
      <c r="M19" s="255">
        <v>1</v>
      </c>
      <c r="N19" s="255">
        <v>1</v>
      </c>
      <c r="O19" s="255">
        <v>1</v>
      </c>
      <c r="P19" s="251">
        <f t="shared" si="0"/>
        <v>9</v>
      </c>
      <c r="R19" s="8"/>
      <c r="S19" s="8" t="s">
        <v>44</v>
      </c>
      <c r="T19" s="255">
        <v>0</v>
      </c>
      <c r="U19" s="255">
        <v>0</v>
      </c>
      <c r="V19" s="255">
        <v>0</v>
      </c>
      <c r="W19" s="255">
        <v>0</v>
      </c>
      <c r="X19" s="255">
        <v>0</v>
      </c>
      <c r="Y19" s="255">
        <v>0</v>
      </c>
      <c r="Z19" s="255">
        <v>0</v>
      </c>
      <c r="AA19" s="255">
        <v>2</v>
      </c>
      <c r="AB19" s="255">
        <v>2</v>
      </c>
      <c r="AC19" s="255">
        <v>1</v>
      </c>
      <c r="AD19" s="255">
        <v>1</v>
      </c>
      <c r="AE19" s="255">
        <v>1</v>
      </c>
      <c r="AF19" s="251">
        <f t="shared" si="3"/>
        <v>7</v>
      </c>
      <c r="AH19" s="8"/>
      <c r="AI19" s="8" t="s">
        <v>44</v>
      </c>
      <c r="AJ19" s="255">
        <v>0</v>
      </c>
      <c r="AK19" s="255">
        <v>0</v>
      </c>
      <c r="AL19" s="255">
        <v>0</v>
      </c>
      <c r="AM19" s="255">
        <v>0</v>
      </c>
      <c r="AN19" s="255">
        <v>0</v>
      </c>
      <c r="AO19" s="255">
        <v>0</v>
      </c>
      <c r="AP19" s="255">
        <v>0</v>
      </c>
      <c r="AQ19" s="255">
        <v>5</v>
      </c>
      <c r="AR19" s="255">
        <v>3</v>
      </c>
      <c r="AS19" s="255">
        <v>2</v>
      </c>
      <c r="AT19" s="255">
        <v>0</v>
      </c>
      <c r="AU19" s="255">
        <v>1</v>
      </c>
      <c r="AV19" s="251">
        <f t="shared" si="4"/>
        <v>11</v>
      </c>
    </row>
    <row r="20" spans="1:48">
      <c r="A20" s="8"/>
      <c r="B20" s="8"/>
      <c r="C20" s="8" t="s">
        <v>48</v>
      </c>
      <c r="D20" s="255">
        <v>0</v>
      </c>
      <c r="E20" s="255">
        <v>0</v>
      </c>
      <c r="F20" s="255">
        <v>0</v>
      </c>
      <c r="G20" s="255">
        <v>0</v>
      </c>
      <c r="H20" s="255">
        <v>0</v>
      </c>
      <c r="I20" s="255">
        <v>0</v>
      </c>
      <c r="J20" s="255">
        <v>0</v>
      </c>
      <c r="K20" s="255">
        <v>0</v>
      </c>
      <c r="L20" s="255">
        <v>0</v>
      </c>
      <c r="M20" s="255">
        <v>0</v>
      </c>
      <c r="N20" s="255">
        <v>0</v>
      </c>
      <c r="O20" s="255">
        <v>1</v>
      </c>
      <c r="P20" s="251">
        <f t="shared" si="0"/>
        <v>1</v>
      </c>
      <c r="R20" s="8"/>
      <c r="S20" s="8" t="s">
        <v>48</v>
      </c>
      <c r="T20" s="255">
        <v>0</v>
      </c>
      <c r="U20" s="255">
        <v>0</v>
      </c>
      <c r="V20" s="255">
        <v>0</v>
      </c>
      <c r="W20" s="255">
        <v>0</v>
      </c>
      <c r="X20" s="255">
        <v>0</v>
      </c>
      <c r="Y20" s="255">
        <v>0</v>
      </c>
      <c r="Z20" s="255">
        <v>0</v>
      </c>
      <c r="AA20" s="255">
        <v>0</v>
      </c>
      <c r="AB20" s="255">
        <v>0</v>
      </c>
      <c r="AC20" s="255">
        <v>0</v>
      </c>
      <c r="AD20" s="255">
        <v>2</v>
      </c>
      <c r="AE20" s="255">
        <v>2</v>
      </c>
      <c r="AF20" s="251">
        <f t="shared" si="3"/>
        <v>4</v>
      </c>
      <c r="AH20" s="8"/>
      <c r="AI20" s="8" t="s">
        <v>48</v>
      </c>
      <c r="AJ20" s="255">
        <v>0</v>
      </c>
      <c r="AK20" s="255">
        <v>0</v>
      </c>
      <c r="AL20" s="255">
        <v>0</v>
      </c>
      <c r="AM20" s="255">
        <v>0</v>
      </c>
      <c r="AN20" s="255">
        <v>0</v>
      </c>
      <c r="AO20" s="255">
        <v>0</v>
      </c>
      <c r="AP20" s="255">
        <v>0</v>
      </c>
      <c r="AQ20" s="255">
        <v>0</v>
      </c>
      <c r="AR20" s="255">
        <v>0</v>
      </c>
      <c r="AS20" s="255">
        <v>0</v>
      </c>
      <c r="AT20" s="255">
        <v>0</v>
      </c>
      <c r="AU20" s="255">
        <v>1</v>
      </c>
      <c r="AV20" s="251">
        <f t="shared" si="4"/>
        <v>1</v>
      </c>
    </row>
    <row r="21" spans="1:48">
      <c r="A21" s="8"/>
      <c r="B21" s="8"/>
      <c r="C21" s="8"/>
      <c r="D21" s="255"/>
      <c r="E21" s="255"/>
      <c r="F21" s="255"/>
      <c r="G21" s="255"/>
      <c r="H21" s="255"/>
      <c r="I21" s="255"/>
      <c r="J21" s="255"/>
      <c r="K21" s="255"/>
      <c r="L21" s="255"/>
      <c r="M21" s="255"/>
      <c r="N21" s="255"/>
      <c r="O21" s="255"/>
      <c r="P21" s="255"/>
      <c r="R21" s="8"/>
      <c r="S21" s="8"/>
      <c r="T21" s="255"/>
      <c r="U21" s="255"/>
      <c r="V21" s="255"/>
      <c r="W21" s="255"/>
      <c r="X21" s="255"/>
      <c r="Y21" s="255"/>
      <c r="Z21" s="255"/>
      <c r="AA21" s="255"/>
      <c r="AB21" s="255"/>
      <c r="AC21" s="255"/>
      <c r="AD21" s="255"/>
      <c r="AE21" s="255"/>
      <c r="AF21" s="255"/>
      <c r="AH21" s="8"/>
      <c r="AI21" s="8"/>
      <c r="AJ21" s="255"/>
      <c r="AK21" s="255"/>
      <c r="AL21" s="255"/>
      <c r="AM21" s="255"/>
      <c r="AN21" s="255"/>
      <c r="AO21" s="255"/>
      <c r="AP21" s="255"/>
      <c r="AQ21" s="255"/>
      <c r="AR21" s="255"/>
      <c r="AS21" s="255"/>
      <c r="AT21" s="255"/>
      <c r="AU21" s="255"/>
      <c r="AV21" s="255"/>
    </row>
    <row r="22" spans="1:48" ht="18.95">
      <c r="A22" s="8"/>
      <c r="B22" s="356" t="s">
        <v>9</v>
      </c>
      <c r="C22" s="284"/>
      <c r="D22" s="283"/>
      <c r="E22" s="283"/>
      <c r="F22" s="283"/>
      <c r="G22" s="283"/>
      <c r="H22" s="283"/>
      <c r="I22" s="283"/>
      <c r="J22" s="283"/>
      <c r="K22" s="283"/>
      <c r="L22" s="283"/>
      <c r="M22" s="283"/>
      <c r="N22" s="283"/>
      <c r="O22" s="283"/>
      <c r="P22" s="95" t="s">
        <v>15</v>
      </c>
      <c r="R22" s="356" t="s">
        <v>9</v>
      </c>
      <c r="S22" s="284"/>
      <c r="T22" s="283"/>
      <c r="U22" s="283"/>
      <c r="V22" s="283"/>
      <c r="W22" s="283"/>
      <c r="X22" s="283"/>
      <c r="Y22" s="283"/>
      <c r="Z22" s="283"/>
      <c r="AA22" s="283"/>
      <c r="AB22" s="283"/>
      <c r="AC22" s="283"/>
      <c r="AD22" s="283"/>
      <c r="AE22" s="283"/>
      <c r="AF22" s="95" t="s">
        <v>15</v>
      </c>
      <c r="AH22" s="356" t="s">
        <v>9</v>
      </c>
      <c r="AI22" s="284"/>
      <c r="AJ22" s="283"/>
      <c r="AK22" s="283"/>
      <c r="AL22" s="283"/>
      <c r="AM22" s="283"/>
      <c r="AN22" s="283"/>
      <c r="AO22" s="283"/>
      <c r="AP22" s="283"/>
      <c r="AQ22" s="283"/>
      <c r="AR22" s="283"/>
      <c r="AS22" s="283"/>
      <c r="AT22" s="283"/>
      <c r="AU22" s="283"/>
      <c r="AV22" s="95" t="s">
        <v>15</v>
      </c>
    </row>
    <row r="23" spans="1:48" ht="15.95">
      <c r="A23" s="8"/>
      <c r="B23" s="308" t="s">
        <v>45</v>
      </c>
      <c r="C23" s="357"/>
      <c r="D23" s="255"/>
      <c r="E23" s="255"/>
      <c r="F23" s="255"/>
      <c r="G23" s="255"/>
      <c r="H23" s="255"/>
      <c r="I23" s="255"/>
      <c r="J23" s="255"/>
      <c r="K23" s="293"/>
      <c r="L23" s="293"/>
      <c r="M23" s="293"/>
      <c r="N23" s="293"/>
      <c r="O23" s="293"/>
      <c r="P23" s="283"/>
      <c r="R23" s="308" t="s">
        <v>45</v>
      </c>
      <c r="S23" s="357"/>
      <c r="T23" s="255"/>
      <c r="U23" s="255"/>
      <c r="V23" s="255"/>
      <c r="W23" s="255"/>
      <c r="X23" s="255"/>
      <c r="Y23" s="255"/>
      <c r="Z23" s="255"/>
      <c r="AA23" s="293"/>
      <c r="AB23" s="293"/>
      <c r="AC23" s="293"/>
      <c r="AD23" s="293"/>
      <c r="AE23" s="293"/>
      <c r="AF23" s="283"/>
      <c r="AH23" s="308" t="s">
        <v>45</v>
      </c>
      <c r="AI23" s="357"/>
      <c r="AJ23" s="255"/>
      <c r="AK23" s="255"/>
      <c r="AL23" s="255"/>
      <c r="AM23" s="255"/>
      <c r="AN23" s="255"/>
      <c r="AO23" s="255"/>
      <c r="AP23" s="255"/>
      <c r="AQ23" s="293"/>
      <c r="AR23" s="293"/>
      <c r="AS23" s="293"/>
      <c r="AT23" s="293"/>
      <c r="AU23" s="293"/>
      <c r="AV23" s="283"/>
    </row>
    <row r="24" spans="1:48">
      <c r="A24" s="8"/>
      <c r="B24" s="8"/>
      <c r="C24" s="8" t="s">
        <v>224</v>
      </c>
      <c r="D24" s="358">
        <v>0</v>
      </c>
      <c r="E24" s="358">
        <v>0</v>
      </c>
      <c r="F24" s="358">
        <v>0</v>
      </c>
      <c r="G24" s="358">
        <v>0</v>
      </c>
      <c r="H24" s="358">
        <v>0</v>
      </c>
      <c r="I24" s="358">
        <v>0</v>
      </c>
      <c r="J24" s="358">
        <v>0</v>
      </c>
      <c r="K24" s="255">
        <v>2</v>
      </c>
      <c r="L24" s="255">
        <v>2</v>
      </c>
      <c r="M24" s="255">
        <v>3</v>
      </c>
      <c r="N24" s="255">
        <v>3</v>
      </c>
      <c r="O24" s="255">
        <v>2</v>
      </c>
      <c r="P24" s="251">
        <f t="shared" si="0"/>
        <v>12</v>
      </c>
      <c r="R24" s="8"/>
      <c r="S24" s="8" t="s">
        <v>224</v>
      </c>
      <c r="T24" s="358">
        <v>0</v>
      </c>
      <c r="U24" s="358">
        <v>0</v>
      </c>
      <c r="V24" s="358">
        <v>0</v>
      </c>
      <c r="W24" s="358">
        <v>0</v>
      </c>
      <c r="X24" s="358">
        <v>0</v>
      </c>
      <c r="Y24" s="358">
        <v>0</v>
      </c>
      <c r="Z24" s="358">
        <v>0</v>
      </c>
      <c r="AA24" s="255">
        <v>4</v>
      </c>
      <c r="AB24" s="255">
        <v>3</v>
      </c>
      <c r="AC24" s="255">
        <v>3</v>
      </c>
      <c r="AD24" s="255">
        <v>3</v>
      </c>
      <c r="AE24" s="255">
        <v>3</v>
      </c>
      <c r="AF24" s="251">
        <f t="shared" ref="AF24:AF26" si="5">SUM(T24:AE24)</f>
        <v>16</v>
      </c>
      <c r="AH24" s="8"/>
      <c r="AI24" s="8" t="s">
        <v>224</v>
      </c>
      <c r="AJ24" s="358">
        <v>0</v>
      </c>
      <c r="AK24" s="358">
        <v>0</v>
      </c>
      <c r="AL24" s="358">
        <v>0</v>
      </c>
      <c r="AM24" s="358">
        <v>0</v>
      </c>
      <c r="AN24" s="358">
        <v>0</v>
      </c>
      <c r="AO24" s="358">
        <v>0</v>
      </c>
      <c r="AP24" s="358">
        <v>0</v>
      </c>
      <c r="AQ24" s="255">
        <v>2</v>
      </c>
      <c r="AR24" s="255">
        <v>4</v>
      </c>
      <c r="AS24" s="255">
        <v>3</v>
      </c>
      <c r="AT24" s="255">
        <v>5</v>
      </c>
      <c r="AU24" s="255">
        <v>1</v>
      </c>
      <c r="AV24" s="251">
        <f t="shared" ref="AV24:AV26" si="6">SUM(AJ24:AU24)</f>
        <v>15</v>
      </c>
    </row>
    <row r="25" spans="1:48">
      <c r="A25" s="8"/>
      <c r="B25" s="8"/>
      <c r="C25" s="8" t="s">
        <v>44</v>
      </c>
      <c r="D25" s="255">
        <v>0</v>
      </c>
      <c r="E25" s="255">
        <v>0</v>
      </c>
      <c r="F25" s="255">
        <v>0</v>
      </c>
      <c r="G25" s="255">
        <v>0</v>
      </c>
      <c r="H25" s="255">
        <v>0</v>
      </c>
      <c r="I25" s="255">
        <v>0</v>
      </c>
      <c r="J25" s="255">
        <v>0</v>
      </c>
      <c r="K25" s="255">
        <v>1</v>
      </c>
      <c r="L25" s="255">
        <v>1</v>
      </c>
      <c r="M25" s="255">
        <v>1</v>
      </c>
      <c r="N25" s="255">
        <v>0</v>
      </c>
      <c r="O25" s="255">
        <v>0</v>
      </c>
      <c r="P25" s="251">
        <f t="shared" si="0"/>
        <v>3</v>
      </c>
      <c r="R25" s="8"/>
      <c r="S25" s="8" t="s">
        <v>44</v>
      </c>
      <c r="T25" s="255">
        <v>0</v>
      </c>
      <c r="U25" s="255">
        <v>0</v>
      </c>
      <c r="V25" s="255">
        <v>0</v>
      </c>
      <c r="W25" s="255">
        <v>0</v>
      </c>
      <c r="X25" s="255">
        <v>0</v>
      </c>
      <c r="Y25" s="255">
        <v>0</v>
      </c>
      <c r="Z25" s="255">
        <v>0</v>
      </c>
      <c r="AA25" s="255">
        <v>2</v>
      </c>
      <c r="AB25" s="255">
        <v>2</v>
      </c>
      <c r="AC25" s="255">
        <v>2</v>
      </c>
      <c r="AD25" s="255">
        <v>2</v>
      </c>
      <c r="AE25" s="255">
        <v>2</v>
      </c>
      <c r="AF25" s="251">
        <f t="shared" si="5"/>
        <v>10</v>
      </c>
      <c r="AH25" s="8"/>
      <c r="AI25" s="8" t="s">
        <v>44</v>
      </c>
      <c r="AJ25" s="255">
        <v>0</v>
      </c>
      <c r="AK25" s="255">
        <v>0</v>
      </c>
      <c r="AL25" s="255">
        <v>0</v>
      </c>
      <c r="AM25" s="255">
        <v>0</v>
      </c>
      <c r="AN25" s="255">
        <v>0</v>
      </c>
      <c r="AO25" s="255">
        <v>0</v>
      </c>
      <c r="AP25" s="255">
        <v>0</v>
      </c>
      <c r="AQ25" s="255">
        <v>1</v>
      </c>
      <c r="AR25" s="255">
        <v>0</v>
      </c>
      <c r="AS25" s="255">
        <v>0</v>
      </c>
      <c r="AT25" s="255">
        <v>1</v>
      </c>
      <c r="AU25" s="255">
        <v>1</v>
      </c>
      <c r="AV25" s="251">
        <f t="shared" si="6"/>
        <v>3</v>
      </c>
    </row>
    <row r="26" spans="1:48">
      <c r="A26" s="8"/>
      <c r="B26" s="8"/>
      <c r="C26" s="8" t="s">
        <v>48</v>
      </c>
      <c r="D26" s="255">
        <v>0</v>
      </c>
      <c r="E26" s="255">
        <v>0</v>
      </c>
      <c r="F26" s="255">
        <v>0</v>
      </c>
      <c r="G26" s="255">
        <v>0</v>
      </c>
      <c r="H26" s="255">
        <v>0</v>
      </c>
      <c r="I26" s="255">
        <v>0</v>
      </c>
      <c r="J26" s="255">
        <v>0</v>
      </c>
      <c r="K26" s="255">
        <v>0</v>
      </c>
      <c r="L26" s="255">
        <v>1</v>
      </c>
      <c r="M26" s="255">
        <v>0</v>
      </c>
      <c r="N26" s="255">
        <v>0</v>
      </c>
      <c r="O26" s="255">
        <v>0</v>
      </c>
      <c r="P26" s="251">
        <f t="shared" si="0"/>
        <v>1</v>
      </c>
      <c r="R26" s="8"/>
      <c r="S26" s="8" t="s">
        <v>48</v>
      </c>
      <c r="T26" s="255">
        <v>0</v>
      </c>
      <c r="U26" s="255">
        <v>0</v>
      </c>
      <c r="V26" s="255">
        <v>0</v>
      </c>
      <c r="W26" s="255">
        <v>0</v>
      </c>
      <c r="X26" s="255">
        <v>0</v>
      </c>
      <c r="Y26" s="255">
        <v>0</v>
      </c>
      <c r="Z26" s="255">
        <v>0</v>
      </c>
      <c r="AA26" s="255">
        <v>0</v>
      </c>
      <c r="AB26" s="255">
        <v>0</v>
      </c>
      <c r="AC26" s="255">
        <v>1</v>
      </c>
      <c r="AD26" s="255">
        <v>1</v>
      </c>
      <c r="AE26" s="255">
        <v>0</v>
      </c>
      <c r="AF26" s="251">
        <f t="shared" si="5"/>
        <v>2</v>
      </c>
      <c r="AH26" s="8"/>
      <c r="AI26" s="8" t="s">
        <v>48</v>
      </c>
      <c r="AJ26" s="255">
        <v>0</v>
      </c>
      <c r="AK26" s="255">
        <v>0</v>
      </c>
      <c r="AL26" s="255">
        <v>0</v>
      </c>
      <c r="AM26" s="255">
        <v>0</v>
      </c>
      <c r="AN26" s="255">
        <v>0</v>
      </c>
      <c r="AO26" s="255">
        <v>0</v>
      </c>
      <c r="AP26" s="255">
        <v>0</v>
      </c>
      <c r="AQ26" s="255">
        <v>0</v>
      </c>
      <c r="AR26" s="255">
        <v>0</v>
      </c>
      <c r="AS26" s="255">
        <v>0</v>
      </c>
      <c r="AT26" s="255">
        <v>0</v>
      </c>
      <c r="AU26" s="255">
        <v>0</v>
      </c>
      <c r="AV26" s="251">
        <f t="shared" si="6"/>
        <v>0</v>
      </c>
    </row>
    <row r="27" spans="1:48">
      <c r="A27" s="8"/>
      <c r="B27" s="8"/>
      <c r="C27" s="8"/>
      <c r="D27" s="255"/>
      <c r="E27" s="255"/>
      <c r="F27" s="255"/>
      <c r="G27" s="255"/>
      <c r="H27" s="255"/>
      <c r="I27" s="255"/>
      <c r="J27" s="255"/>
      <c r="K27" s="255"/>
      <c r="L27" s="255"/>
      <c r="M27" s="255"/>
      <c r="N27" s="255"/>
      <c r="O27" s="255"/>
      <c r="P27" s="255"/>
      <c r="R27" s="8"/>
      <c r="S27" s="8"/>
      <c r="T27" s="255"/>
      <c r="U27" s="255"/>
      <c r="V27" s="255"/>
      <c r="W27" s="255"/>
      <c r="X27" s="255"/>
      <c r="Y27" s="255"/>
      <c r="Z27" s="255"/>
      <c r="AA27" s="255"/>
      <c r="AB27" s="255"/>
      <c r="AC27" s="255"/>
      <c r="AD27" s="255"/>
      <c r="AE27" s="255"/>
      <c r="AF27" s="255"/>
      <c r="AH27" s="8"/>
      <c r="AI27" s="8"/>
      <c r="AJ27" s="255"/>
      <c r="AK27" s="255"/>
      <c r="AL27" s="255"/>
      <c r="AM27" s="255"/>
      <c r="AN27" s="255"/>
      <c r="AO27" s="255"/>
      <c r="AP27" s="255"/>
      <c r="AQ27" s="255"/>
      <c r="AR27" s="255"/>
      <c r="AS27" s="255"/>
      <c r="AT27" s="255"/>
      <c r="AU27" s="255"/>
      <c r="AV27" s="255"/>
    </row>
    <row r="28" spans="1:48" ht="18.95">
      <c r="A28" s="8"/>
      <c r="B28" s="356" t="s">
        <v>7</v>
      </c>
      <c r="C28" s="284"/>
      <c r="D28" s="283"/>
      <c r="E28" s="283"/>
      <c r="F28" s="283"/>
      <c r="G28" s="283"/>
      <c r="H28" s="283"/>
      <c r="I28" s="283"/>
      <c r="J28" s="283"/>
      <c r="K28" s="283"/>
      <c r="L28" s="283"/>
      <c r="M28" s="283"/>
      <c r="N28" s="283"/>
      <c r="O28" s="283"/>
      <c r="P28" s="95" t="s">
        <v>15</v>
      </c>
      <c r="R28" s="356" t="s">
        <v>7</v>
      </c>
      <c r="S28" s="284"/>
      <c r="T28" s="283"/>
      <c r="U28" s="283"/>
      <c r="V28" s="283"/>
      <c r="W28" s="283"/>
      <c r="X28" s="283"/>
      <c r="Y28" s="283"/>
      <c r="Z28" s="283"/>
      <c r="AA28" s="283"/>
      <c r="AB28" s="283"/>
      <c r="AC28" s="283"/>
      <c r="AD28" s="283"/>
      <c r="AE28" s="283"/>
      <c r="AF28" s="95" t="s">
        <v>15</v>
      </c>
      <c r="AH28" s="356" t="s">
        <v>7</v>
      </c>
      <c r="AI28" s="284"/>
      <c r="AJ28" s="283"/>
      <c r="AK28" s="283"/>
      <c r="AL28" s="283"/>
      <c r="AM28" s="283"/>
      <c r="AN28" s="283"/>
      <c r="AO28" s="283"/>
      <c r="AP28" s="283"/>
      <c r="AQ28" s="283"/>
      <c r="AR28" s="283"/>
      <c r="AS28" s="283"/>
      <c r="AT28" s="283"/>
      <c r="AU28" s="283"/>
      <c r="AV28" s="95" t="s">
        <v>15</v>
      </c>
    </row>
    <row r="29" spans="1:48" ht="15.95">
      <c r="A29" s="8"/>
      <c r="B29" s="308" t="s">
        <v>49</v>
      </c>
      <c r="C29" s="357"/>
      <c r="D29" s="293"/>
      <c r="E29" s="293"/>
      <c r="F29" s="293"/>
      <c r="G29" s="293"/>
      <c r="H29" s="293"/>
      <c r="I29" s="302"/>
      <c r="J29" s="302"/>
      <c r="K29" s="302"/>
      <c r="L29" s="302"/>
      <c r="M29" s="302"/>
      <c r="N29" s="302"/>
      <c r="O29" s="302"/>
      <c r="P29" s="283"/>
      <c r="R29" s="308" t="s">
        <v>49</v>
      </c>
      <c r="S29" s="357"/>
      <c r="T29" s="293"/>
      <c r="U29" s="293"/>
      <c r="V29" s="293"/>
      <c r="W29" s="293"/>
      <c r="X29" s="293"/>
      <c r="Y29" s="255"/>
      <c r="Z29" s="255"/>
      <c r="AA29" s="255"/>
      <c r="AB29" s="255"/>
      <c r="AC29" s="255"/>
      <c r="AD29" s="255"/>
      <c r="AE29" s="255"/>
      <c r="AF29" s="283"/>
      <c r="AH29" s="308" t="s">
        <v>49</v>
      </c>
      <c r="AI29" s="357"/>
      <c r="AJ29" s="293"/>
      <c r="AK29" s="293"/>
      <c r="AL29" s="293"/>
      <c r="AM29" s="293"/>
      <c r="AN29" s="293"/>
      <c r="AO29" s="255"/>
      <c r="AP29" s="255"/>
      <c r="AQ29" s="255"/>
      <c r="AR29" s="255"/>
      <c r="AS29" s="255"/>
      <c r="AT29" s="255"/>
      <c r="AU29" s="255"/>
      <c r="AV29" s="283"/>
    </row>
    <row r="30" spans="1:48">
      <c r="A30" s="8"/>
      <c r="B30" s="8"/>
      <c r="C30" s="8" t="s">
        <v>168</v>
      </c>
      <c r="D30" s="255">
        <v>1</v>
      </c>
      <c r="E30" s="255">
        <v>2</v>
      </c>
      <c r="F30" s="255">
        <v>1</v>
      </c>
      <c r="G30" s="255">
        <v>2</v>
      </c>
      <c r="H30" s="255">
        <v>1</v>
      </c>
      <c r="I30" s="358">
        <v>0</v>
      </c>
      <c r="J30" s="358">
        <v>0</v>
      </c>
      <c r="K30" s="358">
        <v>0</v>
      </c>
      <c r="L30" s="358">
        <v>0</v>
      </c>
      <c r="M30" s="358">
        <v>0</v>
      </c>
      <c r="N30" s="358">
        <v>0</v>
      </c>
      <c r="O30" s="358">
        <v>0</v>
      </c>
      <c r="P30" s="251">
        <f t="shared" si="0"/>
        <v>7</v>
      </c>
      <c r="R30" s="8"/>
      <c r="S30" s="8" t="s">
        <v>168</v>
      </c>
      <c r="T30" s="255">
        <v>2</v>
      </c>
      <c r="U30" s="255">
        <v>3</v>
      </c>
      <c r="V30" s="255">
        <v>2</v>
      </c>
      <c r="W30" s="255">
        <v>1</v>
      </c>
      <c r="X30" s="255">
        <v>1</v>
      </c>
      <c r="Y30" s="358">
        <v>0</v>
      </c>
      <c r="Z30" s="358">
        <v>0</v>
      </c>
      <c r="AA30" s="358">
        <v>0</v>
      </c>
      <c r="AB30" s="358">
        <v>0</v>
      </c>
      <c r="AC30" s="358">
        <v>0</v>
      </c>
      <c r="AD30" s="358">
        <v>0</v>
      </c>
      <c r="AE30" s="358">
        <v>0</v>
      </c>
      <c r="AF30" s="251">
        <f t="shared" ref="AF30:AF32" si="7">SUM(T30:AE30)</f>
        <v>9</v>
      </c>
      <c r="AH30" s="8"/>
      <c r="AI30" s="8" t="s">
        <v>168</v>
      </c>
      <c r="AJ30" s="255">
        <v>4</v>
      </c>
      <c r="AK30" s="255">
        <v>3</v>
      </c>
      <c r="AL30" s="255">
        <v>3</v>
      </c>
      <c r="AM30" s="255">
        <v>3</v>
      </c>
      <c r="AN30" s="255">
        <v>4</v>
      </c>
      <c r="AO30" s="358">
        <v>0</v>
      </c>
      <c r="AP30" s="358">
        <v>0</v>
      </c>
      <c r="AQ30" s="358">
        <v>0</v>
      </c>
      <c r="AR30" s="358">
        <v>0</v>
      </c>
      <c r="AS30" s="358">
        <v>0</v>
      </c>
      <c r="AT30" s="358">
        <v>0</v>
      </c>
      <c r="AU30" s="358">
        <v>0</v>
      </c>
      <c r="AV30" s="251">
        <f t="shared" ref="AV30:AV32" si="8">SUM(AJ30:AU30)</f>
        <v>17</v>
      </c>
    </row>
    <row r="31" spans="1:48">
      <c r="A31" s="8"/>
      <c r="B31" s="8"/>
      <c r="C31" s="8" t="s">
        <v>44</v>
      </c>
      <c r="D31" s="255">
        <v>1</v>
      </c>
      <c r="E31" s="255">
        <v>1</v>
      </c>
      <c r="F31" s="255">
        <v>0</v>
      </c>
      <c r="G31" s="255">
        <v>1</v>
      </c>
      <c r="H31" s="255">
        <v>0</v>
      </c>
      <c r="I31" s="255">
        <v>0</v>
      </c>
      <c r="J31" s="255">
        <v>0</v>
      </c>
      <c r="K31" s="255">
        <v>0</v>
      </c>
      <c r="L31" s="255">
        <v>0</v>
      </c>
      <c r="M31" s="255">
        <v>0</v>
      </c>
      <c r="N31" s="255">
        <v>0</v>
      </c>
      <c r="O31" s="255">
        <v>0</v>
      </c>
      <c r="P31" s="251">
        <f t="shared" si="0"/>
        <v>3</v>
      </c>
      <c r="R31" s="8"/>
      <c r="S31" s="8" t="s">
        <v>44</v>
      </c>
      <c r="T31" s="255">
        <v>1</v>
      </c>
      <c r="U31" s="255">
        <v>1</v>
      </c>
      <c r="V31" s="255">
        <v>1</v>
      </c>
      <c r="W31" s="255">
        <v>0</v>
      </c>
      <c r="X31" s="255">
        <v>1</v>
      </c>
      <c r="Y31" s="255">
        <v>0</v>
      </c>
      <c r="Z31" s="255">
        <v>0</v>
      </c>
      <c r="AA31" s="255">
        <v>0</v>
      </c>
      <c r="AB31" s="255">
        <v>0</v>
      </c>
      <c r="AC31" s="255">
        <v>0</v>
      </c>
      <c r="AD31" s="255">
        <v>0</v>
      </c>
      <c r="AE31" s="255">
        <v>0</v>
      </c>
      <c r="AF31" s="251">
        <f t="shared" si="7"/>
        <v>4</v>
      </c>
      <c r="AH31" s="8"/>
      <c r="AI31" s="8" t="s">
        <v>44</v>
      </c>
      <c r="AJ31" s="255">
        <v>2</v>
      </c>
      <c r="AK31" s="255">
        <v>0</v>
      </c>
      <c r="AL31" s="255">
        <v>0</v>
      </c>
      <c r="AM31" s="255">
        <v>0</v>
      </c>
      <c r="AN31" s="255">
        <v>0</v>
      </c>
      <c r="AO31" s="255">
        <v>0</v>
      </c>
      <c r="AP31" s="255">
        <v>0</v>
      </c>
      <c r="AQ31" s="255">
        <v>0</v>
      </c>
      <c r="AR31" s="255">
        <v>0</v>
      </c>
      <c r="AS31" s="255">
        <v>0</v>
      </c>
      <c r="AT31" s="255">
        <v>0</v>
      </c>
      <c r="AU31" s="255">
        <v>0</v>
      </c>
      <c r="AV31" s="251">
        <f t="shared" si="8"/>
        <v>2</v>
      </c>
    </row>
    <row r="32" spans="1:48">
      <c r="A32" s="8"/>
      <c r="B32" s="8"/>
      <c r="C32" s="8" t="s">
        <v>48</v>
      </c>
      <c r="D32" s="255">
        <v>0</v>
      </c>
      <c r="E32" s="255">
        <v>0</v>
      </c>
      <c r="F32" s="255">
        <v>1</v>
      </c>
      <c r="G32" s="255">
        <v>0</v>
      </c>
      <c r="H32" s="255">
        <v>0</v>
      </c>
      <c r="I32" s="255">
        <v>0</v>
      </c>
      <c r="J32" s="255">
        <v>0</v>
      </c>
      <c r="K32" s="255">
        <v>0</v>
      </c>
      <c r="L32" s="255">
        <v>0</v>
      </c>
      <c r="M32" s="255">
        <v>0</v>
      </c>
      <c r="N32" s="255">
        <v>0</v>
      </c>
      <c r="O32" s="255">
        <v>0</v>
      </c>
      <c r="P32" s="251">
        <f t="shared" si="0"/>
        <v>1</v>
      </c>
      <c r="R32" s="8"/>
      <c r="S32" s="8" t="s">
        <v>48</v>
      </c>
      <c r="T32" s="255">
        <v>1</v>
      </c>
      <c r="U32" s="255">
        <v>0</v>
      </c>
      <c r="V32" s="255">
        <v>0</v>
      </c>
      <c r="W32" s="255">
        <v>0</v>
      </c>
      <c r="X32" s="255">
        <v>1</v>
      </c>
      <c r="Y32" s="255">
        <v>0</v>
      </c>
      <c r="Z32" s="255">
        <v>0</v>
      </c>
      <c r="AA32" s="255">
        <v>0</v>
      </c>
      <c r="AB32" s="255">
        <v>0</v>
      </c>
      <c r="AC32" s="255">
        <v>0</v>
      </c>
      <c r="AD32" s="255">
        <v>0</v>
      </c>
      <c r="AE32" s="255">
        <v>0</v>
      </c>
      <c r="AF32" s="251">
        <f t="shared" si="7"/>
        <v>2</v>
      </c>
      <c r="AH32" s="8"/>
      <c r="AI32" s="8" t="s">
        <v>48</v>
      </c>
      <c r="AJ32" s="255">
        <v>0</v>
      </c>
      <c r="AK32" s="255">
        <v>0</v>
      </c>
      <c r="AL32" s="255">
        <v>0</v>
      </c>
      <c r="AM32" s="255">
        <v>0</v>
      </c>
      <c r="AN32" s="255">
        <v>0</v>
      </c>
      <c r="AO32" s="255">
        <v>0</v>
      </c>
      <c r="AP32" s="255">
        <v>0</v>
      </c>
      <c r="AQ32" s="255">
        <v>0</v>
      </c>
      <c r="AR32" s="255">
        <v>0</v>
      </c>
      <c r="AS32" s="255">
        <v>0</v>
      </c>
      <c r="AT32" s="255">
        <v>0</v>
      </c>
      <c r="AU32" s="255">
        <v>0</v>
      </c>
      <c r="AV32" s="251">
        <f t="shared" si="8"/>
        <v>0</v>
      </c>
    </row>
    <row r="33" spans="1:48" ht="15.95">
      <c r="A33" s="8"/>
      <c r="B33" s="308" t="s">
        <v>57</v>
      </c>
      <c r="C33" s="357"/>
      <c r="D33" s="293"/>
      <c r="E33" s="293"/>
      <c r="F33" s="293"/>
      <c r="G33" s="293"/>
      <c r="H33" s="293"/>
      <c r="I33" s="302"/>
      <c r="J33" s="302"/>
      <c r="K33" s="302"/>
      <c r="L33" s="302"/>
      <c r="M33" s="302"/>
      <c r="N33" s="302"/>
      <c r="O33" s="302"/>
      <c r="P33" s="251"/>
      <c r="R33" s="308" t="s">
        <v>57</v>
      </c>
      <c r="S33" s="357"/>
      <c r="T33" s="293"/>
      <c r="U33" s="293"/>
      <c r="V33" s="293"/>
      <c r="W33" s="293"/>
      <c r="X33" s="293"/>
      <c r="Y33" s="255"/>
      <c r="Z33" s="255"/>
      <c r="AA33" s="255"/>
      <c r="AB33" s="255"/>
      <c r="AC33" s="255"/>
      <c r="AD33" s="255"/>
      <c r="AE33" s="255"/>
      <c r="AF33" s="251"/>
      <c r="AH33" s="308" t="s">
        <v>57</v>
      </c>
      <c r="AI33" s="357"/>
      <c r="AJ33" s="293"/>
      <c r="AK33" s="293"/>
      <c r="AL33" s="293"/>
      <c r="AM33" s="293"/>
      <c r="AN33" s="293"/>
      <c r="AO33" s="302"/>
      <c r="AP33" s="302"/>
      <c r="AQ33" s="302"/>
      <c r="AR33" s="302"/>
      <c r="AS33" s="302"/>
      <c r="AT33" s="302"/>
      <c r="AU33" s="302"/>
      <c r="AV33" s="251"/>
    </row>
    <row r="34" spans="1:48">
      <c r="A34" s="8"/>
      <c r="B34" s="8"/>
      <c r="C34" s="8" t="s">
        <v>224</v>
      </c>
      <c r="D34" s="255">
        <v>3</v>
      </c>
      <c r="E34" s="255">
        <v>1</v>
      </c>
      <c r="F34" s="255">
        <v>1</v>
      </c>
      <c r="G34" s="255">
        <v>1</v>
      </c>
      <c r="H34" s="255">
        <v>1</v>
      </c>
      <c r="I34" s="358">
        <v>0</v>
      </c>
      <c r="J34" s="358">
        <v>0</v>
      </c>
      <c r="K34" s="358">
        <v>0</v>
      </c>
      <c r="L34" s="358">
        <v>0</v>
      </c>
      <c r="M34" s="358">
        <v>0</v>
      </c>
      <c r="N34" s="358">
        <v>0</v>
      </c>
      <c r="O34" s="358">
        <v>0</v>
      </c>
      <c r="P34" s="251">
        <f t="shared" si="0"/>
        <v>7</v>
      </c>
      <c r="R34" s="8"/>
      <c r="S34" s="8" t="s">
        <v>224</v>
      </c>
      <c r="T34" s="255">
        <v>2</v>
      </c>
      <c r="U34" s="255">
        <v>2</v>
      </c>
      <c r="V34" s="255">
        <v>1</v>
      </c>
      <c r="W34" s="255">
        <v>1</v>
      </c>
      <c r="X34" s="255">
        <v>2</v>
      </c>
      <c r="Y34" s="358">
        <v>0</v>
      </c>
      <c r="Z34" s="358">
        <v>0</v>
      </c>
      <c r="AA34" s="358">
        <v>0</v>
      </c>
      <c r="AB34" s="358">
        <v>0</v>
      </c>
      <c r="AC34" s="358">
        <v>0</v>
      </c>
      <c r="AD34" s="358">
        <v>0</v>
      </c>
      <c r="AE34" s="358">
        <v>0</v>
      </c>
      <c r="AF34" s="251">
        <f t="shared" ref="AF34:AF36" si="9">SUM(T34:AE34)</f>
        <v>8</v>
      </c>
      <c r="AH34" s="8"/>
      <c r="AI34" s="8" t="s">
        <v>224</v>
      </c>
      <c r="AJ34" s="255">
        <v>5</v>
      </c>
      <c r="AK34" s="255">
        <v>0</v>
      </c>
      <c r="AL34" s="255">
        <v>4</v>
      </c>
      <c r="AM34" s="255">
        <v>0</v>
      </c>
      <c r="AN34" s="255">
        <v>6</v>
      </c>
      <c r="AO34" s="358">
        <v>0</v>
      </c>
      <c r="AP34" s="358">
        <v>0</v>
      </c>
      <c r="AQ34" s="358">
        <v>0</v>
      </c>
      <c r="AR34" s="358">
        <v>0</v>
      </c>
      <c r="AS34" s="358">
        <v>0</v>
      </c>
      <c r="AT34" s="358">
        <v>0</v>
      </c>
      <c r="AU34" s="358">
        <v>0</v>
      </c>
      <c r="AV34" s="251">
        <f t="shared" ref="AV34:AV36" si="10">SUM(AJ34:AU34)</f>
        <v>15</v>
      </c>
    </row>
    <row r="35" spans="1:48">
      <c r="A35" s="8"/>
      <c r="B35" s="8"/>
      <c r="C35" s="8" t="s">
        <v>44</v>
      </c>
      <c r="D35" s="255">
        <v>0</v>
      </c>
      <c r="E35" s="255">
        <v>1</v>
      </c>
      <c r="F35" s="255">
        <v>1</v>
      </c>
      <c r="G35" s="255">
        <v>1</v>
      </c>
      <c r="H35" s="255">
        <v>0</v>
      </c>
      <c r="I35" s="255">
        <v>0</v>
      </c>
      <c r="J35" s="255">
        <v>0</v>
      </c>
      <c r="K35" s="255">
        <v>0</v>
      </c>
      <c r="L35" s="255">
        <v>0</v>
      </c>
      <c r="M35" s="255">
        <v>0</v>
      </c>
      <c r="N35" s="255">
        <v>0</v>
      </c>
      <c r="O35" s="255">
        <v>0</v>
      </c>
      <c r="P35" s="251">
        <f t="shared" si="0"/>
        <v>3</v>
      </c>
      <c r="R35" s="8"/>
      <c r="S35" s="8" t="s">
        <v>44</v>
      </c>
      <c r="T35" s="255">
        <v>1</v>
      </c>
      <c r="U35" s="255">
        <v>0</v>
      </c>
      <c r="V35" s="255">
        <v>1</v>
      </c>
      <c r="W35" s="255">
        <v>1</v>
      </c>
      <c r="X35" s="255">
        <v>1</v>
      </c>
      <c r="Y35" s="255">
        <v>0</v>
      </c>
      <c r="Z35" s="255">
        <v>0</v>
      </c>
      <c r="AA35" s="255">
        <v>0</v>
      </c>
      <c r="AB35" s="255">
        <v>0</v>
      </c>
      <c r="AC35" s="255">
        <v>0</v>
      </c>
      <c r="AD35" s="255">
        <v>0</v>
      </c>
      <c r="AE35" s="255">
        <v>0</v>
      </c>
      <c r="AF35" s="251">
        <f t="shared" si="9"/>
        <v>4</v>
      </c>
      <c r="AH35" s="8"/>
      <c r="AI35" s="8" t="s">
        <v>44</v>
      </c>
      <c r="AJ35" s="255">
        <v>0</v>
      </c>
      <c r="AK35" s="255">
        <v>0</v>
      </c>
      <c r="AL35" s="255">
        <v>0</v>
      </c>
      <c r="AM35" s="255">
        <v>3</v>
      </c>
      <c r="AN35" s="255">
        <v>0</v>
      </c>
      <c r="AO35" s="255">
        <v>0</v>
      </c>
      <c r="AP35" s="255">
        <v>0</v>
      </c>
      <c r="AQ35" s="255">
        <v>0</v>
      </c>
      <c r="AR35" s="255">
        <v>0</v>
      </c>
      <c r="AS35" s="255">
        <v>0</v>
      </c>
      <c r="AT35" s="255">
        <v>0</v>
      </c>
      <c r="AU35" s="255">
        <v>0</v>
      </c>
      <c r="AV35" s="251">
        <f t="shared" si="10"/>
        <v>3</v>
      </c>
    </row>
    <row r="36" spans="1:48">
      <c r="A36" s="8"/>
      <c r="B36" s="8"/>
      <c r="C36" s="8" t="s">
        <v>48</v>
      </c>
      <c r="D36" s="255">
        <v>0</v>
      </c>
      <c r="E36" s="255">
        <v>0</v>
      </c>
      <c r="F36" s="255">
        <v>0</v>
      </c>
      <c r="G36" s="255">
        <v>0</v>
      </c>
      <c r="H36" s="255">
        <v>0</v>
      </c>
      <c r="I36" s="255">
        <v>0</v>
      </c>
      <c r="J36" s="255">
        <v>0</v>
      </c>
      <c r="K36" s="255">
        <v>0</v>
      </c>
      <c r="L36" s="255">
        <v>0</v>
      </c>
      <c r="M36" s="255">
        <v>0</v>
      </c>
      <c r="N36" s="255">
        <v>0</v>
      </c>
      <c r="O36" s="255">
        <v>0</v>
      </c>
      <c r="P36" s="251">
        <f t="shared" si="0"/>
        <v>0</v>
      </c>
      <c r="R36" s="8"/>
      <c r="S36" s="8" t="s">
        <v>48</v>
      </c>
      <c r="T36" s="255">
        <v>0</v>
      </c>
      <c r="U36" s="255">
        <v>0</v>
      </c>
      <c r="V36" s="255">
        <v>0</v>
      </c>
      <c r="W36" s="255">
        <v>0</v>
      </c>
      <c r="X36" s="255">
        <v>0</v>
      </c>
      <c r="Y36" s="255">
        <v>0</v>
      </c>
      <c r="Z36" s="255">
        <v>0</v>
      </c>
      <c r="AA36" s="255">
        <v>0</v>
      </c>
      <c r="AB36" s="255">
        <v>0</v>
      </c>
      <c r="AC36" s="255">
        <v>0</v>
      </c>
      <c r="AD36" s="255">
        <v>0</v>
      </c>
      <c r="AE36" s="255">
        <v>0</v>
      </c>
      <c r="AF36" s="251">
        <f t="shared" si="9"/>
        <v>0</v>
      </c>
      <c r="AH36" s="8"/>
      <c r="AI36" s="8" t="s">
        <v>48</v>
      </c>
      <c r="AJ36" s="255">
        <v>0</v>
      </c>
      <c r="AK36" s="255">
        <v>0</v>
      </c>
      <c r="AL36" s="255">
        <v>0</v>
      </c>
      <c r="AM36" s="255">
        <v>0</v>
      </c>
      <c r="AN36" s="255">
        <v>0</v>
      </c>
      <c r="AO36" s="255">
        <v>0</v>
      </c>
      <c r="AP36" s="255">
        <v>0</v>
      </c>
      <c r="AQ36" s="255">
        <v>0</v>
      </c>
      <c r="AR36" s="255">
        <v>0</v>
      </c>
      <c r="AS36" s="255">
        <v>0</v>
      </c>
      <c r="AT36" s="255">
        <v>0</v>
      </c>
      <c r="AU36" s="255">
        <v>0</v>
      </c>
      <c r="AV36" s="251">
        <f t="shared" si="10"/>
        <v>0</v>
      </c>
    </row>
    <row r="37" spans="1:48" ht="15.95">
      <c r="A37" s="8"/>
      <c r="B37" s="308" t="s">
        <v>52</v>
      </c>
      <c r="C37" s="357"/>
      <c r="D37" s="255"/>
      <c r="E37" s="255"/>
      <c r="F37" s="255"/>
      <c r="G37" s="255"/>
      <c r="H37" s="255"/>
      <c r="I37" s="255"/>
      <c r="J37" s="255"/>
      <c r="K37" s="293"/>
      <c r="L37" s="293"/>
      <c r="M37" s="293"/>
      <c r="N37" s="293"/>
      <c r="O37" s="293"/>
      <c r="P37" s="251"/>
      <c r="R37" s="308" t="s">
        <v>52</v>
      </c>
      <c r="S37" s="357"/>
      <c r="T37" s="255"/>
      <c r="U37" s="255"/>
      <c r="V37" s="255"/>
      <c r="W37" s="255"/>
      <c r="X37" s="255"/>
      <c r="Y37" s="255"/>
      <c r="Z37" s="255"/>
      <c r="AA37" s="293"/>
      <c r="AB37" s="293"/>
      <c r="AC37" s="293"/>
      <c r="AD37" s="293"/>
      <c r="AE37" s="293"/>
      <c r="AF37" s="251"/>
      <c r="AH37" s="308" t="s">
        <v>52</v>
      </c>
      <c r="AI37" s="357"/>
      <c r="AJ37" s="255"/>
      <c r="AK37" s="255"/>
      <c r="AL37" s="255"/>
      <c r="AM37" s="255"/>
      <c r="AN37" s="255"/>
      <c r="AO37" s="255"/>
      <c r="AP37" s="255"/>
      <c r="AQ37" s="293"/>
      <c r="AR37" s="293"/>
      <c r="AS37" s="293"/>
      <c r="AT37" s="293"/>
      <c r="AU37" s="293"/>
      <c r="AV37" s="251"/>
    </row>
    <row r="38" spans="1:48">
      <c r="A38" s="8"/>
      <c r="B38" s="8"/>
      <c r="C38" s="8" t="s">
        <v>224</v>
      </c>
      <c r="D38" s="358">
        <v>0</v>
      </c>
      <c r="E38" s="358">
        <v>0</v>
      </c>
      <c r="F38" s="358">
        <v>0</v>
      </c>
      <c r="G38" s="358">
        <v>0</v>
      </c>
      <c r="H38" s="358">
        <v>0</v>
      </c>
      <c r="I38" s="358">
        <v>0</v>
      </c>
      <c r="J38" s="358">
        <v>0</v>
      </c>
      <c r="K38" s="255">
        <v>1</v>
      </c>
      <c r="L38" s="255">
        <v>1</v>
      </c>
      <c r="M38" s="255">
        <v>1</v>
      </c>
      <c r="N38" s="255">
        <v>1</v>
      </c>
      <c r="O38" s="255">
        <v>1</v>
      </c>
      <c r="P38" s="251">
        <f t="shared" si="0"/>
        <v>5</v>
      </c>
      <c r="R38" s="8"/>
      <c r="S38" s="8" t="s">
        <v>224</v>
      </c>
      <c r="T38" s="358">
        <v>0</v>
      </c>
      <c r="U38" s="358">
        <v>0</v>
      </c>
      <c r="V38" s="358">
        <v>0</v>
      </c>
      <c r="W38" s="358">
        <v>0</v>
      </c>
      <c r="X38" s="358">
        <v>0</v>
      </c>
      <c r="Y38" s="358">
        <v>0</v>
      </c>
      <c r="Z38" s="358">
        <v>0</v>
      </c>
      <c r="AA38" s="255">
        <v>1</v>
      </c>
      <c r="AB38" s="255">
        <v>1</v>
      </c>
      <c r="AC38" s="255">
        <v>1</v>
      </c>
      <c r="AD38" s="255">
        <v>3</v>
      </c>
      <c r="AE38" s="255">
        <v>3</v>
      </c>
      <c r="AF38" s="251">
        <f t="shared" ref="AF38:AF40" si="11">SUM(T38:AE38)</f>
        <v>9</v>
      </c>
      <c r="AH38" s="8"/>
      <c r="AI38" s="8" t="s">
        <v>224</v>
      </c>
      <c r="AJ38" s="358">
        <v>0</v>
      </c>
      <c r="AK38" s="358">
        <v>0</v>
      </c>
      <c r="AL38" s="358">
        <v>0</v>
      </c>
      <c r="AM38" s="358">
        <v>0</v>
      </c>
      <c r="AN38" s="358">
        <v>0</v>
      </c>
      <c r="AO38" s="358">
        <v>0</v>
      </c>
      <c r="AP38" s="358">
        <v>0</v>
      </c>
      <c r="AQ38" s="255">
        <v>3</v>
      </c>
      <c r="AR38" s="255">
        <v>2</v>
      </c>
      <c r="AS38" s="255">
        <v>1</v>
      </c>
      <c r="AT38" s="255">
        <v>4</v>
      </c>
      <c r="AU38" s="255">
        <v>3</v>
      </c>
      <c r="AV38" s="251">
        <f t="shared" ref="AV38:AV40" si="12">SUM(AJ38:AU38)</f>
        <v>13</v>
      </c>
    </row>
    <row r="39" spans="1:48">
      <c r="A39" s="8"/>
      <c r="B39" s="8"/>
      <c r="C39" s="8" t="s">
        <v>44</v>
      </c>
      <c r="D39" s="255">
        <v>0</v>
      </c>
      <c r="E39" s="255">
        <v>0</v>
      </c>
      <c r="F39" s="255">
        <v>0</v>
      </c>
      <c r="G39" s="255">
        <v>0</v>
      </c>
      <c r="H39" s="255">
        <v>0</v>
      </c>
      <c r="I39" s="255">
        <v>0</v>
      </c>
      <c r="J39" s="255">
        <v>0</v>
      </c>
      <c r="K39" s="255">
        <v>0</v>
      </c>
      <c r="L39" s="255">
        <v>0</v>
      </c>
      <c r="M39" s="255">
        <v>1</v>
      </c>
      <c r="N39" s="255">
        <v>0</v>
      </c>
      <c r="O39" s="255">
        <v>0</v>
      </c>
      <c r="P39" s="251">
        <f t="shared" si="0"/>
        <v>1</v>
      </c>
      <c r="R39" s="8"/>
      <c r="S39" s="8" t="s">
        <v>44</v>
      </c>
      <c r="T39" s="255">
        <v>0</v>
      </c>
      <c r="U39" s="255">
        <v>0</v>
      </c>
      <c r="V39" s="255">
        <v>0</v>
      </c>
      <c r="W39" s="255">
        <v>0</v>
      </c>
      <c r="X39" s="255">
        <v>0</v>
      </c>
      <c r="Y39" s="255">
        <v>0</v>
      </c>
      <c r="Z39" s="255">
        <v>0</v>
      </c>
      <c r="AA39" s="255">
        <v>0</v>
      </c>
      <c r="AB39" s="255">
        <v>0</v>
      </c>
      <c r="AC39" s="255">
        <v>1</v>
      </c>
      <c r="AD39" s="255">
        <v>0</v>
      </c>
      <c r="AE39" s="255">
        <v>1</v>
      </c>
      <c r="AF39" s="251">
        <f t="shared" si="11"/>
        <v>2</v>
      </c>
      <c r="AH39" s="8"/>
      <c r="AI39" s="8" t="s">
        <v>44</v>
      </c>
      <c r="AJ39" s="255">
        <v>0</v>
      </c>
      <c r="AK39" s="255">
        <v>0</v>
      </c>
      <c r="AL39" s="255">
        <v>0</v>
      </c>
      <c r="AM39" s="255">
        <v>0</v>
      </c>
      <c r="AN39" s="255">
        <v>0</v>
      </c>
      <c r="AO39" s="255">
        <v>0</v>
      </c>
      <c r="AP39" s="255">
        <v>0</v>
      </c>
      <c r="AQ39" s="255">
        <v>0</v>
      </c>
      <c r="AR39" s="255">
        <v>0</v>
      </c>
      <c r="AS39" s="255">
        <v>1</v>
      </c>
      <c r="AT39" s="255">
        <v>0</v>
      </c>
      <c r="AU39" s="255">
        <v>0</v>
      </c>
      <c r="AV39" s="251">
        <f t="shared" si="12"/>
        <v>1</v>
      </c>
    </row>
    <row r="40" spans="1:48">
      <c r="A40" s="8"/>
      <c r="B40" s="8"/>
      <c r="C40" s="8" t="s">
        <v>48</v>
      </c>
      <c r="D40" s="255">
        <v>0</v>
      </c>
      <c r="E40" s="255">
        <v>0</v>
      </c>
      <c r="F40" s="255">
        <v>0</v>
      </c>
      <c r="G40" s="255">
        <v>0</v>
      </c>
      <c r="H40" s="255">
        <v>0</v>
      </c>
      <c r="I40" s="255">
        <v>0</v>
      </c>
      <c r="J40" s="255">
        <v>0</v>
      </c>
      <c r="K40" s="255">
        <v>0</v>
      </c>
      <c r="L40" s="255">
        <v>0</v>
      </c>
      <c r="M40" s="255">
        <v>0</v>
      </c>
      <c r="N40" s="255">
        <v>0</v>
      </c>
      <c r="O40" s="255">
        <v>0</v>
      </c>
      <c r="P40" s="251">
        <f t="shared" si="0"/>
        <v>0</v>
      </c>
      <c r="R40" s="8"/>
      <c r="S40" s="8" t="s">
        <v>48</v>
      </c>
      <c r="T40" s="255">
        <v>0</v>
      </c>
      <c r="U40" s="255">
        <v>0</v>
      </c>
      <c r="V40" s="255">
        <v>0</v>
      </c>
      <c r="W40" s="255">
        <v>0</v>
      </c>
      <c r="X40" s="255">
        <v>0</v>
      </c>
      <c r="Y40" s="255">
        <v>0</v>
      </c>
      <c r="Z40" s="255">
        <v>0</v>
      </c>
      <c r="AA40" s="255">
        <v>0</v>
      </c>
      <c r="AB40" s="255">
        <v>0</v>
      </c>
      <c r="AC40" s="255">
        <v>0</v>
      </c>
      <c r="AD40" s="255">
        <v>0</v>
      </c>
      <c r="AE40" s="255">
        <v>0</v>
      </c>
      <c r="AF40" s="251">
        <f t="shared" si="11"/>
        <v>0</v>
      </c>
      <c r="AH40" s="8"/>
      <c r="AI40" s="8" t="s">
        <v>48</v>
      </c>
      <c r="AJ40" s="255">
        <v>0</v>
      </c>
      <c r="AK40" s="255">
        <v>0</v>
      </c>
      <c r="AL40" s="255">
        <v>0</v>
      </c>
      <c r="AM40" s="255">
        <v>0</v>
      </c>
      <c r="AN40" s="255">
        <v>0</v>
      </c>
      <c r="AO40" s="255">
        <v>0</v>
      </c>
      <c r="AP40" s="255">
        <v>0</v>
      </c>
      <c r="AQ40" s="255">
        <v>0</v>
      </c>
      <c r="AR40" s="255">
        <v>0</v>
      </c>
      <c r="AS40" s="255">
        <v>0</v>
      </c>
      <c r="AT40" s="255">
        <v>0</v>
      </c>
      <c r="AU40" s="255">
        <v>0</v>
      </c>
      <c r="AV40" s="251">
        <f t="shared" si="12"/>
        <v>0</v>
      </c>
    </row>
    <row r="41" spans="1:48">
      <c r="A41" s="8"/>
      <c r="P41" s="255"/>
      <c r="AF41" s="255"/>
      <c r="AV41" s="255"/>
    </row>
    <row r="42" spans="1:48" ht="18.95">
      <c r="A42" s="8"/>
      <c r="B42" s="360" t="s">
        <v>225</v>
      </c>
      <c r="C42" s="361"/>
      <c r="D42" s="362"/>
      <c r="E42" s="362"/>
      <c r="F42" s="362"/>
      <c r="G42" s="362"/>
      <c r="H42" s="362"/>
      <c r="I42" s="362"/>
      <c r="J42" s="362"/>
      <c r="K42" s="362"/>
      <c r="L42" s="362"/>
      <c r="M42" s="362"/>
      <c r="N42" s="362"/>
      <c r="O42" s="362"/>
      <c r="P42" s="95" t="s">
        <v>15</v>
      </c>
      <c r="R42" s="360" t="s">
        <v>225</v>
      </c>
      <c r="S42" s="361"/>
      <c r="T42" s="362"/>
      <c r="U42" s="362"/>
      <c r="V42" s="362"/>
      <c r="W42" s="362"/>
      <c r="X42" s="362"/>
      <c r="Y42" s="362"/>
      <c r="Z42" s="362"/>
      <c r="AA42" s="362"/>
      <c r="AB42" s="362"/>
      <c r="AC42" s="362"/>
      <c r="AD42" s="362"/>
      <c r="AE42" s="362"/>
      <c r="AF42" s="95" t="s">
        <v>15</v>
      </c>
      <c r="AH42" s="360" t="s">
        <v>225</v>
      </c>
      <c r="AI42" s="361"/>
      <c r="AJ42" s="362"/>
      <c r="AK42" s="362"/>
      <c r="AL42" s="362"/>
      <c r="AM42" s="362"/>
      <c r="AN42" s="362"/>
      <c r="AO42" s="362"/>
      <c r="AP42" s="362"/>
      <c r="AQ42" s="362"/>
      <c r="AR42" s="362"/>
      <c r="AS42" s="362"/>
      <c r="AT42" s="362"/>
      <c r="AU42" s="362"/>
      <c r="AV42" s="95" t="s">
        <v>15</v>
      </c>
    </row>
    <row r="43" spans="1:48" ht="18.95">
      <c r="A43" s="8"/>
      <c r="B43" s="363"/>
      <c r="C43" s="8"/>
      <c r="D43" s="269">
        <v>1</v>
      </c>
      <c r="E43" s="269">
        <v>2</v>
      </c>
      <c r="F43" s="269">
        <v>1</v>
      </c>
      <c r="G43" s="269">
        <v>1</v>
      </c>
      <c r="H43" s="269">
        <v>0</v>
      </c>
      <c r="I43" s="269">
        <v>0</v>
      </c>
      <c r="J43" s="269">
        <v>0</v>
      </c>
      <c r="K43" s="269">
        <v>2</v>
      </c>
      <c r="L43" s="269">
        <v>1</v>
      </c>
      <c r="M43" s="269">
        <v>2</v>
      </c>
      <c r="N43" s="269">
        <v>4</v>
      </c>
      <c r="O43" s="269">
        <v>6</v>
      </c>
      <c r="P43" s="251">
        <f>SUM(D43:O43)</f>
        <v>20</v>
      </c>
      <c r="R43" s="363"/>
      <c r="S43" s="8"/>
      <c r="T43" s="255">
        <v>3</v>
      </c>
      <c r="U43" s="255">
        <v>2</v>
      </c>
      <c r="V43" s="255">
        <v>2</v>
      </c>
      <c r="W43" s="255">
        <v>0</v>
      </c>
      <c r="X43" s="255">
        <v>0</v>
      </c>
      <c r="Y43" s="255">
        <v>0</v>
      </c>
      <c r="Z43" s="255">
        <v>0</v>
      </c>
      <c r="AA43" s="255">
        <v>3</v>
      </c>
      <c r="AB43" s="255">
        <v>4</v>
      </c>
      <c r="AC43" s="255">
        <v>5</v>
      </c>
      <c r="AD43" s="255">
        <v>5</v>
      </c>
      <c r="AE43" s="255">
        <v>6</v>
      </c>
      <c r="AF43" s="251">
        <f>SUM(T43:AE43)</f>
        <v>30</v>
      </c>
      <c r="AH43" s="363"/>
      <c r="AI43" s="8"/>
      <c r="AJ43" s="255">
        <v>1</v>
      </c>
      <c r="AK43" s="255">
        <v>1</v>
      </c>
      <c r="AL43" s="255">
        <v>4</v>
      </c>
      <c r="AM43" s="255">
        <v>0</v>
      </c>
      <c r="AN43" s="255">
        <v>0</v>
      </c>
      <c r="AO43" s="255">
        <v>0</v>
      </c>
      <c r="AP43" s="255">
        <v>0</v>
      </c>
      <c r="AQ43" s="255">
        <v>2</v>
      </c>
      <c r="AR43" s="255">
        <v>2</v>
      </c>
      <c r="AS43" s="255">
        <v>2</v>
      </c>
      <c r="AT43" s="255">
        <v>2</v>
      </c>
      <c r="AU43" s="255">
        <v>1</v>
      </c>
      <c r="AV43" s="251">
        <f>SUM(AJ43:AU43)</f>
        <v>15</v>
      </c>
    </row>
    <row r="44" spans="1:48">
      <c r="A44" s="8"/>
      <c r="P44" s="255"/>
      <c r="AF44" s="8">
        <f>25*1.2</f>
        <v>30</v>
      </c>
      <c r="AV44" s="8">
        <f>25*1.2</f>
        <v>30</v>
      </c>
    </row>
    <row r="45" spans="1:48" ht="18.95">
      <c r="A45" s="8"/>
      <c r="B45" s="364" t="s">
        <v>15</v>
      </c>
      <c r="C45" s="276"/>
      <c r="D45" s="276"/>
      <c r="E45" s="276"/>
      <c r="F45" s="276"/>
      <c r="G45" s="276"/>
      <c r="H45" s="276"/>
      <c r="I45" s="276"/>
      <c r="J45" s="276"/>
      <c r="K45" s="276"/>
      <c r="L45" s="276"/>
      <c r="M45" s="276"/>
      <c r="N45" s="276"/>
      <c r="O45" s="276"/>
      <c r="P45" s="95" t="s">
        <v>15</v>
      </c>
      <c r="R45" s="364" t="s">
        <v>15</v>
      </c>
      <c r="S45" s="276"/>
      <c r="T45" s="276"/>
      <c r="U45" s="276"/>
      <c r="V45" s="276"/>
      <c r="W45" s="276"/>
      <c r="X45" s="276"/>
      <c r="Y45" s="276"/>
      <c r="Z45" s="276"/>
      <c r="AA45" s="276"/>
      <c r="AB45" s="276"/>
      <c r="AC45" s="276"/>
      <c r="AD45" s="276"/>
      <c r="AE45" s="276"/>
      <c r="AF45" s="95" t="s">
        <v>15</v>
      </c>
      <c r="AH45" s="364" t="s">
        <v>15</v>
      </c>
      <c r="AI45" s="276"/>
      <c r="AJ45" s="276"/>
      <c r="AK45" s="276"/>
      <c r="AL45" s="276"/>
      <c r="AM45" s="276"/>
      <c r="AN45" s="276"/>
      <c r="AO45" s="276"/>
      <c r="AP45" s="276"/>
      <c r="AQ45" s="276"/>
      <c r="AR45" s="276"/>
      <c r="AS45" s="276"/>
      <c r="AT45" s="276"/>
      <c r="AU45" s="276"/>
      <c r="AV45" s="95" t="s">
        <v>15</v>
      </c>
    </row>
    <row r="46" spans="1:48" ht="18.95">
      <c r="A46" s="8"/>
      <c r="B46" s="363"/>
      <c r="C46" s="8" t="s">
        <v>224</v>
      </c>
      <c r="D46" s="255">
        <f>D14+D18+D24+D30+D34+D38</f>
        <v>8</v>
      </c>
      <c r="E46" s="255">
        <f t="shared" ref="D46:O46" si="13">E14+E18+E24+E30+E34+E38</f>
        <v>8</v>
      </c>
      <c r="F46" s="255">
        <f t="shared" si="13"/>
        <v>9</v>
      </c>
      <c r="G46" s="255">
        <f t="shared" si="13"/>
        <v>3</v>
      </c>
      <c r="H46" s="255">
        <f t="shared" si="13"/>
        <v>2</v>
      </c>
      <c r="I46" s="255">
        <f t="shared" si="13"/>
        <v>0</v>
      </c>
      <c r="J46" s="255">
        <f t="shared" si="13"/>
        <v>0</v>
      </c>
      <c r="K46" s="255">
        <f t="shared" si="13"/>
        <v>10</v>
      </c>
      <c r="L46" s="255">
        <f t="shared" si="13"/>
        <v>11</v>
      </c>
      <c r="M46" s="255">
        <f t="shared" si="13"/>
        <v>11</v>
      </c>
      <c r="N46" s="255">
        <f t="shared" si="13"/>
        <v>15</v>
      </c>
      <c r="O46" s="255">
        <f t="shared" si="13"/>
        <v>11</v>
      </c>
      <c r="P46" s="251">
        <f>SUM(D46:O46)</f>
        <v>88</v>
      </c>
      <c r="R46" s="363"/>
      <c r="S46" s="8" t="s">
        <v>224</v>
      </c>
      <c r="T46" s="255">
        <f>T14+T18+T24+T30+T34+T38</f>
        <v>9</v>
      </c>
      <c r="U46" s="255">
        <f t="shared" ref="U46:V46" si="14">U14+U18+U24+U30+U34+U38</f>
        <v>11</v>
      </c>
      <c r="V46" s="255">
        <f t="shared" si="14"/>
        <v>9</v>
      </c>
      <c r="W46" s="255">
        <f t="shared" ref="T46:AE46" si="15">W14+W18+W24+W30+W34+W38</f>
        <v>2</v>
      </c>
      <c r="X46" s="255">
        <f t="shared" si="15"/>
        <v>3</v>
      </c>
      <c r="Y46" s="255">
        <f t="shared" si="15"/>
        <v>0</v>
      </c>
      <c r="Z46" s="255">
        <f t="shared" si="15"/>
        <v>0</v>
      </c>
      <c r="AA46" s="255">
        <v>12</v>
      </c>
      <c r="AB46" s="255">
        <v>10</v>
      </c>
      <c r="AC46" s="255">
        <f t="shared" si="15"/>
        <v>14</v>
      </c>
      <c r="AD46" s="255">
        <f t="shared" si="15"/>
        <v>13</v>
      </c>
      <c r="AE46" s="255">
        <f t="shared" si="15"/>
        <v>12</v>
      </c>
      <c r="AF46" s="251">
        <f>SUM(T46:AE46)</f>
        <v>95</v>
      </c>
      <c r="AH46" s="363"/>
      <c r="AI46" s="8" t="s">
        <v>224</v>
      </c>
      <c r="AJ46" s="255">
        <f t="shared" ref="AJ46:AU46" si="16">AJ14+AJ18+AJ24+AJ30+AJ34+AJ38</f>
        <v>12</v>
      </c>
      <c r="AK46" s="255">
        <f t="shared" si="16"/>
        <v>7</v>
      </c>
      <c r="AL46" s="255">
        <f t="shared" si="16"/>
        <v>11</v>
      </c>
      <c r="AM46" s="255">
        <f t="shared" si="16"/>
        <v>3</v>
      </c>
      <c r="AN46" s="255">
        <f t="shared" si="16"/>
        <v>10</v>
      </c>
      <c r="AO46" s="255">
        <f t="shared" si="16"/>
        <v>0</v>
      </c>
      <c r="AP46" s="255">
        <f t="shared" si="16"/>
        <v>0</v>
      </c>
      <c r="AQ46" s="255">
        <f t="shared" si="16"/>
        <v>11</v>
      </c>
      <c r="AR46" s="255">
        <f t="shared" si="16"/>
        <v>12</v>
      </c>
      <c r="AS46" s="255">
        <f t="shared" si="16"/>
        <v>11</v>
      </c>
      <c r="AT46" s="255">
        <f t="shared" si="16"/>
        <v>14</v>
      </c>
      <c r="AU46" s="255">
        <f t="shared" si="16"/>
        <v>8</v>
      </c>
      <c r="AV46" s="251">
        <f>SUM(AJ46:AU46)</f>
        <v>99</v>
      </c>
    </row>
    <row r="47" spans="1:48" ht="18.95">
      <c r="A47" s="8"/>
      <c r="B47" s="363"/>
      <c r="C47" s="8" t="s">
        <v>44</v>
      </c>
      <c r="D47" s="255">
        <f t="shared" ref="D47:O47" si="17">D15+D19+D25+D31+D35+D39</f>
        <v>2</v>
      </c>
      <c r="E47" s="255">
        <f t="shared" si="17"/>
        <v>3</v>
      </c>
      <c r="F47" s="255">
        <f t="shared" si="17"/>
        <v>1</v>
      </c>
      <c r="G47" s="255">
        <f t="shared" si="17"/>
        <v>3</v>
      </c>
      <c r="H47" s="255">
        <f t="shared" si="17"/>
        <v>0</v>
      </c>
      <c r="I47" s="255">
        <f t="shared" si="17"/>
        <v>0</v>
      </c>
      <c r="J47" s="255">
        <f t="shared" si="17"/>
        <v>0</v>
      </c>
      <c r="K47" s="255">
        <f t="shared" si="17"/>
        <v>7</v>
      </c>
      <c r="L47" s="255">
        <f t="shared" si="17"/>
        <v>4</v>
      </c>
      <c r="M47" s="255">
        <f t="shared" si="17"/>
        <v>4</v>
      </c>
      <c r="N47" s="255">
        <f t="shared" si="17"/>
        <v>2</v>
      </c>
      <c r="O47" s="255">
        <f t="shared" si="17"/>
        <v>3</v>
      </c>
      <c r="P47" s="251">
        <f>SUM(D47:O47)</f>
        <v>29</v>
      </c>
      <c r="R47" s="363"/>
      <c r="S47" s="8" t="s">
        <v>44</v>
      </c>
      <c r="T47" s="255">
        <f>T15+T19+T25+T31+T35+T39</f>
        <v>5</v>
      </c>
      <c r="U47" s="255">
        <f t="shared" ref="T47:AE47" si="18">U15+U19+U25+U31+U35+U39</f>
        <v>4</v>
      </c>
      <c r="V47" s="255">
        <f t="shared" si="18"/>
        <v>4</v>
      </c>
      <c r="W47" s="255">
        <f t="shared" si="18"/>
        <v>1</v>
      </c>
      <c r="X47" s="255">
        <f t="shared" si="18"/>
        <v>2</v>
      </c>
      <c r="Y47" s="255">
        <f t="shared" si="18"/>
        <v>0</v>
      </c>
      <c r="Z47" s="255">
        <f t="shared" si="18"/>
        <v>0</v>
      </c>
      <c r="AA47" s="255">
        <f t="shared" si="18"/>
        <v>5</v>
      </c>
      <c r="AB47" s="255">
        <f t="shared" si="18"/>
        <v>6</v>
      </c>
      <c r="AC47" s="255">
        <f t="shared" si="18"/>
        <v>7</v>
      </c>
      <c r="AD47" s="255">
        <f t="shared" si="18"/>
        <v>7</v>
      </c>
      <c r="AE47" s="255">
        <f t="shared" si="18"/>
        <v>6</v>
      </c>
      <c r="AF47" s="251">
        <f t="shared" ref="AF47:AF48" si="19">SUM(T47:AE47)</f>
        <v>47</v>
      </c>
      <c r="AH47" s="363"/>
      <c r="AI47" s="8" t="s">
        <v>44</v>
      </c>
      <c r="AJ47" s="255">
        <f t="shared" ref="AJ47:AU47" si="20">AJ15+AJ19+AJ25+AJ31+AJ35+AJ39</f>
        <v>4</v>
      </c>
      <c r="AK47" s="255">
        <f t="shared" si="20"/>
        <v>2</v>
      </c>
      <c r="AL47" s="255">
        <f t="shared" si="20"/>
        <v>2</v>
      </c>
      <c r="AM47" s="255">
        <f t="shared" si="20"/>
        <v>3</v>
      </c>
      <c r="AN47" s="255">
        <f t="shared" si="20"/>
        <v>0</v>
      </c>
      <c r="AO47" s="255">
        <f t="shared" si="20"/>
        <v>0</v>
      </c>
      <c r="AP47" s="255">
        <f t="shared" si="20"/>
        <v>0</v>
      </c>
      <c r="AQ47" s="255">
        <f t="shared" si="20"/>
        <v>7</v>
      </c>
      <c r="AR47" s="255">
        <f t="shared" si="20"/>
        <v>4</v>
      </c>
      <c r="AS47" s="255">
        <f t="shared" si="20"/>
        <v>4</v>
      </c>
      <c r="AT47" s="255">
        <f t="shared" si="20"/>
        <v>2</v>
      </c>
      <c r="AU47" s="255">
        <f t="shared" si="20"/>
        <v>3</v>
      </c>
      <c r="AV47" s="251">
        <f t="shared" ref="AV47:AV48" si="21">SUM(AJ47:AU47)</f>
        <v>31</v>
      </c>
    </row>
    <row r="48" spans="1:48">
      <c r="A48" s="8"/>
      <c r="B48" s="8"/>
      <c r="C48" s="8" t="s">
        <v>48</v>
      </c>
      <c r="D48" s="255">
        <f t="shared" ref="D48:O48" si="22">D16+D20+D26+D32+D36+D40</f>
        <v>1</v>
      </c>
      <c r="E48" s="255">
        <f t="shared" si="22"/>
        <v>0</v>
      </c>
      <c r="F48" s="255">
        <f t="shared" si="22"/>
        <v>2</v>
      </c>
      <c r="G48" s="255">
        <f t="shared" si="22"/>
        <v>0</v>
      </c>
      <c r="H48" s="255">
        <f t="shared" si="22"/>
        <v>0</v>
      </c>
      <c r="I48" s="255">
        <f t="shared" si="22"/>
        <v>0</v>
      </c>
      <c r="J48" s="255">
        <f t="shared" si="22"/>
        <v>0</v>
      </c>
      <c r="K48" s="255">
        <f t="shared" si="22"/>
        <v>1</v>
      </c>
      <c r="L48" s="255">
        <f t="shared" si="22"/>
        <v>1</v>
      </c>
      <c r="M48" s="255">
        <f t="shared" si="22"/>
        <v>1</v>
      </c>
      <c r="N48" s="255">
        <f t="shared" si="22"/>
        <v>0</v>
      </c>
      <c r="O48" s="255">
        <f t="shared" si="22"/>
        <v>2</v>
      </c>
      <c r="P48" s="251">
        <f t="shared" ref="P48" si="23">SUM(D48:O48)</f>
        <v>8</v>
      </c>
      <c r="R48" s="8"/>
      <c r="S48" s="8" t="s">
        <v>48</v>
      </c>
      <c r="T48" s="255">
        <f t="shared" ref="T48:AE48" si="24">T16+T20+T26+T32+T36+T40</f>
        <v>2</v>
      </c>
      <c r="U48" s="255">
        <f t="shared" si="24"/>
        <v>1</v>
      </c>
      <c r="V48" s="255">
        <f t="shared" si="24"/>
        <v>2</v>
      </c>
      <c r="W48" s="255">
        <f t="shared" si="24"/>
        <v>0</v>
      </c>
      <c r="X48" s="255">
        <f t="shared" si="24"/>
        <v>1</v>
      </c>
      <c r="Y48" s="255">
        <f t="shared" si="24"/>
        <v>0</v>
      </c>
      <c r="Z48" s="255">
        <f t="shared" si="24"/>
        <v>0</v>
      </c>
      <c r="AA48" s="255">
        <f t="shared" si="24"/>
        <v>1</v>
      </c>
      <c r="AB48" s="255">
        <f t="shared" si="24"/>
        <v>1</v>
      </c>
      <c r="AC48" s="255">
        <f t="shared" si="24"/>
        <v>3</v>
      </c>
      <c r="AD48" s="255">
        <f t="shared" si="24"/>
        <v>4</v>
      </c>
      <c r="AE48" s="255">
        <f t="shared" si="24"/>
        <v>3</v>
      </c>
      <c r="AF48" s="251">
        <f t="shared" si="19"/>
        <v>18</v>
      </c>
      <c r="AH48" s="8"/>
      <c r="AI48" s="8" t="s">
        <v>48</v>
      </c>
      <c r="AJ48" s="255">
        <f t="shared" ref="AJ48:AU48" si="25">AJ16+AJ20+AJ26+AJ32+AJ36+AJ40</f>
        <v>1</v>
      </c>
      <c r="AK48" s="255">
        <f t="shared" si="25"/>
        <v>1</v>
      </c>
      <c r="AL48" s="255">
        <f t="shared" si="25"/>
        <v>1</v>
      </c>
      <c r="AM48" s="255">
        <f t="shared" si="25"/>
        <v>0</v>
      </c>
      <c r="AN48" s="255">
        <f t="shared" si="25"/>
        <v>0</v>
      </c>
      <c r="AO48" s="255">
        <f t="shared" si="25"/>
        <v>0</v>
      </c>
      <c r="AP48" s="255">
        <f t="shared" si="25"/>
        <v>0</v>
      </c>
      <c r="AQ48" s="255">
        <f t="shared" si="25"/>
        <v>1</v>
      </c>
      <c r="AR48" s="255">
        <f t="shared" si="25"/>
        <v>1</v>
      </c>
      <c r="AS48" s="255">
        <f t="shared" si="25"/>
        <v>1</v>
      </c>
      <c r="AT48" s="255">
        <f t="shared" si="25"/>
        <v>0</v>
      </c>
      <c r="AU48" s="255">
        <f t="shared" si="25"/>
        <v>2</v>
      </c>
      <c r="AV48" s="251">
        <f t="shared" si="21"/>
        <v>8</v>
      </c>
    </row>
    <row r="49" spans="1:50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255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293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293"/>
    </row>
    <row r="50" spans="1: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255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293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293"/>
    </row>
    <row r="51" spans="1:50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255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293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293"/>
    </row>
    <row r="52" spans="1:50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255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293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293"/>
    </row>
    <row r="53" spans="1:50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255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293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293"/>
    </row>
    <row r="54" spans="1:50">
      <c r="A54" s="8"/>
      <c r="B54" s="8"/>
      <c r="C54" s="8"/>
      <c r="D54" s="353" t="s">
        <v>210</v>
      </c>
      <c r="E54" s="353" t="s">
        <v>211</v>
      </c>
      <c r="F54" s="353" t="s">
        <v>212</v>
      </c>
      <c r="G54" s="353" t="s">
        <v>213</v>
      </c>
      <c r="H54" s="353" t="s">
        <v>214</v>
      </c>
      <c r="I54" s="353" t="s">
        <v>215</v>
      </c>
      <c r="J54" s="353" t="s">
        <v>216</v>
      </c>
      <c r="K54" s="353" t="s">
        <v>217</v>
      </c>
      <c r="L54" s="353" t="s">
        <v>218</v>
      </c>
      <c r="M54" s="353" t="s">
        <v>219</v>
      </c>
      <c r="N54" s="353" t="s">
        <v>220</v>
      </c>
      <c r="O54" s="353" t="s">
        <v>221</v>
      </c>
      <c r="P54" s="255"/>
      <c r="R54" s="8"/>
      <c r="S54" s="8"/>
      <c r="T54" s="353" t="s">
        <v>210</v>
      </c>
      <c r="U54" s="353" t="s">
        <v>211</v>
      </c>
      <c r="V54" s="353" t="s">
        <v>212</v>
      </c>
      <c r="W54" s="353" t="s">
        <v>213</v>
      </c>
      <c r="X54" s="353" t="s">
        <v>214</v>
      </c>
      <c r="Y54" s="353" t="s">
        <v>215</v>
      </c>
      <c r="Z54" s="353" t="s">
        <v>216</v>
      </c>
      <c r="AA54" s="353" t="s">
        <v>217</v>
      </c>
      <c r="AB54" s="353" t="s">
        <v>218</v>
      </c>
      <c r="AC54" s="353" t="s">
        <v>219</v>
      </c>
      <c r="AD54" s="353" t="s">
        <v>220</v>
      </c>
      <c r="AE54" s="353" t="s">
        <v>221</v>
      </c>
      <c r="AF54" s="8"/>
      <c r="AG54" s="8"/>
      <c r="AH54" s="293"/>
      <c r="AX54" s="293"/>
    </row>
    <row r="55" spans="1:50">
      <c r="A55" s="8"/>
      <c r="B55" s="138" t="s">
        <v>226</v>
      </c>
      <c r="C55" s="365"/>
      <c r="D55" s="365"/>
      <c r="E55" s="365"/>
      <c r="F55" s="365"/>
      <c r="G55" s="365"/>
      <c r="H55" s="365"/>
      <c r="I55" s="365"/>
      <c r="J55" s="365"/>
      <c r="K55" s="365"/>
      <c r="L55" s="365"/>
      <c r="M55" s="365"/>
      <c r="N55" s="365"/>
      <c r="O55" s="365"/>
      <c r="P55" s="8"/>
      <c r="R55" s="138" t="s">
        <v>226</v>
      </c>
      <c r="S55" s="365"/>
      <c r="T55" s="365"/>
      <c r="U55" s="365"/>
      <c r="V55" s="365"/>
      <c r="W55" s="365"/>
      <c r="X55" s="365"/>
      <c r="Y55" s="365"/>
      <c r="Z55" s="365"/>
      <c r="AA55" s="365"/>
      <c r="AB55" s="365"/>
      <c r="AC55" s="365"/>
      <c r="AD55" s="365"/>
      <c r="AE55" s="365"/>
      <c r="AF55" s="8"/>
      <c r="AG55" s="8"/>
      <c r="AH55" s="8"/>
      <c r="AI55" s="8"/>
      <c r="AJ55" s="353" t="s">
        <v>210</v>
      </c>
      <c r="AK55" s="353" t="s">
        <v>211</v>
      </c>
      <c r="AL55" s="353" t="s">
        <v>212</v>
      </c>
      <c r="AM55" s="353" t="s">
        <v>213</v>
      </c>
      <c r="AN55" s="353" t="s">
        <v>214</v>
      </c>
      <c r="AO55" s="353" t="s">
        <v>215</v>
      </c>
      <c r="AP55" s="353" t="s">
        <v>216</v>
      </c>
      <c r="AQ55" s="353" t="s">
        <v>217</v>
      </c>
      <c r="AR55" s="353" t="s">
        <v>218</v>
      </c>
      <c r="AS55" s="353" t="s">
        <v>219</v>
      </c>
      <c r="AT55" s="353" t="s">
        <v>220</v>
      </c>
      <c r="AU55" s="353" t="s">
        <v>221</v>
      </c>
      <c r="AV55" s="8"/>
      <c r="AX55" s="293"/>
    </row>
    <row r="56" spans="1:50">
      <c r="A56" s="8"/>
      <c r="B56" s="283" t="s">
        <v>63</v>
      </c>
      <c r="C56" s="284"/>
      <c r="D56" s="284"/>
      <c r="E56" s="284"/>
      <c r="F56" s="284"/>
      <c r="G56" s="284"/>
      <c r="H56" s="284"/>
      <c r="I56" s="284"/>
      <c r="J56" s="284"/>
      <c r="K56" s="284"/>
      <c r="L56" s="284"/>
      <c r="M56" s="284"/>
      <c r="N56" s="284"/>
      <c r="O56" s="284"/>
      <c r="P56" s="95" t="s">
        <v>15</v>
      </c>
      <c r="R56" s="283" t="s">
        <v>63</v>
      </c>
      <c r="S56" s="284"/>
      <c r="T56" s="284"/>
      <c r="U56" s="284"/>
      <c r="V56" s="284"/>
      <c r="W56" s="284"/>
      <c r="X56" s="284"/>
      <c r="Y56" s="284"/>
      <c r="Z56" s="284"/>
      <c r="AA56" s="284"/>
      <c r="AB56" s="284"/>
      <c r="AC56" s="284"/>
      <c r="AD56" s="284"/>
      <c r="AE56" s="284"/>
      <c r="AF56" s="95" t="s">
        <v>15</v>
      </c>
      <c r="AG56" s="8"/>
      <c r="AH56" s="138" t="s">
        <v>226</v>
      </c>
      <c r="AI56" s="365"/>
      <c r="AJ56" s="365"/>
      <c r="AK56" s="365"/>
      <c r="AL56" s="365"/>
      <c r="AM56" s="365"/>
      <c r="AN56" s="365"/>
      <c r="AO56" s="365"/>
      <c r="AP56" s="365"/>
      <c r="AQ56" s="365"/>
      <c r="AR56" s="365"/>
      <c r="AS56" s="365"/>
      <c r="AT56" s="365"/>
      <c r="AU56" s="365"/>
      <c r="AV56" s="8"/>
      <c r="AX56" s="293"/>
    </row>
    <row r="57" spans="1:50">
      <c r="A57" s="8"/>
      <c r="B57" s="366" t="s">
        <v>76</v>
      </c>
      <c r="C57" s="8"/>
      <c r="D57" s="255">
        <v>2</v>
      </c>
      <c r="E57" s="255">
        <v>2</v>
      </c>
      <c r="F57" s="255">
        <v>3</v>
      </c>
      <c r="G57" s="302">
        <v>3</v>
      </c>
      <c r="H57" s="358">
        <v>0</v>
      </c>
      <c r="I57" s="358">
        <v>0</v>
      </c>
      <c r="J57" s="358">
        <v>0</v>
      </c>
      <c r="K57" s="255">
        <v>2</v>
      </c>
      <c r="L57" s="255">
        <v>2</v>
      </c>
      <c r="M57" s="255">
        <v>1</v>
      </c>
      <c r="N57" s="255">
        <v>2</v>
      </c>
      <c r="O57" s="255">
        <v>2</v>
      </c>
      <c r="P57" s="367">
        <f>SUM(D57:O57)</f>
        <v>19</v>
      </c>
      <c r="R57" s="366" t="s">
        <v>76</v>
      </c>
      <c r="S57" s="8"/>
      <c r="T57" s="255">
        <v>2</v>
      </c>
      <c r="U57" s="255">
        <v>1</v>
      </c>
      <c r="V57" s="255">
        <v>2</v>
      </c>
      <c r="W57" s="302">
        <v>4</v>
      </c>
      <c r="X57" s="358">
        <v>0</v>
      </c>
      <c r="Y57" s="358">
        <v>0</v>
      </c>
      <c r="Z57" s="358">
        <v>0</v>
      </c>
      <c r="AA57" s="255">
        <v>2</v>
      </c>
      <c r="AB57" s="255">
        <v>3</v>
      </c>
      <c r="AC57" s="255">
        <v>3</v>
      </c>
      <c r="AD57" s="255">
        <v>2</v>
      </c>
      <c r="AE57" s="255">
        <v>4</v>
      </c>
      <c r="AF57" s="367">
        <f>SUM(T57:AE57)</f>
        <v>23</v>
      </c>
      <c r="AG57" s="8"/>
      <c r="AH57" s="283" t="s">
        <v>63</v>
      </c>
      <c r="AI57" s="284"/>
      <c r="AJ57" s="284"/>
      <c r="AK57" s="284"/>
      <c r="AL57" s="284"/>
      <c r="AM57" s="284"/>
      <c r="AN57" s="284"/>
      <c r="AO57" s="284"/>
      <c r="AP57" s="284"/>
      <c r="AQ57" s="284"/>
      <c r="AR57" s="284"/>
      <c r="AS57" s="284"/>
      <c r="AT57" s="284"/>
      <c r="AU57" s="284"/>
      <c r="AV57" s="95" t="s">
        <v>15</v>
      </c>
      <c r="AX57" s="293"/>
    </row>
    <row r="58" spans="1:50">
      <c r="A58" s="8"/>
      <c r="B58" s="368" t="s">
        <v>75</v>
      </c>
      <c r="C58" s="369"/>
      <c r="D58" s="370">
        <v>2</v>
      </c>
      <c r="E58" s="370">
        <v>2</v>
      </c>
      <c r="F58" s="370">
        <v>4</v>
      </c>
      <c r="G58" s="371">
        <v>3</v>
      </c>
      <c r="H58" s="372">
        <v>0</v>
      </c>
      <c r="I58" s="372">
        <v>0</v>
      </c>
      <c r="J58" s="372">
        <v>0</v>
      </c>
      <c r="K58" s="370">
        <v>2</v>
      </c>
      <c r="L58" s="370">
        <v>2</v>
      </c>
      <c r="M58" s="370">
        <v>2</v>
      </c>
      <c r="N58" s="370">
        <v>2</v>
      </c>
      <c r="O58" s="370">
        <v>2</v>
      </c>
      <c r="P58" s="373">
        <f>SUM(D58:O58)</f>
        <v>21</v>
      </c>
      <c r="R58" s="368" t="s">
        <v>75</v>
      </c>
      <c r="S58" s="8"/>
      <c r="T58" s="370">
        <v>2</v>
      </c>
      <c r="U58" s="370">
        <v>2</v>
      </c>
      <c r="V58" s="370">
        <v>2</v>
      </c>
      <c r="W58" s="370">
        <v>3</v>
      </c>
      <c r="X58" s="370">
        <v>0</v>
      </c>
      <c r="Y58" s="370">
        <v>0</v>
      </c>
      <c r="Z58" s="370">
        <v>0</v>
      </c>
      <c r="AA58" s="370">
        <v>4</v>
      </c>
      <c r="AB58" s="370">
        <v>3</v>
      </c>
      <c r="AC58" s="370">
        <v>4</v>
      </c>
      <c r="AD58" s="370">
        <v>2</v>
      </c>
      <c r="AE58" s="370">
        <v>3</v>
      </c>
      <c r="AF58" s="373">
        <f>SUM(T58:AE58)</f>
        <v>25</v>
      </c>
      <c r="AG58" s="8"/>
      <c r="AH58" s="366" t="s">
        <v>76</v>
      </c>
      <c r="AI58" s="8"/>
      <c r="AJ58" s="255">
        <v>1</v>
      </c>
      <c r="AK58" s="255">
        <v>2</v>
      </c>
      <c r="AL58" s="255">
        <v>2</v>
      </c>
      <c r="AM58" s="302">
        <v>2</v>
      </c>
      <c r="AN58" s="358">
        <v>0</v>
      </c>
      <c r="AO58" s="358">
        <v>0</v>
      </c>
      <c r="AP58" s="358">
        <v>0</v>
      </c>
      <c r="AQ58" s="255">
        <v>1</v>
      </c>
      <c r="AR58" s="255">
        <v>2</v>
      </c>
      <c r="AS58" s="255">
        <v>2</v>
      </c>
      <c r="AT58" s="255">
        <v>2</v>
      </c>
      <c r="AU58" s="255">
        <v>2</v>
      </c>
      <c r="AV58" s="367">
        <f>SUM(AJ58:AU58)</f>
        <v>16</v>
      </c>
      <c r="AX58" s="293"/>
    </row>
    <row r="59" spans="1:50">
      <c r="A59" s="8"/>
      <c r="B59" s="255" t="s">
        <v>15</v>
      </c>
      <c r="C59" s="8"/>
      <c r="D59" s="255">
        <f t="shared" ref="D59:O59" si="26">SUM(D57:D58)</f>
        <v>4</v>
      </c>
      <c r="E59" s="255">
        <f t="shared" si="26"/>
        <v>4</v>
      </c>
      <c r="F59" s="255">
        <f t="shared" si="26"/>
        <v>7</v>
      </c>
      <c r="G59" s="255">
        <f t="shared" si="26"/>
        <v>6</v>
      </c>
      <c r="H59" s="255">
        <f t="shared" si="26"/>
        <v>0</v>
      </c>
      <c r="I59" s="255">
        <f t="shared" si="26"/>
        <v>0</v>
      </c>
      <c r="J59" s="255">
        <f t="shared" si="26"/>
        <v>0</v>
      </c>
      <c r="K59" s="255">
        <f t="shared" si="26"/>
        <v>4</v>
      </c>
      <c r="L59" s="255">
        <f t="shared" si="26"/>
        <v>4</v>
      </c>
      <c r="M59" s="255">
        <f t="shared" si="26"/>
        <v>3</v>
      </c>
      <c r="N59" s="255">
        <f t="shared" si="26"/>
        <v>4</v>
      </c>
      <c r="O59" s="255">
        <f t="shared" si="26"/>
        <v>4</v>
      </c>
      <c r="P59" s="251">
        <f>SUM(D59:O59)</f>
        <v>40</v>
      </c>
      <c r="R59" s="255" t="s">
        <v>15</v>
      </c>
      <c r="S59" s="8"/>
      <c r="T59" s="255">
        <f t="shared" ref="T59:AE59" si="27">SUM(T57:T58)</f>
        <v>4</v>
      </c>
      <c r="U59" s="255">
        <f t="shared" si="27"/>
        <v>3</v>
      </c>
      <c r="V59" s="255">
        <f t="shared" si="27"/>
        <v>4</v>
      </c>
      <c r="W59" s="255">
        <f t="shared" si="27"/>
        <v>7</v>
      </c>
      <c r="X59" s="255">
        <f t="shared" si="27"/>
        <v>0</v>
      </c>
      <c r="Y59" s="255">
        <f t="shared" si="27"/>
        <v>0</v>
      </c>
      <c r="Z59" s="255">
        <f t="shared" si="27"/>
        <v>0</v>
      </c>
      <c r="AA59" s="255">
        <f t="shared" si="27"/>
        <v>6</v>
      </c>
      <c r="AB59" s="255">
        <f t="shared" si="27"/>
        <v>6</v>
      </c>
      <c r="AC59" s="255">
        <f t="shared" si="27"/>
        <v>7</v>
      </c>
      <c r="AD59" s="255">
        <f t="shared" si="27"/>
        <v>4</v>
      </c>
      <c r="AE59" s="255">
        <f t="shared" si="27"/>
        <v>7</v>
      </c>
      <c r="AF59" s="251">
        <f>SUM(T59:AE59)</f>
        <v>48</v>
      </c>
      <c r="AG59" s="8"/>
      <c r="AH59" s="368" t="s">
        <v>75</v>
      </c>
      <c r="AI59" s="369"/>
      <c r="AJ59" s="370">
        <v>1</v>
      </c>
      <c r="AK59" s="370">
        <v>2</v>
      </c>
      <c r="AL59" s="370">
        <v>2</v>
      </c>
      <c r="AM59" s="370">
        <v>2</v>
      </c>
      <c r="AN59" s="372">
        <v>0</v>
      </c>
      <c r="AO59" s="372">
        <v>0</v>
      </c>
      <c r="AP59" s="372">
        <v>0</v>
      </c>
      <c r="AQ59" s="370">
        <v>2</v>
      </c>
      <c r="AR59" s="370">
        <v>2</v>
      </c>
      <c r="AS59" s="370">
        <v>1</v>
      </c>
      <c r="AT59" s="370">
        <v>2</v>
      </c>
      <c r="AU59" s="370">
        <v>2</v>
      </c>
      <c r="AV59" s="373">
        <f t="shared" ref="AV59:AV66" si="28">SUM(AJ59:AU59)</f>
        <v>16</v>
      </c>
      <c r="AX59" s="293"/>
    </row>
    <row r="60" spans="1:50">
      <c r="A60" s="8"/>
      <c r="B60" s="255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R60" s="255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255" t="s">
        <v>15</v>
      </c>
      <c r="AI60" s="8"/>
      <c r="AJ60" s="255">
        <f t="shared" ref="AJ60:AU60" si="29">SUM(AJ58:AJ59)</f>
        <v>2</v>
      </c>
      <c r="AK60" s="255">
        <f t="shared" si="29"/>
        <v>4</v>
      </c>
      <c r="AL60" s="255">
        <f t="shared" si="29"/>
        <v>4</v>
      </c>
      <c r="AM60" s="255">
        <f t="shared" si="29"/>
        <v>4</v>
      </c>
      <c r="AN60" s="255">
        <f t="shared" si="29"/>
        <v>0</v>
      </c>
      <c r="AO60" s="255">
        <f t="shared" si="29"/>
        <v>0</v>
      </c>
      <c r="AP60" s="255">
        <f t="shared" si="29"/>
        <v>0</v>
      </c>
      <c r="AQ60" s="255">
        <f t="shared" si="29"/>
        <v>3</v>
      </c>
      <c r="AR60" s="255">
        <f t="shared" si="29"/>
        <v>4</v>
      </c>
      <c r="AS60" s="255">
        <f t="shared" si="29"/>
        <v>3</v>
      </c>
      <c r="AT60" s="255">
        <f t="shared" si="29"/>
        <v>4</v>
      </c>
      <c r="AU60" s="255">
        <f t="shared" si="29"/>
        <v>4</v>
      </c>
      <c r="AV60" s="251">
        <f>SUM(AJ60:AU60)</f>
        <v>32</v>
      </c>
      <c r="AX60" s="293"/>
    </row>
    <row r="61" spans="1:50">
      <c r="A61" s="8"/>
      <c r="B61" s="283" t="s">
        <v>13</v>
      </c>
      <c r="C61" s="284"/>
      <c r="D61" s="284"/>
      <c r="E61" s="284"/>
      <c r="F61" s="284"/>
      <c r="G61" s="284"/>
      <c r="H61" s="284"/>
      <c r="I61" s="284"/>
      <c r="J61" s="284"/>
      <c r="K61" s="284"/>
      <c r="L61" s="284"/>
      <c r="M61" s="284"/>
      <c r="N61" s="284"/>
      <c r="O61" s="284"/>
      <c r="P61" s="95" t="s">
        <v>15</v>
      </c>
      <c r="R61" s="283" t="s">
        <v>13</v>
      </c>
      <c r="S61" s="284"/>
      <c r="T61" s="284"/>
      <c r="U61" s="284"/>
      <c r="V61" s="284"/>
      <c r="W61" s="284"/>
      <c r="X61" s="284"/>
      <c r="Y61" s="284"/>
      <c r="Z61" s="284"/>
      <c r="AA61" s="284"/>
      <c r="AB61" s="284"/>
      <c r="AC61" s="284"/>
      <c r="AD61" s="284"/>
      <c r="AE61" s="284"/>
      <c r="AF61" s="95" t="s">
        <v>15</v>
      </c>
      <c r="AG61" s="8"/>
      <c r="AH61" s="255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X61" s="293"/>
    </row>
    <row r="62" spans="1:50">
      <c r="A62" s="8"/>
      <c r="B62" s="366" t="s">
        <v>78</v>
      </c>
      <c r="C62" s="8"/>
      <c r="D62" s="255">
        <v>0</v>
      </c>
      <c r="E62" s="255">
        <v>2</v>
      </c>
      <c r="F62" s="255">
        <v>1</v>
      </c>
      <c r="G62" s="302">
        <v>2</v>
      </c>
      <c r="H62" s="358">
        <v>0</v>
      </c>
      <c r="I62" s="358">
        <v>0</v>
      </c>
      <c r="J62" s="358">
        <v>0</v>
      </c>
      <c r="K62" s="255">
        <v>1</v>
      </c>
      <c r="L62" s="255">
        <v>1</v>
      </c>
      <c r="M62" s="255">
        <v>0</v>
      </c>
      <c r="N62" s="255">
        <v>0</v>
      </c>
      <c r="O62" s="255">
        <v>0</v>
      </c>
      <c r="P62" s="367">
        <f>SUM(D62:O62)</f>
        <v>7</v>
      </c>
      <c r="R62" s="366" t="s">
        <v>78</v>
      </c>
      <c r="S62" s="8"/>
      <c r="T62" s="255">
        <v>1</v>
      </c>
      <c r="U62" s="255">
        <v>1</v>
      </c>
      <c r="V62" s="255">
        <v>1</v>
      </c>
      <c r="W62" s="302">
        <v>2</v>
      </c>
      <c r="X62" s="358">
        <v>0</v>
      </c>
      <c r="Y62" s="358">
        <v>0</v>
      </c>
      <c r="Z62" s="358">
        <v>0</v>
      </c>
      <c r="AA62" s="255">
        <v>1</v>
      </c>
      <c r="AB62" s="255">
        <v>1</v>
      </c>
      <c r="AC62" s="255">
        <v>1</v>
      </c>
      <c r="AD62" s="255">
        <v>1</v>
      </c>
      <c r="AE62" s="255">
        <v>1</v>
      </c>
      <c r="AF62" s="367">
        <f>SUM(T62:AE62)</f>
        <v>10</v>
      </c>
      <c r="AG62" s="8"/>
      <c r="AH62" s="283" t="s">
        <v>13</v>
      </c>
      <c r="AI62" s="284"/>
      <c r="AJ62" s="284"/>
      <c r="AK62" s="284"/>
      <c r="AL62" s="284"/>
      <c r="AM62" s="284"/>
      <c r="AN62" s="284"/>
      <c r="AO62" s="284"/>
      <c r="AP62" s="284"/>
      <c r="AQ62" s="284"/>
      <c r="AR62" s="284"/>
      <c r="AS62" s="284"/>
      <c r="AT62" s="284"/>
      <c r="AU62" s="284"/>
      <c r="AV62" s="95" t="s">
        <v>15</v>
      </c>
      <c r="AX62" s="293"/>
    </row>
    <row r="63" spans="1:50">
      <c r="A63" s="8"/>
      <c r="B63" s="366" t="s">
        <v>77</v>
      </c>
      <c r="C63" s="8"/>
      <c r="D63" s="255">
        <v>0</v>
      </c>
      <c r="E63" s="255">
        <v>1</v>
      </c>
      <c r="F63" s="255">
        <v>2</v>
      </c>
      <c r="G63" s="302">
        <v>2</v>
      </c>
      <c r="H63" s="358">
        <v>0</v>
      </c>
      <c r="I63" s="358">
        <v>0</v>
      </c>
      <c r="J63" s="358">
        <v>0</v>
      </c>
      <c r="K63" s="255">
        <v>2</v>
      </c>
      <c r="L63" s="255">
        <v>1</v>
      </c>
      <c r="M63" s="255">
        <v>0</v>
      </c>
      <c r="N63" s="255">
        <v>0</v>
      </c>
      <c r="O63" s="255">
        <v>0</v>
      </c>
      <c r="P63" s="367">
        <f t="shared" ref="P63:P65" si="30">SUM(D63:O63)</f>
        <v>8</v>
      </c>
      <c r="R63" s="366" t="s">
        <v>77</v>
      </c>
      <c r="S63" s="8"/>
      <c r="T63" s="255">
        <v>1</v>
      </c>
      <c r="U63" s="255">
        <v>1</v>
      </c>
      <c r="V63" s="255">
        <v>1</v>
      </c>
      <c r="W63" s="302">
        <v>1</v>
      </c>
      <c r="X63" s="358">
        <v>0</v>
      </c>
      <c r="Y63" s="358">
        <v>0</v>
      </c>
      <c r="Z63" s="358">
        <v>0</v>
      </c>
      <c r="AA63" s="255">
        <v>1</v>
      </c>
      <c r="AB63" s="255">
        <v>1</v>
      </c>
      <c r="AC63" s="255">
        <v>1</v>
      </c>
      <c r="AD63" s="255">
        <v>1</v>
      </c>
      <c r="AE63" s="255">
        <v>2</v>
      </c>
      <c r="AF63" s="367">
        <f t="shared" ref="AF63:AF65" si="31">SUM(T63:AE63)</f>
        <v>10</v>
      </c>
      <c r="AG63" s="8"/>
      <c r="AH63" s="366" t="s">
        <v>78</v>
      </c>
      <c r="AI63" s="8"/>
      <c r="AJ63" s="255">
        <v>0</v>
      </c>
      <c r="AK63" s="255">
        <v>1</v>
      </c>
      <c r="AL63" s="255">
        <v>1</v>
      </c>
      <c r="AM63" s="302">
        <v>2</v>
      </c>
      <c r="AN63" s="358">
        <v>0</v>
      </c>
      <c r="AO63" s="358">
        <v>0</v>
      </c>
      <c r="AP63" s="358">
        <v>0</v>
      </c>
      <c r="AQ63" s="255">
        <v>1</v>
      </c>
      <c r="AR63" s="255">
        <v>1</v>
      </c>
      <c r="AS63" s="255">
        <v>0</v>
      </c>
      <c r="AT63" s="255">
        <v>0</v>
      </c>
      <c r="AU63" s="255">
        <v>0</v>
      </c>
      <c r="AV63" s="367">
        <f t="shared" si="28"/>
        <v>6</v>
      </c>
      <c r="AX63" s="293"/>
    </row>
    <row r="64" spans="1:50">
      <c r="A64" s="8"/>
      <c r="B64" s="366" t="s">
        <v>79</v>
      </c>
      <c r="C64" s="8"/>
      <c r="D64" s="255">
        <v>0</v>
      </c>
      <c r="E64" s="255">
        <v>1</v>
      </c>
      <c r="F64" s="255">
        <v>1</v>
      </c>
      <c r="G64" s="302">
        <v>1</v>
      </c>
      <c r="H64" s="358">
        <v>0</v>
      </c>
      <c r="I64" s="358">
        <v>0</v>
      </c>
      <c r="J64" s="358">
        <v>0</v>
      </c>
      <c r="K64" s="255">
        <v>2</v>
      </c>
      <c r="L64" s="255">
        <v>2</v>
      </c>
      <c r="M64" s="255">
        <v>0</v>
      </c>
      <c r="N64" s="255">
        <v>0</v>
      </c>
      <c r="O64" s="255">
        <v>0</v>
      </c>
      <c r="P64" s="367">
        <f t="shared" si="30"/>
        <v>7</v>
      </c>
      <c r="R64" s="366" t="s">
        <v>79</v>
      </c>
      <c r="S64" s="8"/>
      <c r="T64" s="255">
        <v>1</v>
      </c>
      <c r="U64" s="255">
        <v>1</v>
      </c>
      <c r="V64" s="255">
        <v>1</v>
      </c>
      <c r="W64" s="302">
        <v>1</v>
      </c>
      <c r="X64" s="358">
        <v>0</v>
      </c>
      <c r="Y64" s="358">
        <v>0</v>
      </c>
      <c r="Z64" s="358">
        <v>0</v>
      </c>
      <c r="AA64" s="255">
        <v>1</v>
      </c>
      <c r="AB64" s="255">
        <v>1</v>
      </c>
      <c r="AC64" s="255">
        <v>1</v>
      </c>
      <c r="AD64" s="255">
        <v>1</v>
      </c>
      <c r="AE64" s="255">
        <v>1</v>
      </c>
      <c r="AF64" s="367">
        <f t="shared" si="31"/>
        <v>9</v>
      </c>
      <c r="AG64" s="8"/>
      <c r="AH64" s="366" t="s">
        <v>77</v>
      </c>
      <c r="AI64" s="8"/>
      <c r="AJ64" s="255">
        <v>0</v>
      </c>
      <c r="AK64" s="255">
        <v>1</v>
      </c>
      <c r="AL64" s="255">
        <v>1</v>
      </c>
      <c r="AM64" s="302">
        <v>1</v>
      </c>
      <c r="AN64" s="358">
        <v>0</v>
      </c>
      <c r="AO64" s="358">
        <v>0</v>
      </c>
      <c r="AP64" s="358">
        <v>0</v>
      </c>
      <c r="AQ64" s="255">
        <v>2</v>
      </c>
      <c r="AR64" s="255">
        <v>2</v>
      </c>
      <c r="AS64" s="255">
        <v>0</v>
      </c>
      <c r="AT64" s="255">
        <v>0</v>
      </c>
      <c r="AU64" s="255">
        <v>0</v>
      </c>
      <c r="AV64" s="367">
        <f t="shared" si="28"/>
        <v>7</v>
      </c>
      <c r="AX64" s="293"/>
    </row>
    <row r="65" spans="1:50">
      <c r="A65" s="8"/>
      <c r="B65" s="368" t="s">
        <v>80</v>
      </c>
      <c r="C65" s="369"/>
      <c r="D65" s="370">
        <v>0</v>
      </c>
      <c r="E65" s="370">
        <v>1</v>
      </c>
      <c r="F65" s="370">
        <v>3</v>
      </c>
      <c r="G65" s="370">
        <v>2</v>
      </c>
      <c r="H65" s="372">
        <v>0</v>
      </c>
      <c r="I65" s="372">
        <v>0</v>
      </c>
      <c r="J65" s="372">
        <v>0</v>
      </c>
      <c r="K65" s="370">
        <v>1</v>
      </c>
      <c r="L65" s="370">
        <v>1</v>
      </c>
      <c r="M65" s="370">
        <v>0</v>
      </c>
      <c r="N65" s="370">
        <v>0</v>
      </c>
      <c r="O65" s="370">
        <v>0</v>
      </c>
      <c r="P65" s="373">
        <f t="shared" si="30"/>
        <v>8</v>
      </c>
      <c r="R65" s="368" t="s">
        <v>80</v>
      </c>
      <c r="S65" s="369"/>
      <c r="T65" s="370">
        <v>1</v>
      </c>
      <c r="U65" s="370">
        <v>2</v>
      </c>
      <c r="V65" s="370">
        <v>1</v>
      </c>
      <c r="W65" s="370">
        <v>1</v>
      </c>
      <c r="X65" s="370">
        <v>0</v>
      </c>
      <c r="Y65" s="370">
        <v>0</v>
      </c>
      <c r="Z65" s="370">
        <v>0</v>
      </c>
      <c r="AA65" s="370">
        <v>1</v>
      </c>
      <c r="AB65" s="370">
        <v>1</v>
      </c>
      <c r="AC65" s="370">
        <v>1</v>
      </c>
      <c r="AD65" s="370">
        <v>1</v>
      </c>
      <c r="AE65" s="370">
        <v>1</v>
      </c>
      <c r="AF65" s="373">
        <f t="shared" si="31"/>
        <v>10</v>
      </c>
      <c r="AG65" s="8"/>
      <c r="AH65" s="366" t="s">
        <v>79</v>
      </c>
      <c r="AI65" s="8"/>
      <c r="AJ65" s="255">
        <v>0</v>
      </c>
      <c r="AK65" s="255">
        <v>1</v>
      </c>
      <c r="AL65" s="255">
        <v>1</v>
      </c>
      <c r="AM65" s="302">
        <v>2</v>
      </c>
      <c r="AN65" s="358">
        <v>0</v>
      </c>
      <c r="AO65" s="358">
        <v>0</v>
      </c>
      <c r="AP65" s="358">
        <v>0</v>
      </c>
      <c r="AQ65" s="255">
        <v>2</v>
      </c>
      <c r="AR65" s="255">
        <v>1</v>
      </c>
      <c r="AS65" s="255">
        <v>0</v>
      </c>
      <c r="AT65" s="255">
        <v>0</v>
      </c>
      <c r="AU65" s="255">
        <v>0</v>
      </c>
      <c r="AV65" s="367">
        <f t="shared" si="28"/>
        <v>7</v>
      </c>
      <c r="AX65" s="293"/>
    </row>
    <row r="66" spans="1:50">
      <c r="A66" s="8"/>
      <c r="B66" s="255" t="s">
        <v>15</v>
      </c>
      <c r="C66" s="8"/>
      <c r="D66" s="255">
        <f t="shared" ref="D66:O66" si="32">SUM(D62:D65)</f>
        <v>0</v>
      </c>
      <c r="E66" s="255">
        <f t="shared" si="32"/>
        <v>5</v>
      </c>
      <c r="F66" s="255">
        <f t="shared" si="32"/>
        <v>7</v>
      </c>
      <c r="G66" s="255">
        <f t="shared" si="32"/>
        <v>7</v>
      </c>
      <c r="H66" s="255">
        <f t="shared" si="32"/>
        <v>0</v>
      </c>
      <c r="I66" s="255">
        <f t="shared" si="32"/>
        <v>0</v>
      </c>
      <c r="J66" s="255">
        <f t="shared" si="32"/>
        <v>0</v>
      </c>
      <c r="K66" s="255">
        <f t="shared" si="32"/>
        <v>6</v>
      </c>
      <c r="L66" s="255">
        <f t="shared" si="32"/>
        <v>5</v>
      </c>
      <c r="M66" s="255">
        <f t="shared" si="32"/>
        <v>0</v>
      </c>
      <c r="N66" s="255">
        <f t="shared" si="32"/>
        <v>0</v>
      </c>
      <c r="O66" s="255">
        <f t="shared" si="32"/>
        <v>0</v>
      </c>
      <c r="P66" s="251">
        <f>SUM(D66:O66)</f>
        <v>30</v>
      </c>
      <c r="R66" s="255" t="s">
        <v>15</v>
      </c>
      <c r="S66" s="8"/>
      <c r="T66" s="255">
        <f t="shared" ref="T66:AE66" si="33">SUM(T62:T65)</f>
        <v>4</v>
      </c>
      <c r="U66" s="255">
        <f t="shared" si="33"/>
        <v>5</v>
      </c>
      <c r="V66" s="255">
        <f t="shared" si="33"/>
        <v>4</v>
      </c>
      <c r="W66" s="255">
        <f t="shared" si="33"/>
        <v>5</v>
      </c>
      <c r="X66" s="255">
        <f t="shared" si="33"/>
        <v>0</v>
      </c>
      <c r="Y66" s="255">
        <f t="shared" si="33"/>
        <v>0</v>
      </c>
      <c r="Z66" s="255">
        <f t="shared" si="33"/>
        <v>0</v>
      </c>
      <c r="AA66" s="255">
        <f t="shared" si="33"/>
        <v>4</v>
      </c>
      <c r="AB66" s="255">
        <f t="shared" si="33"/>
        <v>4</v>
      </c>
      <c r="AC66" s="255">
        <f t="shared" si="33"/>
        <v>4</v>
      </c>
      <c r="AD66" s="255">
        <f t="shared" si="33"/>
        <v>4</v>
      </c>
      <c r="AE66" s="255">
        <f t="shared" si="33"/>
        <v>5</v>
      </c>
      <c r="AF66" s="251">
        <f>SUM(T66:AE66)</f>
        <v>39</v>
      </c>
      <c r="AG66" s="8"/>
      <c r="AH66" s="368" t="s">
        <v>80</v>
      </c>
      <c r="AI66" s="369"/>
      <c r="AJ66" s="370">
        <v>0</v>
      </c>
      <c r="AK66" s="370">
        <v>1</v>
      </c>
      <c r="AL66" s="370">
        <v>1</v>
      </c>
      <c r="AM66" s="370">
        <v>1</v>
      </c>
      <c r="AN66" s="372">
        <v>0</v>
      </c>
      <c r="AO66" s="372">
        <v>0</v>
      </c>
      <c r="AP66" s="372">
        <v>0</v>
      </c>
      <c r="AQ66" s="370">
        <v>2</v>
      </c>
      <c r="AR66" s="370">
        <v>1</v>
      </c>
      <c r="AS66" s="370">
        <v>0</v>
      </c>
      <c r="AT66" s="370">
        <v>0</v>
      </c>
      <c r="AU66" s="370">
        <v>0</v>
      </c>
      <c r="AV66" s="373">
        <f t="shared" si="28"/>
        <v>6</v>
      </c>
      <c r="AX66" s="293"/>
    </row>
    <row r="67" spans="1:50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255" t="s">
        <v>15</v>
      </c>
      <c r="AI67" s="8"/>
      <c r="AJ67" s="255">
        <f t="shared" ref="AJ67:AU67" si="34">SUM(AJ63:AJ66)</f>
        <v>0</v>
      </c>
      <c r="AK67" s="255">
        <f t="shared" si="34"/>
        <v>4</v>
      </c>
      <c r="AL67" s="255">
        <f t="shared" si="34"/>
        <v>4</v>
      </c>
      <c r="AM67" s="255">
        <f t="shared" si="34"/>
        <v>6</v>
      </c>
      <c r="AN67" s="255">
        <f t="shared" si="34"/>
        <v>0</v>
      </c>
      <c r="AO67" s="255">
        <f t="shared" si="34"/>
        <v>0</v>
      </c>
      <c r="AP67" s="255">
        <f t="shared" si="34"/>
        <v>0</v>
      </c>
      <c r="AQ67" s="255">
        <f t="shared" si="34"/>
        <v>7</v>
      </c>
      <c r="AR67" s="255">
        <f t="shared" si="34"/>
        <v>5</v>
      </c>
      <c r="AS67" s="255">
        <f t="shared" si="34"/>
        <v>0</v>
      </c>
      <c r="AT67" s="255">
        <f t="shared" si="34"/>
        <v>0</v>
      </c>
      <c r="AU67" s="255">
        <f t="shared" si="34"/>
        <v>0</v>
      </c>
      <c r="AV67" s="343">
        <f>SUM(AJ67:AU67)</f>
        <v>26</v>
      </c>
      <c r="AX67" s="293"/>
    </row>
    <row r="68" spans="1:50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X68" s="293"/>
    </row>
    <row r="69" spans="1:50">
      <c r="A69" s="8"/>
      <c r="B69" s="283" t="s">
        <v>9</v>
      </c>
      <c r="C69" s="374"/>
      <c r="D69" s="284"/>
      <c r="E69" s="284"/>
      <c r="F69" s="284"/>
      <c r="G69" s="284"/>
      <c r="H69" s="284"/>
      <c r="I69" s="284"/>
      <c r="J69" s="284"/>
      <c r="K69" s="284"/>
      <c r="L69" s="284"/>
      <c r="M69" s="284"/>
      <c r="N69" s="284"/>
      <c r="O69" s="284"/>
      <c r="P69" s="95" t="s">
        <v>15</v>
      </c>
      <c r="R69" s="283" t="s">
        <v>9</v>
      </c>
      <c r="S69" s="374"/>
      <c r="T69" s="284"/>
      <c r="U69" s="284"/>
      <c r="V69" s="284"/>
      <c r="W69" s="284"/>
      <c r="X69" s="284"/>
      <c r="Y69" s="284"/>
      <c r="Z69" s="284"/>
      <c r="AA69" s="284"/>
      <c r="AB69" s="284"/>
      <c r="AC69" s="284"/>
      <c r="AD69" s="284"/>
      <c r="AE69" s="284"/>
      <c r="AF69" s="95" t="s">
        <v>15</v>
      </c>
      <c r="AG69" s="8"/>
      <c r="AH69" s="283" t="s">
        <v>9</v>
      </c>
      <c r="AI69" s="374"/>
      <c r="AJ69" s="284"/>
      <c r="AK69" s="284"/>
      <c r="AL69" s="284"/>
      <c r="AM69" s="284"/>
      <c r="AN69" s="284"/>
      <c r="AO69" s="284"/>
      <c r="AP69" s="284"/>
      <c r="AQ69" s="284"/>
      <c r="AR69" s="284"/>
      <c r="AS69" s="284"/>
      <c r="AT69" s="284"/>
      <c r="AU69" s="284"/>
      <c r="AV69" s="95" t="s">
        <v>15</v>
      </c>
      <c r="AX69" s="293"/>
    </row>
    <row r="70" spans="1:50">
      <c r="A70" s="8"/>
      <c r="B70" s="375" t="s">
        <v>96</v>
      </c>
      <c r="C70" s="376"/>
      <c r="D70" s="372">
        <v>0</v>
      </c>
      <c r="E70" s="372">
        <v>0</v>
      </c>
      <c r="F70" s="372">
        <v>0</v>
      </c>
      <c r="G70" s="372">
        <v>0</v>
      </c>
      <c r="H70" s="372">
        <v>0</v>
      </c>
      <c r="I70" s="372">
        <v>0</v>
      </c>
      <c r="J70" s="372">
        <v>0</v>
      </c>
      <c r="K70" s="370">
        <v>1</v>
      </c>
      <c r="L70" s="370">
        <v>1</v>
      </c>
      <c r="M70" s="370">
        <v>1</v>
      </c>
      <c r="N70" s="370">
        <v>1</v>
      </c>
      <c r="O70" s="370">
        <v>1</v>
      </c>
      <c r="P70" s="373">
        <f>SUM(D70:O70)</f>
        <v>5</v>
      </c>
      <c r="R70" s="375" t="s">
        <v>96</v>
      </c>
      <c r="S70" s="376"/>
      <c r="T70" s="372">
        <v>0</v>
      </c>
      <c r="U70" s="372">
        <v>0</v>
      </c>
      <c r="V70" s="372">
        <v>0</v>
      </c>
      <c r="W70" s="372">
        <v>0</v>
      </c>
      <c r="X70" s="372">
        <v>0</v>
      </c>
      <c r="Y70" s="372">
        <v>0</v>
      </c>
      <c r="Z70" s="372">
        <v>0</v>
      </c>
      <c r="AA70" s="370">
        <v>1</v>
      </c>
      <c r="AB70" s="370">
        <v>1</v>
      </c>
      <c r="AC70" s="370">
        <v>1</v>
      </c>
      <c r="AD70" s="370">
        <v>1</v>
      </c>
      <c r="AE70" s="370">
        <v>1</v>
      </c>
      <c r="AF70" s="373">
        <f>SUM(T70:AE70)</f>
        <v>5</v>
      </c>
      <c r="AG70" s="8"/>
      <c r="AH70" s="375" t="s">
        <v>96</v>
      </c>
      <c r="AI70" s="376"/>
      <c r="AJ70" s="372">
        <v>0</v>
      </c>
      <c r="AK70" s="372">
        <v>0</v>
      </c>
      <c r="AL70" s="372">
        <v>0</v>
      </c>
      <c r="AM70" s="372">
        <v>0</v>
      </c>
      <c r="AN70" s="372">
        <v>0</v>
      </c>
      <c r="AO70" s="372">
        <v>0</v>
      </c>
      <c r="AP70" s="372">
        <v>0</v>
      </c>
      <c r="AQ70" s="370">
        <v>1</v>
      </c>
      <c r="AR70" s="370">
        <v>0</v>
      </c>
      <c r="AS70" s="370">
        <v>0</v>
      </c>
      <c r="AT70" s="370">
        <v>0</v>
      </c>
      <c r="AU70" s="370">
        <v>1</v>
      </c>
      <c r="AV70" s="373">
        <f>SUM(AJ70:AU70)</f>
        <v>2</v>
      </c>
      <c r="AX70" s="293"/>
    </row>
    <row r="71" spans="1:50">
      <c r="A71" s="8"/>
      <c r="B71" s="255" t="s">
        <v>15</v>
      </c>
      <c r="C71" s="8"/>
      <c r="D71" s="255">
        <f>SUM(D70)</f>
        <v>0</v>
      </c>
      <c r="E71" s="255">
        <f t="shared" ref="E71:O71" si="35">SUM(E70)</f>
        <v>0</v>
      </c>
      <c r="F71" s="255">
        <f t="shared" si="35"/>
        <v>0</v>
      </c>
      <c r="G71" s="255">
        <f t="shared" si="35"/>
        <v>0</v>
      </c>
      <c r="H71" s="255">
        <f t="shared" si="35"/>
        <v>0</v>
      </c>
      <c r="I71" s="255">
        <f t="shared" si="35"/>
        <v>0</v>
      </c>
      <c r="J71" s="255">
        <f t="shared" si="35"/>
        <v>0</v>
      </c>
      <c r="K71" s="255">
        <f t="shared" si="35"/>
        <v>1</v>
      </c>
      <c r="L71" s="255">
        <f t="shared" si="35"/>
        <v>1</v>
      </c>
      <c r="M71" s="255">
        <f t="shared" si="35"/>
        <v>1</v>
      </c>
      <c r="N71" s="255">
        <f t="shared" si="35"/>
        <v>1</v>
      </c>
      <c r="O71" s="255">
        <f t="shared" si="35"/>
        <v>1</v>
      </c>
      <c r="P71" s="251">
        <f>SUM(D71:O71)</f>
        <v>5</v>
      </c>
      <c r="R71" s="255" t="s">
        <v>15</v>
      </c>
      <c r="S71" s="8"/>
      <c r="T71" s="255">
        <f>SUM(T70)</f>
        <v>0</v>
      </c>
      <c r="U71" s="255">
        <f t="shared" ref="U71:AE71" si="36">SUM(U70)</f>
        <v>0</v>
      </c>
      <c r="V71" s="255">
        <f t="shared" si="36"/>
        <v>0</v>
      </c>
      <c r="W71" s="255">
        <f t="shared" si="36"/>
        <v>0</v>
      </c>
      <c r="X71" s="255">
        <f t="shared" si="36"/>
        <v>0</v>
      </c>
      <c r="Y71" s="255">
        <f t="shared" si="36"/>
        <v>0</v>
      </c>
      <c r="Z71" s="255">
        <f t="shared" si="36"/>
        <v>0</v>
      </c>
      <c r="AA71" s="255">
        <f t="shared" si="36"/>
        <v>1</v>
      </c>
      <c r="AB71" s="255">
        <f t="shared" si="36"/>
        <v>1</v>
      </c>
      <c r="AC71" s="255">
        <f t="shared" si="36"/>
        <v>1</v>
      </c>
      <c r="AD71" s="255">
        <f t="shared" si="36"/>
        <v>1</v>
      </c>
      <c r="AE71" s="255">
        <f t="shared" si="36"/>
        <v>1</v>
      </c>
      <c r="AF71" s="251">
        <f>SUM(T71:AE71)</f>
        <v>5</v>
      </c>
      <c r="AG71" s="8"/>
      <c r="AH71" s="255" t="s">
        <v>15</v>
      </c>
      <c r="AI71" s="8"/>
      <c r="AJ71" s="255">
        <f>SUM(AJ70)</f>
        <v>0</v>
      </c>
      <c r="AK71" s="255">
        <f t="shared" ref="AK71:AU71" si="37">SUM(AK70)</f>
        <v>0</v>
      </c>
      <c r="AL71" s="255">
        <f t="shared" si="37"/>
        <v>0</v>
      </c>
      <c r="AM71" s="255">
        <f t="shared" si="37"/>
        <v>0</v>
      </c>
      <c r="AN71" s="255">
        <f t="shared" si="37"/>
        <v>0</v>
      </c>
      <c r="AO71" s="255">
        <f t="shared" si="37"/>
        <v>0</v>
      </c>
      <c r="AP71" s="255">
        <f t="shared" si="37"/>
        <v>0</v>
      </c>
      <c r="AQ71" s="255">
        <f t="shared" si="37"/>
        <v>1</v>
      </c>
      <c r="AR71" s="255">
        <f t="shared" si="37"/>
        <v>0</v>
      </c>
      <c r="AS71" s="255">
        <f t="shared" si="37"/>
        <v>0</v>
      </c>
      <c r="AT71" s="255">
        <f t="shared" si="37"/>
        <v>0</v>
      </c>
      <c r="AU71" s="255">
        <f t="shared" si="37"/>
        <v>1</v>
      </c>
      <c r="AV71" s="251">
        <f>SUM(AJ71:AU71)</f>
        <v>2</v>
      </c>
      <c r="AX71" s="293"/>
    </row>
    <row r="72" spans="1:50">
      <c r="A72" s="8"/>
      <c r="B72" s="255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255"/>
      <c r="R72" s="255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255"/>
      <c r="AG72" s="8"/>
      <c r="AH72" s="255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X72" s="293"/>
    </row>
    <row r="73" spans="1:50">
      <c r="A73" s="8"/>
      <c r="B73" s="252" t="s">
        <v>7</v>
      </c>
      <c r="C73" s="374"/>
      <c r="D73" s="284"/>
      <c r="E73" s="284"/>
      <c r="F73" s="284"/>
      <c r="G73" s="284"/>
      <c r="H73" s="284"/>
      <c r="I73" s="284"/>
      <c r="J73" s="284"/>
      <c r="K73" s="284"/>
      <c r="L73" s="284"/>
      <c r="M73" s="284"/>
      <c r="N73" s="284"/>
      <c r="O73" s="284"/>
      <c r="P73" s="95" t="s">
        <v>15</v>
      </c>
      <c r="R73" s="252" t="s">
        <v>7</v>
      </c>
      <c r="S73" s="374"/>
      <c r="T73" s="284"/>
      <c r="U73" s="284"/>
      <c r="V73" s="284"/>
      <c r="W73" s="284"/>
      <c r="X73" s="284"/>
      <c r="Y73" s="284"/>
      <c r="Z73" s="284"/>
      <c r="AA73" s="284"/>
      <c r="AB73" s="284"/>
      <c r="AC73" s="284"/>
      <c r="AD73" s="284"/>
      <c r="AE73" s="284"/>
      <c r="AF73" s="95" t="s">
        <v>15</v>
      </c>
      <c r="AG73" s="8"/>
      <c r="AH73" s="252" t="s">
        <v>7</v>
      </c>
      <c r="AI73" s="374"/>
      <c r="AJ73" s="284"/>
      <c r="AK73" s="284"/>
      <c r="AL73" s="284"/>
      <c r="AM73" s="284"/>
      <c r="AN73" s="284"/>
      <c r="AO73" s="284"/>
      <c r="AP73" s="284"/>
      <c r="AQ73" s="284"/>
      <c r="AR73" s="284"/>
      <c r="AS73" s="284"/>
      <c r="AT73" s="284"/>
      <c r="AU73" s="284"/>
      <c r="AV73" s="95" t="s">
        <v>15</v>
      </c>
      <c r="AX73" s="293"/>
    </row>
    <row r="74" spans="1:50">
      <c r="A74" s="8"/>
      <c r="B74" s="357" t="s">
        <v>95</v>
      </c>
      <c r="C74" s="94"/>
      <c r="D74" s="358">
        <v>0</v>
      </c>
      <c r="E74" s="358">
        <v>0</v>
      </c>
      <c r="F74" s="358">
        <v>0</v>
      </c>
      <c r="G74" s="358">
        <v>0</v>
      </c>
      <c r="H74" s="358">
        <v>0</v>
      </c>
      <c r="I74" s="358">
        <v>0</v>
      </c>
      <c r="J74" s="358">
        <v>0</v>
      </c>
      <c r="K74" s="255">
        <v>1</v>
      </c>
      <c r="L74" s="255">
        <v>0</v>
      </c>
      <c r="M74" s="255">
        <v>0</v>
      </c>
      <c r="N74" s="255">
        <v>0</v>
      </c>
      <c r="O74" s="255">
        <v>0</v>
      </c>
      <c r="P74" s="367">
        <f>SUM(D74:O74)</f>
        <v>1</v>
      </c>
      <c r="R74" s="357" t="s">
        <v>95</v>
      </c>
      <c r="S74" s="94"/>
      <c r="T74" s="358">
        <v>0</v>
      </c>
      <c r="U74" s="358">
        <v>0</v>
      </c>
      <c r="V74" s="358">
        <v>0</v>
      </c>
      <c r="W74" s="358">
        <v>0</v>
      </c>
      <c r="X74" s="358">
        <v>0</v>
      </c>
      <c r="Y74" s="358">
        <v>0</v>
      </c>
      <c r="Z74" s="358">
        <v>0</v>
      </c>
      <c r="AA74" s="255">
        <v>1</v>
      </c>
      <c r="AB74" s="255">
        <v>0</v>
      </c>
      <c r="AC74" s="255">
        <v>1</v>
      </c>
      <c r="AD74" s="255">
        <v>0</v>
      </c>
      <c r="AE74" s="255">
        <v>0</v>
      </c>
      <c r="AF74" s="367">
        <f>SUM(T74:AE74)</f>
        <v>2</v>
      </c>
      <c r="AG74" s="8"/>
      <c r="AH74" s="357" t="s">
        <v>95</v>
      </c>
      <c r="AI74" s="94"/>
      <c r="AJ74" s="358">
        <v>0</v>
      </c>
      <c r="AK74" s="358">
        <v>0</v>
      </c>
      <c r="AL74" s="358">
        <v>0</v>
      </c>
      <c r="AM74" s="358">
        <v>0</v>
      </c>
      <c r="AN74" s="358">
        <v>0</v>
      </c>
      <c r="AO74" s="358">
        <v>0</v>
      </c>
      <c r="AP74" s="358">
        <v>0</v>
      </c>
      <c r="AQ74" s="255">
        <v>1</v>
      </c>
      <c r="AR74" s="255">
        <v>0</v>
      </c>
      <c r="AS74" s="255">
        <v>0</v>
      </c>
      <c r="AT74" s="255">
        <v>0</v>
      </c>
      <c r="AU74" s="255">
        <v>0</v>
      </c>
      <c r="AV74" s="367">
        <f t="shared" ref="AV74:AV94" si="38">SUM(AJ74:AU74)</f>
        <v>1</v>
      </c>
      <c r="AX74" s="293"/>
    </row>
    <row r="75" spans="1:50">
      <c r="A75" s="8"/>
      <c r="B75" s="357" t="s">
        <v>94</v>
      </c>
      <c r="C75" s="94"/>
      <c r="D75" s="358">
        <v>0</v>
      </c>
      <c r="E75" s="358">
        <v>0</v>
      </c>
      <c r="F75" s="358">
        <v>0</v>
      </c>
      <c r="G75" s="358">
        <v>0</v>
      </c>
      <c r="H75" s="358">
        <v>0</v>
      </c>
      <c r="I75" s="358">
        <v>0</v>
      </c>
      <c r="J75" s="358">
        <v>0</v>
      </c>
      <c r="K75" s="255">
        <v>0</v>
      </c>
      <c r="L75" s="255">
        <v>0</v>
      </c>
      <c r="M75" s="255">
        <v>0</v>
      </c>
      <c r="N75" s="255">
        <v>0</v>
      </c>
      <c r="O75" s="255">
        <v>0</v>
      </c>
      <c r="P75" s="367">
        <f t="shared" ref="P75:P94" si="39">SUM(D75:O75)</f>
        <v>0</v>
      </c>
      <c r="R75" s="357" t="s">
        <v>94</v>
      </c>
      <c r="S75" s="94"/>
      <c r="T75" s="358">
        <v>0</v>
      </c>
      <c r="U75" s="358">
        <v>0</v>
      </c>
      <c r="V75" s="358">
        <v>0</v>
      </c>
      <c r="W75" s="358">
        <v>0</v>
      </c>
      <c r="X75" s="358">
        <v>0</v>
      </c>
      <c r="Y75" s="358">
        <v>0</v>
      </c>
      <c r="Z75" s="358">
        <v>0</v>
      </c>
      <c r="AA75" s="255">
        <v>0</v>
      </c>
      <c r="AB75" s="255">
        <v>0</v>
      </c>
      <c r="AC75" s="255">
        <v>0</v>
      </c>
      <c r="AD75" s="255">
        <v>1</v>
      </c>
      <c r="AE75" s="255">
        <v>0</v>
      </c>
      <c r="AF75" s="367">
        <f t="shared" ref="AF75:AF94" si="40">SUM(T75:AE75)</f>
        <v>1</v>
      </c>
      <c r="AG75" s="8"/>
      <c r="AH75" s="357" t="s">
        <v>94</v>
      </c>
      <c r="AI75" s="94"/>
      <c r="AJ75" s="358">
        <v>0</v>
      </c>
      <c r="AK75" s="358">
        <v>0</v>
      </c>
      <c r="AL75" s="358">
        <v>0</v>
      </c>
      <c r="AM75" s="358">
        <v>0</v>
      </c>
      <c r="AN75" s="358">
        <v>0</v>
      </c>
      <c r="AO75" s="358">
        <v>0</v>
      </c>
      <c r="AP75" s="358">
        <v>0</v>
      </c>
      <c r="AQ75" s="255">
        <v>1</v>
      </c>
      <c r="AR75" s="255">
        <v>0</v>
      </c>
      <c r="AS75" s="255">
        <v>0</v>
      </c>
      <c r="AT75" s="255">
        <v>0</v>
      </c>
      <c r="AU75" s="255">
        <v>0</v>
      </c>
      <c r="AV75" s="367">
        <f t="shared" si="38"/>
        <v>1</v>
      </c>
      <c r="AX75" s="293"/>
    </row>
    <row r="76" spans="1:50">
      <c r="A76" s="8"/>
      <c r="B76" s="357" t="s">
        <v>97</v>
      </c>
      <c r="C76" s="94"/>
      <c r="D76" s="358">
        <v>0</v>
      </c>
      <c r="E76" s="358">
        <v>0</v>
      </c>
      <c r="F76" s="358">
        <v>0</v>
      </c>
      <c r="G76" s="358">
        <v>0</v>
      </c>
      <c r="H76" s="358">
        <v>0</v>
      </c>
      <c r="I76" s="358">
        <v>0</v>
      </c>
      <c r="J76" s="358">
        <v>0</v>
      </c>
      <c r="K76" s="255">
        <v>1</v>
      </c>
      <c r="L76" s="255">
        <v>0</v>
      </c>
      <c r="M76" s="255">
        <v>0</v>
      </c>
      <c r="N76" s="255">
        <v>0</v>
      </c>
      <c r="O76" s="255">
        <v>0</v>
      </c>
      <c r="P76" s="367">
        <f t="shared" si="39"/>
        <v>1</v>
      </c>
      <c r="R76" s="357" t="s">
        <v>97</v>
      </c>
      <c r="S76" s="94"/>
      <c r="T76" s="358">
        <v>0</v>
      </c>
      <c r="U76" s="358">
        <v>0</v>
      </c>
      <c r="V76" s="358">
        <v>0</v>
      </c>
      <c r="W76" s="358">
        <v>0</v>
      </c>
      <c r="X76" s="358">
        <v>0</v>
      </c>
      <c r="Y76" s="358">
        <v>0</v>
      </c>
      <c r="Z76" s="358">
        <v>0</v>
      </c>
      <c r="AA76" s="255">
        <v>0</v>
      </c>
      <c r="AB76" s="255">
        <v>0</v>
      </c>
      <c r="AC76" s="255">
        <v>0</v>
      </c>
      <c r="AD76" s="255">
        <v>0</v>
      </c>
      <c r="AE76" s="255">
        <v>1</v>
      </c>
      <c r="AF76" s="367">
        <f t="shared" si="40"/>
        <v>1</v>
      </c>
      <c r="AG76" s="8"/>
      <c r="AH76" s="357" t="s">
        <v>97</v>
      </c>
      <c r="AI76" s="94"/>
      <c r="AJ76" s="358">
        <v>0</v>
      </c>
      <c r="AK76" s="358">
        <v>0</v>
      </c>
      <c r="AL76" s="358">
        <v>0</v>
      </c>
      <c r="AM76" s="358">
        <v>0</v>
      </c>
      <c r="AN76" s="358">
        <v>0</v>
      </c>
      <c r="AO76" s="358">
        <v>0</v>
      </c>
      <c r="AP76" s="358">
        <v>0</v>
      </c>
      <c r="AQ76" s="255">
        <v>1</v>
      </c>
      <c r="AR76" s="255">
        <v>0</v>
      </c>
      <c r="AS76" s="255">
        <v>0</v>
      </c>
      <c r="AT76" s="255">
        <v>0</v>
      </c>
      <c r="AU76" s="255">
        <v>0</v>
      </c>
      <c r="AV76" s="367">
        <f t="shared" si="38"/>
        <v>1</v>
      </c>
      <c r="AX76" s="293"/>
    </row>
    <row r="77" spans="1:50">
      <c r="A77" s="8"/>
      <c r="B77" s="357" t="s">
        <v>93</v>
      </c>
      <c r="C77" s="94"/>
      <c r="D77" s="358">
        <v>0</v>
      </c>
      <c r="E77" s="358">
        <v>0</v>
      </c>
      <c r="F77" s="358">
        <v>0</v>
      </c>
      <c r="G77" s="358">
        <v>0</v>
      </c>
      <c r="H77" s="358">
        <v>0</v>
      </c>
      <c r="I77" s="358">
        <v>0</v>
      </c>
      <c r="J77" s="358">
        <v>0</v>
      </c>
      <c r="K77" s="255">
        <v>0</v>
      </c>
      <c r="L77" s="255">
        <v>0</v>
      </c>
      <c r="M77" s="255">
        <v>0</v>
      </c>
      <c r="N77" s="255">
        <v>0</v>
      </c>
      <c r="O77" s="255">
        <v>0</v>
      </c>
      <c r="P77" s="367">
        <f t="shared" si="39"/>
        <v>0</v>
      </c>
      <c r="R77" s="357" t="s">
        <v>93</v>
      </c>
      <c r="S77" s="94"/>
      <c r="T77" s="358">
        <v>0</v>
      </c>
      <c r="U77" s="358">
        <v>0</v>
      </c>
      <c r="V77" s="358">
        <v>0</v>
      </c>
      <c r="W77" s="358">
        <v>0</v>
      </c>
      <c r="X77" s="358">
        <v>0</v>
      </c>
      <c r="Y77" s="358">
        <v>0</v>
      </c>
      <c r="Z77" s="358">
        <v>0</v>
      </c>
      <c r="AA77" s="255">
        <v>0</v>
      </c>
      <c r="AB77" s="255">
        <v>0</v>
      </c>
      <c r="AC77" s="255">
        <v>1</v>
      </c>
      <c r="AD77" s="255">
        <v>0</v>
      </c>
      <c r="AE77" s="255">
        <v>0</v>
      </c>
      <c r="AF77" s="367">
        <f t="shared" si="40"/>
        <v>1</v>
      </c>
      <c r="AG77" s="8"/>
      <c r="AH77" s="357" t="s">
        <v>93</v>
      </c>
      <c r="AI77" s="94"/>
      <c r="AJ77" s="358">
        <v>0</v>
      </c>
      <c r="AK77" s="358">
        <v>0</v>
      </c>
      <c r="AL77" s="358">
        <v>0</v>
      </c>
      <c r="AM77" s="358">
        <v>0</v>
      </c>
      <c r="AN77" s="358">
        <v>0</v>
      </c>
      <c r="AO77" s="358">
        <v>0</v>
      </c>
      <c r="AP77" s="358">
        <v>0</v>
      </c>
      <c r="AQ77" s="255">
        <v>1</v>
      </c>
      <c r="AR77" s="255">
        <v>0</v>
      </c>
      <c r="AS77" s="255">
        <v>0</v>
      </c>
      <c r="AT77" s="255">
        <v>0</v>
      </c>
      <c r="AU77" s="255">
        <v>0</v>
      </c>
      <c r="AV77" s="367">
        <f t="shared" si="38"/>
        <v>1</v>
      </c>
      <c r="AX77" s="293"/>
    </row>
    <row r="78" spans="1:50">
      <c r="A78" s="8"/>
      <c r="B78" s="357" t="s">
        <v>84</v>
      </c>
      <c r="C78" s="281"/>
      <c r="D78" s="358">
        <v>0</v>
      </c>
      <c r="E78" s="358">
        <v>0</v>
      </c>
      <c r="F78" s="358">
        <v>0</v>
      </c>
      <c r="G78" s="358">
        <v>0</v>
      </c>
      <c r="H78" s="358">
        <v>0</v>
      </c>
      <c r="I78" s="358">
        <v>0</v>
      </c>
      <c r="J78" s="358">
        <v>0</v>
      </c>
      <c r="K78" s="255">
        <v>0</v>
      </c>
      <c r="L78" s="255">
        <v>0</v>
      </c>
      <c r="M78" s="255">
        <v>0</v>
      </c>
      <c r="N78" s="255">
        <v>0</v>
      </c>
      <c r="O78" s="255">
        <v>0</v>
      </c>
      <c r="P78" s="367">
        <f t="shared" si="39"/>
        <v>0</v>
      </c>
      <c r="R78" s="357" t="s">
        <v>84</v>
      </c>
      <c r="S78" s="281"/>
      <c r="T78" s="358">
        <v>0</v>
      </c>
      <c r="U78" s="358">
        <v>0</v>
      </c>
      <c r="V78" s="358">
        <v>0</v>
      </c>
      <c r="W78" s="358">
        <v>0</v>
      </c>
      <c r="X78" s="358">
        <v>0</v>
      </c>
      <c r="Y78" s="358">
        <v>0</v>
      </c>
      <c r="Z78" s="358">
        <v>0</v>
      </c>
      <c r="AA78" s="255">
        <v>0</v>
      </c>
      <c r="AB78" s="255">
        <v>1</v>
      </c>
      <c r="AC78" s="255">
        <v>0</v>
      </c>
      <c r="AD78" s="255">
        <v>0</v>
      </c>
      <c r="AE78" s="255">
        <v>0</v>
      </c>
      <c r="AF78" s="367">
        <f t="shared" si="40"/>
        <v>1</v>
      </c>
      <c r="AG78" s="8"/>
      <c r="AH78" s="357" t="s">
        <v>84</v>
      </c>
      <c r="AI78" s="281"/>
      <c r="AJ78" s="358">
        <v>0</v>
      </c>
      <c r="AK78" s="358">
        <v>0</v>
      </c>
      <c r="AL78" s="358">
        <v>0</v>
      </c>
      <c r="AM78" s="358">
        <v>0</v>
      </c>
      <c r="AN78" s="358">
        <v>0</v>
      </c>
      <c r="AO78" s="358">
        <v>0</v>
      </c>
      <c r="AP78" s="358">
        <v>0</v>
      </c>
      <c r="AQ78" s="255">
        <v>0</v>
      </c>
      <c r="AR78" s="255">
        <v>0</v>
      </c>
      <c r="AS78" s="255">
        <v>0</v>
      </c>
      <c r="AT78" s="255">
        <v>0</v>
      </c>
      <c r="AU78" s="255">
        <v>0</v>
      </c>
      <c r="AV78" s="367">
        <f t="shared" si="38"/>
        <v>0</v>
      </c>
      <c r="AX78" s="293"/>
    </row>
    <row r="79" spans="1:50">
      <c r="A79" s="8"/>
      <c r="B79" s="357" t="s">
        <v>81</v>
      </c>
      <c r="C79" s="94"/>
      <c r="D79" s="358">
        <v>0</v>
      </c>
      <c r="E79" s="358">
        <v>0</v>
      </c>
      <c r="F79" s="358">
        <v>0</v>
      </c>
      <c r="G79" s="358">
        <v>0</v>
      </c>
      <c r="H79" s="358">
        <v>0</v>
      </c>
      <c r="I79" s="358">
        <v>0</v>
      </c>
      <c r="J79" s="358">
        <v>0</v>
      </c>
      <c r="K79" s="255">
        <v>1</v>
      </c>
      <c r="L79" s="255">
        <v>0</v>
      </c>
      <c r="M79" s="255">
        <v>0</v>
      </c>
      <c r="N79" s="255">
        <v>0</v>
      </c>
      <c r="O79" s="255">
        <v>0</v>
      </c>
      <c r="P79" s="367">
        <f t="shared" si="39"/>
        <v>1</v>
      </c>
      <c r="R79" s="357" t="s">
        <v>81</v>
      </c>
      <c r="S79" s="94"/>
      <c r="T79" s="358">
        <v>0</v>
      </c>
      <c r="U79" s="358">
        <v>0</v>
      </c>
      <c r="V79" s="358">
        <v>0</v>
      </c>
      <c r="W79" s="358">
        <v>0</v>
      </c>
      <c r="X79" s="358">
        <v>0</v>
      </c>
      <c r="Y79" s="358">
        <v>0</v>
      </c>
      <c r="Z79" s="358">
        <v>0</v>
      </c>
      <c r="AA79" s="255">
        <v>0</v>
      </c>
      <c r="AB79" s="255">
        <v>0</v>
      </c>
      <c r="AC79" s="255">
        <v>0</v>
      </c>
      <c r="AD79" s="255">
        <v>0</v>
      </c>
      <c r="AE79" s="255">
        <v>0</v>
      </c>
      <c r="AF79" s="367">
        <f t="shared" si="40"/>
        <v>0</v>
      </c>
      <c r="AG79" s="8"/>
      <c r="AH79" s="357" t="s">
        <v>81</v>
      </c>
      <c r="AI79" s="94"/>
      <c r="AJ79" s="358">
        <v>0</v>
      </c>
      <c r="AK79" s="358">
        <v>0</v>
      </c>
      <c r="AL79" s="358">
        <v>0</v>
      </c>
      <c r="AM79" s="358">
        <v>0</v>
      </c>
      <c r="AN79" s="358">
        <v>0</v>
      </c>
      <c r="AO79" s="358">
        <v>0</v>
      </c>
      <c r="AP79" s="358">
        <v>0</v>
      </c>
      <c r="AQ79" s="255">
        <v>0</v>
      </c>
      <c r="AR79" s="255">
        <v>0</v>
      </c>
      <c r="AS79" s="255">
        <v>0</v>
      </c>
      <c r="AT79" s="255">
        <v>0</v>
      </c>
      <c r="AU79" s="255">
        <v>0</v>
      </c>
      <c r="AV79" s="367">
        <f t="shared" si="38"/>
        <v>0</v>
      </c>
      <c r="AX79" s="293"/>
    </row>
    <row r="80" spans="1:50">
      <c r="A80" s="8"/>
      <c r="B80" s="357" t="s">
        <v>85</v>
      </c>
      <c r="C80" s="94"/>
      <c r="D80" s="358">
        <v>0</v>
      </c>
      <c r="E80" s="358">
        <v>0</v>
      </c>
      <c r="F80" s="358">
        <v>0</v>
      </c>
      <c r="G80" s="358">
        <v>0</v>
      </c>
      <c r="H80" s="358">
        <v>0</v>
      </c>
      <c r="I80" s="358">
        <v>0</v>
      </c>
      <c r="J80" s="358">
        <v>0</v>
      </c>
      <c r="K80" s="255">
        <v>1</v>
      </c>
      <c r="L80" s="255">
        <v>0</v>
      </c>
      <c r="M80" s="255">
        <v>0</v>
      </c>
      <c r="N80" s="255">
        <v>0</v>
      </c>
      <c r="O80" s="255">
        <v>0</v>
      </c>
      <c r="P80" s="367">
        <f t="shared" si="39"/>
        <v>1</v>
      </c>
      <c r="R80" s="357" t="s">
        <v>85</v>
      </c>
      <c r="S80" s="94"/>
      <c r="T80" s="358">
        <v>0</v>
      </c>
      <c r="U80" s="358">
        <v>0</v>
      </c>
      <c r="V80" s="358">
        <v>0</v>
      </c>
      <c r="W80" s="358">
        <v>0</v>
      </c>
      <c r="X80" s="358">
        <v>0</v>
      </c>
      <c r="Y80" s="358">
        <v>0</v>
      </c>
      <c r="Z80" s="358">
        <v>0</v>
      </c>
      <c r="AA80" s="255">
        <v>0</v>
      </c>
      <c r="AB80" s="255">
        <v>0</v>
      </c>
      <c r="AC80" s="255">
        <v>0</v>
      </c>
      <c r="AD80" s="255">
        <v>0</v>
      </c>
      <c r="AE80" s="255">
        <v>0</v>
      </c>
      <c r="AF80" s="367">
        <f t="shared" si="40"/>
        <v>0</v>
      </c>
      <c r="AG80" s="8"/>
      <c r="AH80" s="357" t="s">
        <v>85</v>
      </c>
      <c r="AI80" s="94"/>
      <c r="AJ80" s="358">
        <v>0</v>
      </c>
      <c r="AK80" s="358">
        <v>0</v>
      </c>
      <c r="AL80" s="358">
        <v>0</v>
      </c>
      <c r="AM80" s="358">
        <v>0</v>
      </c>
      <c r="AN80" s="358">
        <v>0</v>
      </c>
      <c r="AO80" s="358">
        <v>0</v>
      </c>
      <c r="AP80" s="358">
        <v>0</v>
      </c>
      <c r="AQ80" s="255">
        <v>0</v>
      </c>
      <c r="AR80" s="255">
        <v>0</v>
      </c>
      <c r="AS80" s="255">
        <v>0</v>
      </c>
      <c r="AT80" s="255">
        <v>0</v>
      </c>
      <c r="AU80" s="255">
        <v>0</v>
      </c>
      <c r="AV80" s="367">
        <f t="shared" si="38"/>
        <v>0</v>
      </c>
      <c r="AX80" s="293"/>
    </row>
    <row r="81" spans="1:50">
      <c r="A81" s="8"/>
      <c r="B81" s="357" t="s">
        <v>88</v>
      </c>
      <c r="C81" s="94"/>
      <c r="D81" s="358">
        <v>0</v>
      </c>
      <c r="E81" s="358">
        <v>0</v>
      </c>
      <c r="F81" s="358">
        <v>0</v>
      </c>
      <c r="G81" s="358">
        <v>0</v>
      </c>
      <c r="H81" s="358">
        <v>0</v>
      </c>
      <c r="I81" s="358">
        <v>0</v>
      </c>
      <c r="J81" s="358">
        <v>0</v>
      </c>
      <c r="K81" s="255">
        <v>1</v>
      </c>
      <c r="L81" s="255">
        <v>0</v>
      </c>
      <c r="M81" s="255">
        <v>0</v>
      </c>
      <c r="N81" s="255">
        <v>0</v>
      </c>
      <c r="O81" s="255">
        <v>0</v>
      </c>
      <c r="P81" s="367">
        <f t="shared" si="39"/>
        <v>1</v>
      </c>
      <c r="R81" s="357" t="s">
        <v>88</v>
      </c>
      <c r="S81" s="94"/>
      <c r="T81" s="358">
        <v>0</v>
      </c>
      <c r="U81" s="358">
        <v>0</v>
      </c>
      <c r="V81" s="358">
        <v>0</v>
      </c>
      <c r="W81" s="358">
        <v>0</v>
      </c>
      <c r="X81" s="358">
        <v>0</v>
      </c>
      <c r="Y81" s="358">
        <v>0</v>
      </c>
      <c r="Z81" s="358">
        <v>0</v>
      </c>
      <c r="AA81" s="255">
        <v>0</v>
      </c>
      <c r="AB81" s="255">
        <v>0</v>
      </c>
      <c r="AC81" s="255">
        <v>0</v>
      </c>
      <c r="AD81" s="255">
        <v>0</v>
      </c>
      <c r="AE81" s="255">
        <v>0</v>
      </c>
      <c r="AF81" s="367">
        <f t="shared" si="40"/>
        <v>0</v>
      </c>
      <c r="AG81" s="8"/>
      <c r="AH81" s="357" t="s">
        <v>88</v>
      </c>
      <c r="AI81" s="94"/>
      <c r="AJ81" s="358">
        <v>0</v>
      </c>
      <c r="AK81" s="358">
        <v>0</v>
      </c>
      <c r="AL81" s="358">
        <v>0</v>
      </c>
      <c r="AM81" s="358">
        <v>0</v>
      </c>
      <c r="AN81" s="358">
        <v>0</v>
      </c>
      <c r="AO81" s="358">
        <v>0</v>
      </c>
      <c r="AP81" s="358">
        <v>0</v>
      </c>
      <c r="AQ81" s="255">
        <v>0</v>
      </c>
      <c r="AR81" s="255">
        <v>0</v>
      </c>
      <c r="AS81" s="255">
        <v>0</v>
      </c>
      <c r="AT81" s="255">
        <v>0</v>
      </c>
      <c r="AU81" s="255">
        <v>0</v>
      </c>
      <c r="AV81" s="367">
        <f t="shared" si="38"/>
        <v>0</v>
      </c>
      <c r="AX81" s="293"/>
    </row>
    <row r="82" spans="1:50">
      <c r="A82" s="8"/>
      <c r="B82" s="357" t="s">
        <v>90</v>
      </c>
      <c r="C82" s="94"/>
      <c r="D82" s="358">
        <v>0</v>
      </c>
      <c r="E82" s="358">
        <v>0</v>
      </c>
      <c r="F82" s="358">
        <v>0</v>
      </c>
      <c r="G82" s="358">
        <v>0</v>
      </c>
      <c r="H82" s="358">
        <v>0</v>
      </c>
      <c r="I82" s="358">
        <v>0</v>
      </c>
      <c r="J82" s="358">
        <v>0</v>
      </c>
      <c r="K82" s="255">
        <v>0</v>
      </c>
      <c r="L82" s="255">
        <v>0</v>
      </c>
      <c r="M82" s="255">
        <v>0</v>
      </c>
      <c r="N82" s="255">
        <v>0</v>
      </c>
      <c r="O82" s="255">
        <v>0</v>
      </c>
      <c r="P82" s="367">
        <f t="shared" si="39"/>
        <v>0</v>
      </c>
      <c r="R82" s="357" t="s">
        <v>90</v>
      </c>
      <c r="S82" s="94"/>
      <c r="T82" s="358">
        <v>0</v>
      </c>
      <c r="U82" s="358">
        <v>0</v>
      </c>
      <c r="V82" s="358">
        <v>0</v>
      </c>
      <c r="W82" s="358">
        <v>0</v>
      </c>
      <c r="X82" s="358">
        <v>0</v>
      </c>
      <c r="Y82" s="358">
        <v>0</v>
      </c>
      <c r="Z82" s="358">
        <v>0</v>
      </c>
      <c r="AA82" s="255">
        <v>0</v>
      </c>
      <c r="AB82" s="255">
        <v>0</v>
      </c>
      <c r="AC82" s="255">
        <v>1</v>
      </c>
      <c r="AD82" s="255">
        <v>0</v>
      </c>
      <c r="AE82" s="255">
        <v>0</v>
      </c>
      <c r="AF82" s="367">
        <f t="shared" si="40"/>
        <v>1</v>
      </c>
      <c r="AG82" s="8"/>
      <c r="AH82" s="357" t="s">
        <v>90</v>
      </c>
      <c r="AI82" s="94"/>
      <c r="AJ82" s="358">
        <v>0</v>
      </c>
      <c r="AK82" s="358">
        <v>0</v>
      </c>
      <c r="AL82" s="358">
        <v>0</v>
      </c>
      <c r="AM82" s="358">
        <v>0</v>
      </c>
      <c r="AN82" s="358">
        <v>0</v>
      </c>
      <c r="AO82" s="358">
        <v>0</v>
      </c>
      <c r="AP82" s="358">
        <v>0</v>
      </c>
      <c r="AQ82" s="255">
        <v>1</v>
      </c>
      <c r="AR82" s="255">
        <v>0</v>
      </c>
      <c r="AS82" s="255">
        <v>0</v>
      </c>
      <c r="AT82" s="255">
        <v>0</v>
      </c>
      <c r="AU82" s="255">
        <v>0</v>
      </c>
      <c r="AV82" s="367">
        <f t="shared" si="38"/>
        <v>1</v>
      </c>
      <c r="AX82" s="293"/>
    </row>
    <row r="83" spans="1:50">
      <c r="A83" s="8"/>
      <c r="B83" s="357" t="s">
        <v>87</v>
      </c>
      <c r="C83" s="94"/>
      <c r="D83" s="358">
        <v>0</v>
      </c>
      <c r="E83" s="358">
        <v>0</v>
      </c>
      <c r="F83" s="358">
        <v>0</v>
      </c>
      <c r="G83" s="358">
        <v>0</v>
      </c>
      <c r="H83" s="358">
        <v>0</v>
      </c>
      <c r="I83" s="358">
        <v>0</v>
      </c>
      <c r="J83" s="358">
        <v>0</v>
      </c>
      <c r="K83" s="255">
        <v>1</v>
      </c>
      <c r="L83" s="255">
        <v>0</v>
      </c>
      <c r="M83" s="255">
        <v>0</v>
      </c>
      <c r="N83" s="255">
        <v>0</v>
      </c>
      <c r="O83" s="255">
        <v>0</v>
      </c>
      <c r="P83" s="367">
        <f t="shared" si="39"/>
        <v>1</v>
      </c>
      <c r="R83" s="357" t="s">
        <v>87</v>
      </c>
      <c r="S83" s="94"/>
      <c r="T83" s="358">
        <v>0</v>
      </c>
      <c r="U83" s="358">
        <v>0</v>
      </c>
      <c r="V83" s="358">
        <v>0</v>
      </c>
      <c r="W83" s="358">
        <v>0</v>
      </c>
      <c r="X83" s="358">
        <v>0</v>
      </c>
      <c r="Y83" s="358">
        <v>0</v>
      </c>
      <c r="Z83" s="358">
        <v>0</v>
      </c>
      <c r="AA83" s="255">
        <v>0</v>
      </c>
      <c r="AB83" s="255">
        <v>0</v>
      </c>
      <c r="AC83" s="255">
        <v>0</v>
      </c>
      <c r="AD83" s="255">
        <v>1</v>
      </c>
      <c r="AE83" s="255">
        <v>0</v>
      </c>
      <c r="AF83" s="367">
        <f t="shared" si="40"/>
        <v>1</v>
      </c>
      <c r="AG83" s="8"/>
      <c r="AH83" s="357" t="s">
        <v>87</v>
      </c>
      <c r="AI83" s="94"/>
      <c r="AJ83" s="358">
        <v>0</v>
      </c>
      <c r="AK83" s="358">
        <v>0</v>
      </c>
      <c r="AL83" s="358">
        <v>0</v>
      </c>
      <c r="AM83" s="358">
        <v>0</v>
      </c>
      <c r="AN83" s="358">
        <v>0</v>
      </c>
      <c r="AO83" s="358">
        <v>0</v>
      </c>
      <c r="AP83" s="358">
        <v>0</v>
      </c>
      <c r="AQ83" s="255">
        <v>1</v>
      </c>
      <c r="AR83" s="255">
        <v>0</v>
      </c>
      <c r="AS83" s="255">
        <v>0</v>
      </c>
      <c r="AT83" s="255">
        <v>0</v>
      </c>
      <c r="AU83" s="255">
        <v>0</v>
      </c>
      <c r="AV83" s="367">
        <f t="shared" si="38"/>
        <v>1</v>
      </c>
      <c r="AX83" s="293"/>
    </row>
    <row r="84" spans="1:50">
      <c r="A84" s="8"/>
      <c r="B84" s="357" t="s">
        <v>82</v>
      </c>
      <c r="C84" s="8"/>
      <c r="D84" s="358">
        <v>0</v>
      </c>
      <c r="E84" s="358">
        <v>0</v>
      </c>
      <c r="F84" s="358">
        <v>0</v>
      </c>
      <c r="G84" s="358">
        <v>0</v>
      </c>
      <c r="H84" s="358">
        <v>0</v>
      </c>
      <c r="I84" s="358">
        <v>0</v>
      </c>
      <c r="J84" s="358">
        <v>0</v>
      </c>
      <c r="K84" s="255">
        <v>1</v>
      </c>
      <c r="L84" s="255">
        <v>0</v>
      </c>
      <c r="M84" s="255">
        <v>0</v>
      </c>
      <c r="N84" s="255">
        <v>0</v>
      </c>
      <c r="O84" s="255">
        <v>0</v>
      </c>
      <c r="P84" s="367">
        <f t="shared" si="39"/>
        <v>1</v>
      </c>
      <c r="R84" s="357" t="s">
        <v>82</v>
      </c>
      <c r="S84" s="8"/>
      <c r="T84" s="358">
        <v>0</v>
      </c>
      <c r="U84" s="358">
        <v>0</v>
      </c>
      <c r="V84" s="358">
        <v>0</v>
      </c>
      <c r="W84" s="358">
        <v>0</v>
      </c>
      <c r="X84" s="358">
        <v>0</v>
      </c>
      <c r="Y84" s="358">
        <v>0</v>
      </c>
      <c r="Z84" s="358">
        <v>0</v>
      </c>
      <c r="AA84" s="255">
        <v>1</v>
      </c>
      <c r="AB84" s="255">
        <v>1</v>
      </c>
      <c r="AC84" s="255">
        <v>0</v>
      </c>
      <c r="AD84" s="255">
        <v>0</v>
      </c>
      <c r="AE84" s="255">
        <v>0</v>
      </c>
      <c r="AF84" s="367">
        <f t="shared" si="40"/>
        <v>2</v>
      </c>
      <c r="AG84" s="8"/>
      <c r="AH84" s="357" t="s">
        <v>82</v>
      </c>
      <c r="AI84" s="8"/>
      <c r="AJ84" s="358">
        <v>0</v>
      </c>
      <c r="AK84" s="358">
        <v>0</v>
      </c>
      <c r="AL84" s="358">
        <v>0</v>
      </c>
      <c r="AM84" s="358">
        <v>0</v>
      </c>
      <c r="AN84" s="358">
        <v>0</v>
      </c>
      <c r="AO84" s="358">
        <v>0</v>
      </c>
      <c r="AP84" s="358">
        <v>0</v>
      </c>
      <c r="AQ84" s="255">
        <v>1</v>
      </c>
      <c r="AR84" s="255">
        <v>0</v>
      </c>
      <c r="AS84" s="255">
        <v>0</v>
      </c>
      <c r="AT84" s="255">
        <v>0</v>
      </c>
      <c r="AU84" s="255">
        <v>0</v>
      </c>
      <c r="AV84" s="367">
        <f t="shared" si="38"/>
        <v>1</v>
      </c>
      <c r="AX84" s="293"/>
    </row>
    <row r="85" spans="1:50">
      <c r="A85" s="8"/>
      <c r="B85" s="357" t="s">
        <v>83</v>
      </c>
      <c r="C85" s="94"/>
      <c r="D85" s="358">
        <v>0</v>
      </c>
      <c r="E85" s="358">
        <v>0</v>
      </c>
      <c r="F85" s="358">
        <v>0</v>
      </c>
      <c r="G85" s="358">
        <v>0</v>
      </c>
      <c r="H85" s="358">
        <v>0</v>
      </c>
      <c r="I85" s="358">
        <v>0</v>
      </c>
      <c r="J85" s="358">
        <v>0</v>
      </c>
      <c r="K85" s="255">
        <v>1</v>
      </c>
      <c r="L85" s="255">
        <v>0</v>
      </c>
      <c r="M85" s="255">
        <v>0</v>
      </c>
      <c r="N85" s="255">
        <v>0</v>
      </c>
      <c r="O85" s="255">
        <v>0</v>
      </c>
      <c r="P85" s="367">
        <f t="shared" si="39"/>
        <v>1</v>
      </c>
      <c r="R85" s="357" t="s">
        <v>83</v>
      </c>
      <c r="S85" s="94"/>
      <c r="T85" s="358">
        <v>0</v>
      </c>
      <c r="U85" s="358">
        <v>0</v>
      </c>
      <c r="V85" s="358">
        <v>0</v>
      </c>
      <c r="W85" s="358">
        <v>0</v>
      </c>
      <c r="X85" s="358">
        <v>0</v>
      </c>
      <c r="Y85" s="358">
        <v>0</v>
      </c>
      <c r="Z85" s="358">
        <v>0</v>
      </c>
      <c r="AA85" s="255">
        <v>1</v>
      </c>
      <c r="AB85" s="255">
        <v>1</v>
      </c>
      <c r="AC85" s="255">
        <v>1</v>
      </c>
      <c r="AD85" s="255">
        <v>0</v>
      </c>
      <c r="AE85" s="255">
        <v>0</v>
      </c>
      <c r="AF85" s="367">
        <f t="shared" si="40"/>
        <v>3</v>
      </c>
      <c r="AG85" s="8"/>
      <c r="AH85" s="357" t="s">
        <v>83</v>
      </c>
      <c r="AI85" s="94"/>
      <c r="AJ85" s="358">
        <v>0</v>
      </c>
      <c r="AK85" s="358">
        <v>0</v>
      </c>
      <c r="AL85" s="358">
        <v>0</v>
      </c>
      <c r="AM85" s="358">
        <v>0</v>
      </c>
      <c r="AN85" s="358">
        <v>0</v>
      </c>
      <c r="AO85" s="358">
        <v>0</v>
      </c>
      <c r="AP85" s="358">
        <v>0</v>
      </c>
      <c r="AQ85" s="255">
        <v>1</v>
      </c>
      <c r="AR85" s="255">
        <v>0</v>
      </c>
      <c r="AS85" s="255">
        <v>0</v>
      </c>
      <c r="AT85" s="255">
        <v>0</v>
      </c>
      <c r="AU85" s="255">
        <v>0</v>
      </c>
      <c r="AV85" s="367">
        <f t="shared" si="38"/>
        <v>1</v>
      </c>
      <c r="AX85" s="293"/>
    </row>
    <row r="86" spans="1:50">
      <c r="A86" s="8"/>
      <c r="B86" s="357" t="s">
        <v>91</v>
      </c>
      <c r="C86" s="94"/>
      <c r="D86" s="255">
        <v>1</v>
      </c>
      <c r="E86" s="255">
        <v>1</v>
      </c>
      <c r="F86" s="255">
        <v>0</v>
      </c>
      <c r="G86" s="255">
        <v>0</v>
      </c>
      <c r="H86" s="255">
        <v>0</v>
      </c>
      <c r="I86" s="358">
        <v>0</v>
      </c>
      <c r="J86" s="358">
        <v>0</v>
      </c>
      <c r="K86" s="358">
        <v>0</v>
      </c>
      <c r="L86" s="358">
        <v>0</v>
      </c>
      <c r="M86" s="358">
        <v>0</v>
      </c>
      <c r="N86" s="358">
        <v>0</v>
      </c>
      <c r="O86" s="358">
        <v>0</v>
      </c>
      <c r="P86" s="367">
        <f t="shared" si="39"/>
        <v>2</v>
      </c>
      <c r="R86" s="357" t="s">
        <v>91</v>
      </c>
      <c r="S86" s="94"/>
      <c r="T86" s="255">
        <v>1</v>
      </c>
      <c r="U86" s="255">
        <v>0</v>
      </c>
      <c r="V86" s="255">
        <v>0</v>
      </c>
      <c r="W86" s="255">
        <v>0</v>
      </c>
      <c r="X86" s="255">
        <v>0</v>
      </c>
      <c r="Y86" s="358">
        <v>0</v>
      </c>
      <c r="Z86" s="358">
        <v>0</v>
      </c>
      <c r="AA86" s="358">
        <v>0</v>
      </c>
      <c r="AB86" s="358">
        <v>0</v>
      </c>
      <c r="AC86" s="358">
        <v>0</v>
      </c>
      <c r="AD86" s="358">
        <v>0</v>
      </c>
      <c r="AE86" s="358">
        <v>0</v>
      </c>
      <c r="AF86" s="367">
        <f t="shared" si="40"/>
        <v>1</v>
      </c>
      <c r="AG86" s="8"/>
      <c r="AH86" s="357" t="s">
        <v>91</v>
      </c>
      <c r="AI86" s="94"/>
      <c r="AJ86" s="255">
        <v>1</v>
      </c>
      <c r="AK86" s="255">
        <v>0</v>
      </c>
      <c r="AL86" s="255">
        <v>0</v>
      </c>
      <c r="AM86" s="255">
        <v>0</v>
      </c>
      <c r="AN86" s="255">
        <v>0</v>
      </c>
      <c r="AO86" s="358">
        <v>0</v>
      </c>
      <c r="AP86" s="358">
        <v>0</v>
      </c>
      <c r="AQ86" s="358">
        <v>0</v>
      </c>
      <c r="AR86" s="358">
        <v>0</v>
      </c>
      <c r="AS86" s="358">
        <v>0</v>
      </c>
      <c r="AT86" s="358">
        <v>0</v>
      </c>
      <c r="AU86" s="358">
        <v>0</v>
      </c>
      <c r="AV86" s="367">
        <f t="shared" si="38"/>
        <v>1</v>
      </c>
      <c r="AX86" s="293"/>
    </row>
    <row r="87" spans="1:50">
      <c r="A87" s="8"/>
      <c r="B87" s="357" t="s">
        <v>92</v>
      </c>
      <c r="C87" s="8"/>
      <c r="D87" s="255">
        <v>1</v>
      </c>
      <c r="E87" s="255">
        <v>0</v>
      </c>
      <c r="F87" s="255">
        <v>0</v>
      </c>
      <c r="G87" s="255">
        <v>0</v>
      </c>
      <c r="H87" s="255">
        <v>0</v>
      </c>
      <c r="I87" s="358">
        <v>0</v>
      </c>
      <c r="J87" s="358">
        <v>0</v>
      </c>
      <c r="K87" s="358">
        <v>0</v>
      </c>
      <c r="L87" s="358">
        <v>0</v>
      </c>
      <c r="M87" s="358">
        <v>0</v>
      </c>
      <c r="N87" s="358">
        <v>0</v>
      </c>
      <c r="O87" s="358">
        <v>0</v>
      </c>
      <c r="P87" s="367">
        <f t="shared" si="39"/>
        <v>1</v>
      </c>
      <c r="R87" s="357" t="s">
        <v>92</v>
      </c>
      <c r="S87" s="8"/>
      <c r="T87" s="255">
        <v>0</v>
      </c>
      <c r="U87" s="255">
        <v>0</v>
      </c>
      <c r="V87" s="255">
        <v>0</v>
      </c>
      <c r="W87" s="255">
        <v>0</v>
      </c>
      <c r="X87" s="255">
        <v>1</v>
      </c>
      <c r="Y87" s="358">
        <v>0</v>
      </c>
      <c r="Z87" s="358">
        <v>0</v>
      </c>
      <c r="AA87" s="358">
        <v>0</v>
      </c>
      <c r="AB87" s="358">
        <v>0</v>
      </c>
      <c r="AC87" s="358">
        <v>0</v>
      </c>
      <c r="AD87" s="358">
        <v>0</v>
      </c>
      <c r="AE87" s="358">
        <v>0</v>
      </c>
      <c r="AF87" s="367">
        <f t="shared" si="40"/>
        <v>1</v>
      </c>
      <c r="AG87" s="8"/>
      <c r="AH87" s="357" t="s">
        <v>92</v>
      </c>
      <c r="AI87" s="8"/>
      <c r="AJ87" s="255">
        <v>1</v>
      </c>
      <c r="AK87" s="255">
        <v>0</v>
      </c>
      <c r="AL87" s="255">
        <v>0</v>
      </c>
      <c r="AM87" s="255">
        <v>0</v>
      </c>
      <c r="AN87" s="255">
        <v>0</v>
      </c>
      <c r="AO87" s="358">
        <v>0</v>
      </c>
      <c r="AP87" s="358">
        <v>0</v>
      </c>
      <c r="AQ87" s="358">
        <v>0</v>
      </c>
      <c r="AR87" s="358">
        <v>0</v>
      </c>
      <c r="AS87" s="358">
        <v>0</v>
      </c>
      <c r="AT87" s="358">
        <v>0</v>
      </c>
      <c r="AU87" s="358">
        <v>0</v>
      </c>
      <c r="AV87" s="367">
        <f t="shared" si="38"/>
        <v>1</v>
      </c>
      <c r="AX87" s="293"/>
    </row>
    <row r="88" spans="1:50">
      <c r="A88" s="8"/>
      <c r="B88" s="357" t="s">
        <v>141</v>
      </c>
      <c r="C88" s="94"/>
      <c r="D88" s="255">
        <v>1</v>
      </c>
      <c r="E88" s="255">
        <v>0</v>
      </c>
      <c r="F88" s="255">
        <v>0</v>
      </c>
      <c r="G88" s="255">
        <v>0</v>
      </c>
      <c r="H88" s="255">
        <v>0</v>
      </c>
      <c r="I88" s="358">
        <v>0</v>
      </c>
      <c r="J88" s="358">
        <v>0</v>
      </c>
      <c r="K88" s="358">
        <v>0</v>
      </c>
      <c r="L88" s="358">
        <v>0</v>
      </c>
      <c r="M88" s="358">
        <v>0</v>
      </c>
      <c r="N88" s="358">
        <v>0</v>
      </c>
      <c r="O88" s="358">
        <v>0</v>
      </c>
      <c r="P88" s="367">
        <f t="shared" si="39"/>
        <v>1</v>
      </c>
      <c r="R88" s="357" t="s">
        <v>141</v>
      </c>
      <c r="S88" s="94"/>
      <c r="T88" s="255">
        <v>0</v>
      </c>
      <c r="U88" s="255">
        <v>1</v>
      </c>
      <c r="V88" s="255">
        <v>0</v>
      </c>
      <c r="W88" s="255">
        <v>0</v>
      </c>
      <c r="X88" s="255">
        <v>0</v>
      </c>
      <c r="Y88" s="358">
        <v>0</v>
      </c>
      <c r="Z88" s="358">
        <v>0</v>
      </c>
      <c r="AA88" s="358">
        <v>0</v>
      </c>
      <c r="AB88" s="358">
        <v>0</v>
      </c>
      <c r="AC88" s="358">
        <v>0</v>
      </c>
      <c r="AD88" s="358">
        <v>0</v>
      </c>
      <c r="AE88" s="358">
        <v>0</v>
      </c>
      <c r="AF88" s="367">
        <f t="shared" si="40"/>
        <v>1</v>
      </c>
      <c r="AG88" s="8"/>
      <c r="AH88" s="357" t="s">
        <v>141</v>
      </c>
      <c r="AI88" s="94"/>
      <c r="AJ88" s="255">
        <v>1</v>
      </c>
      <c r="AK88" s="255">
        <v>0</v>
      </c>
      <c r="AL88" s="255">
        <v>0</v>
      </c>
      <c r="AM88" s="255">
        <v>0</v>
      </c>
      <c r="AN88" s="255">
        <v>0</v>
      </c>
      <c r="AO88" s="358">
        <v>0</v>
      </c>
      <c r="AP88" s="358">
        <v>0</v>
      </c>
      <c r="AQ88" s="358">
        <v>0</v>
      </c>
      <c r="AR88" s="358">
        <v>0</v>
      </c>
      <c r="AS88" s="358">
        <v>0</v>
      </c>
      <c r="AT88" s="358">
        <v>0</v>
      </c>
      <c r="AU88" s="358">
        <v>0</v>
      </c>
      <c r="AV88" s="367">
        <f t="shared" si="38"/>
        <v>1</v>
      </c>
      <c r="AX88" s="293"/>
    </row>
    <row r="89" spans="1:50">
      <c r="A89" s="8"/>
      <c r="B89" s="357" t="s">
        <v>86</v>
      </c>
      <c r="C89" s="94"/>
      <c r="D89" s="358">
        <v>0</v>
      </c>
      <c r="E89" s="358">
        <v>0</v>
      </c>
      <c r="F89" s="358">
        <v>0</v>
      </c>
      <c r="G89" s="358">
        <v>0</v>
      </c>
      <c r="H89" s="358">
        <v>0</v>
      </c>
      <c r="I89" s="358">
        <v>0</v>
      </c>
      <c r="J89" s="358">
        <v>0</v>
      </c>
      <c r="K89" s="255">
        <v>1</v>
      </c>
      <c r="L89" s="255">
        <v>0</v>
      </c>
      <c r="M89" s="255">
        <v>0</v>
      </c>
      <c r="N89" s="255">
        <v>0</v>
      </c>
      <c r="O89" s="255">
        <v>0</v>
      </c>
      <c r="P89" s="367">
        <f t="shared" si="39"/>
        <v>1</v>
      </c>
      <c r="R89" s="357" t="s">
        <v>86</v>
      </c>
      <c r="S89" s="94"/>
      <c r="T89" s="358">
        <v>0</v>
      </c>
      <c r="U89" s="358">
        <v>0</v>
      </c>
      <c r="V89" s="358">
        <v>0</v>
      </c>
      <c r="W89" s="358">
        <v>0</v>
      </c>
      <c r="X89" s="358">
        <v>0</v>
      </c>
      <c r="Y89" s="358">
        <v>0</v>
      </c>
      <c r="Z89" s="358">
        <v>0</v>
      </c>
      <c r="AA89" s="255">
        <v>1</v>
      </c>
      <c r="AB89" s="255">
        <v>0</v>
      </c>
      <c r="AC89" s="255">
        <v>0</v>
      </c>
      <c r="AD89" s="255">
        <v>0</v>
      </c>
      <c r="AE89" s="255">
        <v>0</v>
      </c>
      <c r="AF89" s="367">
        <f t="shared" si="40"/>
        <v>1</v>
      </c>
      <c r="AG89" s="8"/>
      <c r="AH89" s="357" t="s">
        <v>86</v>
      </c>
      <c r="AI89" s="94"/>
      <c r="AJ89" s="358">
        <v>0</v>
      </c>
      <c r="AK89" s="358">
        <v>0</v>
      </c>
      <c r="AL89" s="358">
        <v>0</v>
      </c>
      <c r="AM89" s="358">
        <v>0</v>
      </c>
      <c r="AN89" s="358">
        <v>0</v>
      </c>
      <c r="AO89" s="358">
        <v>0</v>
      </c>
      <c r="AP89" s="358">
        <v>0</v>
      </c>
      <c r="AQ89" s="255">
        <v>1</v>
      </c>
      <c r="AR89" s="255">
        <v>0</v>
      </c>
      <c r="AS89" s="255">
        <v>0</v>
      </c>
      <c r="AT89" s="255">
        <v>0</v>
      </c>
      <c r="AU89" s="255">
        <v>0</v>
      </c>
      <c r="AV89" s="367">
        <f t="shared" si="38"/>
        <v>1</v>
      </c>
      <c r="AX89" s="293"/>
    </row>
    <row r="90" spans="1:50">
      <c r="A90" s="8"/>
      <c r="B90" s="357" t="s">
        <v>89</v>
      </c>
      <c r="C90" s="281"/>
      <c r="D90" s="358">
        <v>0</v>
      </c>
      <c r="E90" s="358">
        <v>0</v>
      </c>
      <c r="F90" s="358">
        <v>0</v>
      </c>
      <c r="G90" s="358">
        <v>0</v>
      </c>
      <c r="H90" s="358">
        <v>0</v>
      </c>
      <c r="I90" s="358">
        <v>0</v>
      </c>
      <c r="J90" s="358">
        <v>0</v>
      </c>
      <c r="K90" s="255">
        <v>1</v>
      </c>
      <c r="L90" s="255">
        <v>0</v>
      </c>
      <c r="M90" s="255">
        <v>0</v>
      </c>
      <c r="N90" s="255">
        <v>0</v>
      </c>
      <c r="O90" s="255">
        <v>0</v>
      </c>
      <c r="P90" s="367">
        <f t="shared" si="39"/>
        <v>1</v>
      </c>
      <c r="R90" s="357" t="s">
        <v>89</v>
      </c>
      <c r="S90" s="281"/>
      <c r="T90" s="358">
        <v>0</v>
      </c>
      <c r="U90" s="358">
        <v>0</v>
      </c>
      <c r="V90" s="358">
        <v>0</v>
      </c>
      <c r="W90" s="358">
        <v>0</v>
      </c>
      <c r="X90" s="358">
        <v>0</v>
      </c>
      <c r="Y90" s="358">
        <v>0</v>
      </c>
      <c r="Z90" s="358">
        <v>0</v>
      </c>
      <c r="AA90" s="255">
        <v>0</v>
      </c>
      <c r="AB90" s="255">
        <v>0</v>
      </c>
      <c r="AC90" s="255">
        <v>1</v>
      </c>
      <c r="AD90" s="255">
        <v>0</v>
      </c>
      <c r="AE90" s="255">
        <v>1</v>
      </c>
      <c r="AF90" s="367">
        <f t="shared" si="40"/>
        <v>2</v>
      </c>
      <c r="AG90" s="8"/>
      <c r="AH90" s="357" t="s">
        <v>89</v>
      </c>
      <c r="AI90" s="281"/>
      <c r="AJ90" s="358">
        <v>0</v>
      </c>
      <c r="AK90" s="358">
        <v>0</v>
      </c>
      <c r="AL90" s="358">
        <v>0</v>
      </c>
      <c r="AM90" s="358">
        <v>0</v>
      </c>
      <c r="AN90" s="358">
        <v>0</v>
      </c>
      <c r="AO90" s="358">
        <v>0</v>
      </c>
      <c r="AP90" s="358">
        <v>0</v>
      </c>
      <c r="AQ90" s="255">
        <v>1</v>
      </c>
      <c r="AR90" s="255">
        <v>0</v>
      </c>
      <c r="AS90" s="255">
        <v>0</v>
      </c>
      <c r="AT90" s="255">
        <v>0</v>
      </c>
      <c r="AU90" s="255">
        <v>0</v>
      </c>
      <c r="AV90" s="367">
        <f t="shared" si="38"/>
        <v>1</v>
      </c>
      <c r="AX90" s="293"/>
    </row>
    <row r="91" spans="1:50">
      <c r="A91" s="8"/>
      <c r="B91" s="366" t="s">
        <v>143</v>
      </c>
      <c r="C91" s="94"/>
      <c r="D91" s="358">
        <v>0</v>
      </c>
      <c r="E91" s="255">
        <v>0</v>
      </c>
      <c r="F91" s="255">
        <v>0</v>
      </c>
      <c r="G91" s="255">
        <v>0</v>
      </c>
      <c r="H91" s="255">
        <v>0</v>
      </c>
      <c r="I91" s="255">
        <v>0</v>
      </c>
      <c r="J91" s="358">
        <v>0</v>
      </c>
      <c r="K91" s="358">
        <v>0</v>
      </c>
      <c r="L91" s="358">
        <v>0</v>
      </c>
      <c r="M91" s="358">
        <v>0</v>
      </c>
      <c r="N91" s="358">
        <v>0</v>
      </c>
      <c r="O91" s="358">
        <v>0</v>
      </c>
      <c r="P91" s="367">
        <f t="shared" si="39"/>
        <v>0</v>
      </c>
      <c r="R91" s="366" t="s">
        <v>143</v>
      </c>
      <c r="S91" s="94"/>
      <c r="T91" s="358">
        <v>0</v>
      </c>
      <c r="U91" s="255">
        <v>1</v>
      </c>
      <c r="V91" s="255">
        <v>0</v>
      </c>
      <c r="W91" s="255">
        <v>0</v>
      </c>
      <c r="X91" s="255">
        <v>0</v>
      </c>
      <c r="Y91" s="255">
        <v>1</v>
      </c>
      <c r="Z91" s="358">
        <v>0</v>
      </c>
      <c r="AA91" s="358">
        <v>0</v>
      </c>
      <c r="AB91" s="358">
        <v>0</v>
      </c>
      <c r="AC91" s="358">
        <v>0</v>
      </c>
      <c r="AD91" s="358">
        <v>0</v>
      </c>
      <c r="AE91" s="358">
        <v>0</v>
      </c>
      <c r="AF91" s="367">
        <f t="shared" si="40"/>
        <v>2</v>
      </c>
      <c r="AG91" s="8"/>
      <c r="AH91" s="366" t="s">
        <v>143</v>
      </c>
      <c r="AI91" s="94"/>
      <c r="AJ91" s="358">
        <v>0</v>
      </c>
      <c r="AK91" s="255">
        <v>1</v>
      </c>
      <c r="AL91" s="255">
        <v>0</v>
      </c>
      <c r="AM91" s="255">
        <v>0</v>
      </c>
      <c r="AN91" s="255">
        <v>0</v>
      </c>
      <c r="AO91" s="255">
        <v>0</v>
      </c>
      <c r="AP91" s="255">
        <v>0</v>
      </c>
      <c r="AQ91" s="358">
        <v>0</v>
      </c>
      <c r="AR91" s="358">
        <v>0</v>
      </c>
      <c r="AS91" s="358">
        <v>0</v>
      </c>
      <c r="AT91" s="358">
        <v>0</v>
      </c>
      <c r="AU91" s="358">
        <v>0</v>
      </c>
      <c r="AV91" s="367">
        <f t="shared" si="38"/>
        <v>1</v>
      </c>
      <c r="AX91" s="293"/>
    </row>
    <row r="92" spans="1:50">
      <c r="A92" s="8"/>
      <c r="B92" s="366" t="s">
        <v>144</v>
      </c>
      <c r="C92" s="94"/>
      <c r="D92" s="358">
        <v>0</v>
      </c>
      <c r="E92" s="358">
        <v>0</v>
      </c>
      <c r="F92" s="358">
        <v>0</v>
      </c>
      <c r="G92" s="358">
        <v>0</v>
      </c>
      <c r="H92" s="358">
        <v>0</v>
      </c>
      <c r="I92" s="358">
        <v>0</v>
      </c>
      <c r="J92" s="358">
        <v>0</v>
      </c>
      <c r="K92" s="255">
        <v>1</v>
      </c>
      <c r="L92" s="255">
        <v>0</v>
      </c>
      <c r="M92" s="255">
        <v>0</v>
      </c>
      <c r="N92" s="255">
        <v>0</v>
      </c>
      <c r="O92" s="255">
        <v>1</v>
      </c>
      <c r="P92" s="367">
        <f t="shared" si="39"/>
        <v>2</v>
      </c>
      <c r="R92" s="366" t="s">
        <v>144</v>
      </c>
      <c r="S92" s="94"/>
      <c r="T92" s="358">
        <v>0</v>
      </c>
      <c r="U92" s="358">
        <v>0</v>
      </c>
      <c r="V92" s="358">
        <v>0</v>
      </c>
      <c r="W92" s="358">
        <v>0</v>
      </c>
      <c r="X92" s="358">
        <v>0</v>
      </c>
      <c r="Y92" s="358">
        <v>0</v>
      </c>
      <c r="Z92" s="358">
        <v>0</v>
      </c>
      <c r="AA92" s="255">
        <v>1</v>
      </c>
      <c r="AB92" s="255">
        <v>0</v>
      </c>
      <c r="AC92" s="255">
        <v>0</v>
      </c>
      <c r="AD92" s="255">
        <v>0</v>
      </c>
      <c r="AE92" s="255">
        <v>0</v>
      </c>
      <c r="AF92" s="367">
        <f t="shared" si="40"/>
        <v>1</v>
      </c>
      <c r="AG92" s="8"/>
      <c r="AH92" s="366" t="s">
        <v>144</v>
      </c>
      <c r="AI92" s="94"/>
      <c r="AJ92" s="358">
        <v>0</v>
      </c>
      <c r="AK92" s="358">
        <v>0</v>
      </c>
      <c r="AL92" s="358">
        <v>0</v>
      </c>
      <c r="AM92" s="358">
        <v>0</v>
      </c>
      <c r="AN92" s="358">
        <v>0</v>
      </c>
      <c r="AO92" s="358">
        <v>0</v>
      </c>
      <c r="AP92" s="358">
        <v>0</v>
      </c>
      <c r="AQ92" s="255">
        <v>0</v>
      </c>
      <c r="AR92" s="255">
        <v>0</v>
      </c>
      <c r="AS92" s="255">
        <v>0</v>
      </c>
      <c r="AT92" s="255">
        <v>0</v>
      </c>
      <c r="AU92" s="255">
        <v>1</v>
      </c>
      <c r="AV92" s="367">
        <f t="shared" si="38"/>
        <v>1</v>
      </c>
      <c r="AX92" s="293"/>
    </row>
    <row r="93" spans="1:50">
      <c r="A93" s="8"/>
      <c r="B93" s="366" t="s">
        <v>145</v>
      </c>
      <c r="C93" s="94"/>
      <c r="D93" s="358">
        <v>0</v>
      </c>
      <c r="E93" s="358">
        <v>0</v>
      </c>
      <c r="F93" s="358">
        <v>0</v>
      </c>
      <c r="G93" s="358">
        <v>0</v>
      </c>
      <c r="H93" s="358">
        <v>0</v>
      </c>
      <c r="I93" s="358">
        <v>0</v>
      </c>
      <c r="J93" s="358">
        <v>0</v>
      </c>
      <c r="K93" s="255">
        <v>1</v>
      </c>
      <c r="L93" s="255">
        <v>0</v>
      </c>
      <c r="M93" s="255">
        <v>0</v>
      </c>
      <c r="N93" s="255">
        <v>0</v>
      </c>
      <c r="O93" s="255">
        <v>1</v>
      </c>
      <c r="P93" s="367">
        <f t="shared" si="39"/>
        <v>2</v>
      </c>
      <c r="R93" s="366" t="s">
        <v>145</v>
      </c>
      <c r="S93" s="94"/>
      <c r="T93" s="358">
        <v>0</v>
      </c>
      <c r="U93" s="358">
        <v>0</v>
      </c>
      <c r="V93" s="358">
        <v>0</v>
      </c>
      <c r="W93" s="358">
        <v>0</v>
      </c>
      <c r="X93" s="358">
        <v>0</v>
      </c>
      <c r="Y93" s="358">
        <v>0</v>
      </c>
      <c r="Z93" s="358">
        <v>0</v>
      </c>
      <c r="AA93" s="255">
        <v>0</v>
      </c>
      <c r="AB93" s="255">
        <v>1</v>
      </c>
      <c r="AC93" s="255">
        <v>0</v>
      </c>
      <c r="AD93" s="255">
        <v>0</v>
      </c>
      <c r="AE93" s="255">
        <v>0</v>
      </c>
      <c r="AF93" s="367">
        <f t="shared" si="40"/>
        <v>1</v>
      </c>
      <c r="AG93" s="8"/>
      <c r="AH93" s="366" t="s">
        <v>145</v>
      </c>
      <c r="AI93" s="94"/>
      <c r="AJ93" s="358">
        <v>0</v>
      </c>
      <c r="AK93" s="358">
        <v>0</v>
      </c>
      <c r="AL93" s="358">
        <v>0</v>
      </c>
      <c r="AM93" s="358">
        <v>0</v>
      </c>
      <c r="AN93" s="358">
        <v>0</v>
      </c>
      <c r="AO93" s="358">
        <v>0</v>
      </c>
      <c r="AP93" s="358">
        <v>0</v>
      </c>
      <c r="AQ93" s="255">
        <v>0</v>
      </c>
      <c r="AR93" s="255">
        <v>0</v>
      </c>
      <c r="AS93" s="255">
        <v>0</v>
      </c>
      <c r="AT93" s="255">
        <v>0</v>
      </c>
      <c r="AU93" s="255">
        <v>1</v>
      </c>
      <c r="AV93" s="367">
        <f t="shared" si="38"/>
        <v>1</v>
      </c>
      <c r="AX93" s="293"/>
    </row>
    <row r="94" spans="1:50">
      <c r="A94" s="8"/>
      <c r="B94" s="368" t="s">
        <v>146</v>
      </c>
      <c r="C94" s="376"/>
      <c r="D94" s="372">
        <v>0</v>
      </c>
      <c r="E94" s="372">
        <v>0</v>
      </c>
      <c r="F94" s="372">
        <v>0</v>
      </c>
      <c r="G94" s="372">
        <v>0</v>
      </c>
      <c r="H94" s="372">
        <v>0</v>
      </c>
      <c r="I94" s="372">
        <v>0</v>
      </c>
      <c r="J94" s="372">
        <v>0</v>
      </c>
      <c r="K94" s="370">
        <v>1</v>
      </c>
      <c r="L94" s="370">
        <v>0</v>
      </c>
      <c r="M94" s="370">
        <v>0</v>
      </c>
      <c r="N94" s="370">
        <v>0</v>
      </c>
      <c r="O94" s="370">
        <v>1</v>
      </c>
      <c r="P94" s="373">
        <f t="shared" si="39"/>
        <v>2</v>
      </c>
      <c r="R94" s="368" t="s">
        <v>146</v>
      </c>
      <c r="S94" s="376"/>
      <c r="T94" s="372">
        <v>0</v>
      </c>
      <c r="U94" s="372">
        <v>0</v>
      </c>
      <c r="V94" s="372">
        <v>0</v>
      </c>
      <c r="W94" s="372">
        <v>0</v>
      </c>
      <c r="X94" s="372">
        <v>0</v>
      </c>
      <c r="Y94" s="372">
        <v>0</v>
      </c>
      <c r="Z94" s="372">
        <v>0</v>
      </c>
      <c r="AA94" s="370">
        <v>0</v>
      </c>
      <c r="AB94" s="370">
        <v>0</v>
      </c>
      <c r="AC94" s="370">
        <v>1</v>
      </c>
      <c r="AD94" s="370">
        <v>0</v>
      </c>
      <c r="AE94" s="370">
        <v>1</v>
      </c>
      <c r="AF94" s="373">
        <f t="shared" si="40"/>
        <v>2</v>
      </c>
      <c r="AG94" s="8"/>
      <c r="AH94" s="368" t="s">
        <v>146</v>
      </c>
      <c r="AI94" s="376"/>
      <c r="AJ94" s="372">
        <v>0</v>
      </c>
      <c r="AK94" s="372">
        <v>0</v>
      </c>
      <c r="AL94" s="372">
        <v>0</v>
      </c>
      <c r="AM94" s="372">
        <v>0</v>
      </c>
      <c r="AN94" s="372">
        <v>0</v>
      </c>
      <c r="AO94" s="372">
        <v>0</v>
      </c>
      <c r="AP94" s="372">
        <v>0</v>
      </c>
      <c r="AQ94" s="370">
        <v>0</v>
      </c>
      <c r="AR94" s="370">
        <v>0</v>
      </c>
      <c r="AS94" s="370">
        <v>0</v>
      </c>
      <c r="AT94" s="370">
        <v>0</v>
      </c>
      <c r="AU94" s="370">
        <v>1</v>
      </c>
      <c r="AV94" s="373">
        <f t="shared" si="38"/>
        <v>1</v>
      </c>
      <c r="AX94" s="293"/>
    </row>
    <row r="95" spans="1:50">
      <c r="A95" s="8"/>
      <c r="B95" s="255" t="s">
        <v>15</v>
      </c>
      <c r="C95" s="8"/>
      <c r="D95" s="255">
        <f>SUM(D74:D94)</f>
        <v>3</v>
      </c>
      <c r="E95" s="255">
        <f t="shared" ref="E95:O95" si="41">SUM(E74:E94)</f>
        <v>1</v>
      </c>
      <c r="F95" s="255">
        <f t="shared" si="41"/>
        <v>0</v>
      </c>
      <c r="G95" s="255">
        <f t="shared" si="41"/>
        <v>0</v>
      </c>
      <c r="H95" s="255">
        <f t="shared" si="41"/>
        <v>0</v>
      </c>
      <c r="I95" s="255">
        <f t="shared" si="41"/>
        <v>0</v>
      </c>
      <c r="J95" s="255">
        <f t="shared" si="41"/>
        <v>0</v>
      </c>
      <c r="K95" s="255">
        <f t="shared" si="41"/>
        <v>13</v>
      </c>
      <c r="L95" s="255">
        <f t="shared" si="41"/>
        <v>0</v>
      </c>
      <c r="M95" s="255">
        <f t="shared" si="41"/>
        <v>0</v>
      </c>
      <c r="N95" s="255">
        <f t="shared" si="41"/>
        <v>0</v>
      </c>
      <c r="O95" s="255">
        <f t="shared" si="41"/>
        <v>3</v>
      </c>
      <c r="P95" s="251">
        <f>SUM(P74:P94)</f>
        <v>20</v>
      </c>
      <c r="R95" s="255" t="s">
        <v>15</v>
      </c>
      <c r="S95" s="8"/>
      <c r="T95" s="255">
        <f>SUM(T74:T94)</f>
        <v>1</v>
      </c>
      <c r="U95" s="255">
        <f t="shared" ref="U95:AE95" si="42">SUM(U74:U94)</f>
        <v>2</v>
      </c>
      <c r="V95" s="255">
        <f t="shared" si="42"/>
        <v>0</v>
      </c>
      <c r="W95" s="255">
        <f t="shared" si="42"/>
        <v>0</v>
      </c>
      <c r="X95" s="255">
        <f t="shared" si="42"/>
        <v>1</v>
      </c>
      <c r="Y95" s="255">
        <f t="shared" si="42"/>
        <v>1</v>
      </c>
      <c r="Z95" s="255">
        <f t="shared" si="42"/>
        <v>0</v>
      </c>
      <c r="AA95" s="255">
        <f t="shared" si="42"/>
        <v>5</v>
      </c>
      <c r="AB95" s="255">
        <f t="shared" si="42"/>
        <v>4</v>
      </c>
      <c r="AC95" s="255">
        <f t="shared" si="42"/>
        <v>6</v>
      </c>
      <c r="AD95" s="255">
        <f t="shared" si="42"/>
        <v>2</v>
      </c>
      <c r="AE95" s="255">
        <f t="shared" si="42"/>
        <v>3</v>
      </c>
      <c r="AF95" s="251">
        <f>SUM(AF74:AF94)</f>
        <v>25</v>
      </c>
      <c r="AG95" s="8"/>
      <c r="AH95" s="255" t="s">
        <v>15</v>
      </c>
      <c r="AI95" s="8"/>
      <c r="AJ95" s="255">
        <f>SUM(AJ74:AJ94)</f>
        <v>3</v>
      </c>
      <c r="AK95" s="255">
        <f t="shared" ref="AK95:AU95" si="43">SUM(AK74:AK94)</f>
        <v>1</v>
      </c>
      <c r="AL95" s="255">
        <f t="shared" si="43"/>
        <v>0</v>
      </c>
      <c r="AM95" s="255">
        <f t="shared" si="43"/>
        <v>0</v>
      </c>
      <c r="AN95" s="255">
        <f t="shared" si="43"/>
        <v>0</v>
      </c>
      <c r="AO95" s="255">
        <f t="shared" si="43"/>
        <v>0</v>
      </c>
      <c r="AP95" s="255">
        <f t="shared" si="43"/>
        <v>0</v>
      </c>
      <c r="AQ95" s="255">
        <f t="shared" si="43"/>
        <v>10</v>
      </c>
      <c r="AR95" s="255">
        <f t="shared" si="43"/>
        <v>0</v>
      </c>
      <c r="AS95" s="255">
        <f t="shared" si="43"/>
        <v>0</v>
      </c>
      <c r="AT95" s="255">
        <f t="shared" si="43"/>
        <v>0</v>
      </c>
      <c r="AU95" s="255">
        <f t="shared" si="43"/>
        <v>3</v>
      </c>
      <c r="AV95" s="251">
        <f>SUM(AV74:AV94)</f>
        <v>17</v>
      </c>
      <c r="AX95" s="293"/>
    </row>
    <row r="96" spans="1:50">
      <c r="A96" s="8"/>
      <c r="B96" s="8"/>
      <c r="C96" s="255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W96" s="293"/>
      <c r="AX96" s="293"/>
    </row>
    <row r="97" spans="1:50" ht="26.25" customHeight="1">
      <c r="B97" s="423" t="s">
        <v>227</v>
      </c>
      <c r="C97" s="423"/>
      <c r="D97" s="423"/>
      <c r="E97" s="423"/>
      <c r="F97" s="423"/>
      <c r="G97" s="423"/>
      <c r="H97" s="423"/>
      <c r="I97" s="423"/>
      <c r="J97" s="423"/>
      <c r="K97" s="423"/>
      <c r="L97" s="423"/>
      <c r="M97" s="423"/>
      <c r="N97" s="423"/>
      <c r="O97" s="423"/>
      <c r="P97" s="423"/>
      <c r="Q97" s="423"/>
      <c r="R97" s="423"/>
      <c r="S97" s="423"/>
      <c r="T97" s="423"/>
      <c r="U97" s="423"/>
      <c r="V97" s="423"/>
      <c r="W97" s="423"/>
      <c r="X97" s="423"/>
      <c r="Y97" s="423"/>
      <c r="Z97" s="423"/>
      <c r="AA97" s="423"/>
      <c r="AB97" s="423"/>
      <c r="AC97" s="423"/>
      <c r="AD97" s="423"/>
      <c r="AE97" s="423"/>
      <c r="AF97" s="423"/>
      <c r="AG97" s="423"/>
      <c r="AH97" s="423"/>
      <c r="AI97" s="423"/>
      <c r="AJ97" s="423"/>
      <c r="AK97" s="423"/>
      <c r="AL97" s="423"/>
      <c r="AM97" s="423"/>
      <c r="AN97" s="423"/>
      <c r="AO97" s="423"/>
      <c r="AP97" s="423"/>
      <c r="AQ97" s="423"/>
      <c r="AR97" s="423"/>
      <c r="AS97" s="423"/>
      <c r="AT97" s="423"/>
      <c r="AU97" s="423"/>
      <c r="AV97" s="423"/>
      <c r="AW97" s="423"/>
      <c r="AX97" s="423"/>
    </row>
    <row r="98" spans="1:50" ht="19.5" customHeight="1">
      <c r="A98" s="8"/>
      <c r="B98" s="423"/>
      <c r="C98" s="423"/>
      <c r="D98" s="423"/>
      <c r="E98" s="423"/>
      <c r="F98" s="423"/>
      <c r="G98" s="423"/>
      <c r="H98" s="423"/>
      <c r="I98" s="423"/>
      <c r="J98" s="423"/>
      <c r="K98" s="423"/>
      <c r="L98" s="423"/>
      <c r="M98" s="423"/>
      <c r="N98" s="423"/>
      <c r="O98" s="423"/>
      <c r="P98" s="423"/>
      <c r="Q98" s="423"/>
      <c r="R98" s="423"/>
      <c r="S98" s="423"/>
      <c r="T98" s="423"/>
      <c r="U98" s="423"/>
      <c r="V98" s="423"/>
      <c r="W98" s="423"/>
      <c r="X98" s="423"/>
      <c r="Y98" s="423"/>
      <c r="Z98" s="423"/>
      <c r="AA98" s="423"/>
      <c r="AB98" s="423"/>
      <c r="AC98" s="423"/>
      <c r="AD98" s="423"/>
      <c r="AE98" s="423"/>
      <c r="AF98" s="423"/>
      <c r="AG98" s="423"/>
      <c r="AH98" s="423"/>
      <c r="AI98" s="423"/>
      <c r="AJ98" s="423"/>
      <c r="AK98" s="423"/>
      <c r="AL98" s="423"/>
      <c r="AM98" s="423"/>
      <c r="AN98" s="423"/>
      <c r="AO98" s="423"/>
      <c r="AP98" s="423"/>
      <c r="AQ98" s="423"/>
      <c r="AR98" s="423"/>
      <c r="AS98" s="423"/>
      <c r="AT98" s="423"/>
      <c r="AU98" s="423"/>
      <c r="AV98" s="423"/>
      <c r="AW98" s="423"/>
      <c r="AX98" s="423"/>
    </row>
    <row r="99" spans="1:50" ht="8.25" customHeight="1">
      <c r="A99" s="8"/>
      <c r="B99" s="323"/>
      <c r="C99" s="323"/>
      <c r="D99" s="323"/>
      <c r="E99" s="323"/>
      <c r="F99" s="323"/>
      <c r="G99" s="323"/>
      <c r="H99" s="323"/>
      <c r="I99" s="323"/>
      <c r="J99" s="323"/>
      <c r="K99" s="323"/>
      <c r="L99" s="323"/>
      <c r="M99" s="323"/>
      <c r="N99" s="323"/>
      <c r="O99" s="323"/>
      <c r="P99" s="323"/>
      <c r="Q99" s="323"/>
      <c r="R99" s="323"/>
      <c r="S99" s="323"/>
      <c r="T99" s="323"/>
      <c r="U99" s="323"/>
      <c r="V99" s="323"/>
      <c r="W99" s="323"/>
      <c r="X99" s="323"/>
      <c r="Y99" s="323"/>
      <c r="Z99" s="323"/>
      <c r="AA99" s="323"/>
      <c r="AB99" s="323"/>
      <c r="AC99" s="323"/>
      <c r="AD99" s="323"/>
      <c r="AE99" s="323"/>
      <c r="AF99" s="323"/>
      <c r="AG99" s="323"/>
      <c r="AH99" s="323"/>
      <c r="AI99" s="323"/>
      <c r="AJ99" s="323"/>
      <c r="AK99" s="323"/>
      <c r="AL99" s="323"/>
      <c r="AM99" s="323"/>
      <c r="AN99" s="8"/>
      <c r="AO99" s="8"/>
    </row>
    <row r="100" spans="1:50" ht="19.5" customHeight="1">
      <c r="A100" s="8"/>
      <c r="B100" s="377" t="s">
        <v>228</v>
      </c>
      <c r="C100" s="323"/>
      <c r="D100" s="323"/>
      <c r="E100" s="323"/>
      <c r="F100" s="323"/>
      <c r="G100" s="323"/>
      <c r="H100" s="323"/>
      <c r="I100" s="323"/>
      <c r="J100" s="323"/>
      <c r="K100" s="323"/>
      <c r="L100" s="323"/>
      <c r="M100" s="323"/>
      <c r="N100" s="323"/>
      <c r="O100" s="323"/>
      <c r="P100" s="323"/>
      <c r="Q100" s="323"/>
      <c r="R100" s="323"/>
      <c r="S100" s="323"/>
      <c r="T100" s="323"/>
      <c r="U100" s="323"/>
      <c r="V100" s="323"/>
      <c r="W100" s="323"/>
      <c r="X100" s="323"/>
      <c r="Y100" s="323"/>
      <c r="Z100" s="323"/>
      <c r="AA100" s="323"/>
      <c r="AB100" s="323"/>
      <c r="AC100" s="323"/>
      <c r="AD100" s="323"/>
      <c r="AE100" s="323"/>
      <c r="AF100" s="323"/>
      <c r="AG100" s="323"/>
      <c r="AH100" s="323"/>
      <c r="AI100" s="323"/>
      <c r="AJ100" s="323"/>
      <c r="AK100" s="323"/>
      <c r="AL100" s="323"/>
      <c r="AM100" s="323"/>
      <c r="AN100" s="8"/>
      <c r="AO100" s="8"/>
    </row>
    <row r="101" spans="1:50" ht="18.75" customHeight="1">
      <c r="A101" s="8"/>
      <c r="B101" s="322"/>
      <c r="C101" s="322"/>
      <c r="D101" s="322"/>
      <c r="E101" s="322"/>
      <c r="F101" s="322"/>
      <c r="G101" s="322"/>
      <c r="H101" s="322"/>
      <c r="I101" s="322"/>
      <c r="J101" s="322"/>
      <c r="K101" s="322"/>
      <c r="L101" s="322"/>
      <c r="M101" s="322"/>
      <c r="N101" s="322"/>
      <c r="O101" s="322"/>
      <c r="P101" s="322"/>
      <c r="Q101" s="322"/>
      <c r="R101" s="322"/>
      <c r="S101" s="322"/>
      <c r="T101" s="322"/>
      <c r="U101" s="322"/>
      <c r="V101" s="322"/>
      <c r="W101" s="322"/>
      <c r="X101" s="322"/>
      <c r="Y101" s="322"/>
      <c r="Z101" s="322"/>
      <c r="AA101" s="322"/>
      <c r="AB101" s="322"/>
      <c r="AC101" s="322"/>
      <c r="AD101" s="322"/>
      <c r="AE101" s="322"/>
      <c r="AF101" s="322"/>
      <c r="AG101" s="322"/>
      <c r="AH101" s="322"/>
      <c r="AI101" s="322"/>
      <c r="AJ101" s="322"/>
      <c r="AK101" s="322"/>
      <c r="AL101" s="322"/>
      <c r="AM101" s="322"/>
      <c r="AN101" s="8"/>
      <c r="AO101" s="8"/>
    </row>
    <row r="102" spans="1:50">
      <c r="A102" s="8"/>
      <c r="B102" s="348" t="s">
        <v>205</v>
      </c>
      <c r="C102" s="349">
        <v>3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</row>
    <row r="103" spans="1:50" ht="20.25">
      <c r="A103" s="8"/>
      <c r="B103" s="342" t="s">
        <v>229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</row>
    <row r="104" spans="1:50">
      <c r="A104" s="8"/>
      <c r="C104" s="8"/>
      <c r="D104" s="369"/>
      <c r="E104" s="369"/>
      <c r="F104" s="369"/>
      <c r="G104" s="369"/>
      <c r="H104" s="424" t="s">
        <v>230</v>
      </c>
      <c r="I104" s="369"/>
      <c r="J104" s="369"/>
      <c r="K104" s="369"/>
      <c r="L104" s="369"/>
      <c r="M104" s="369"/>
      <c r="N104" s="369"/>
      <c r="O104" s="369"/>
      <c r="P104" s="369"/>
      <c r="Q104" s="369"/>
      <c r="R104" s="369"/>
      <c r="S104" s="369"/>
      <c r="T104" s="369"/>
      <c r="U104" s="424" t="s">
        <v>231</v>
      </c>
      <c r="V104" s="369"/>
      <c r="W104" s="369"/>
      <c r="X104" s="369"/>
      <c r="Y104" s="369"/>
      <c r="Z104" s="369"/>
      <c r="AA104" s="369"/>
      <c r="AB104" s="369"/>
      <c r="AC104" s="369"/>
      <c r="AD104" s="369"/>
      <c r="AE104" s="369"/>
      <c r="AF104" s="369"/>
      <c r="AG104" s="369"/>
      <c r="AH104" s="424" t="s">
        <v>232</v>
      </c>
      <c r="AI104" s="369"/>
      <c r="AJ104" s="369"/>
      <c r="AK104" s="369"/>
      <c r="AL104" s="369"/>
      <c r="AM104" s="424" t="s">
        <v>233</v>
      </c>
      <c r="AN104" s="8"/>
      <c r="AO104" s="8"/>
    </row>
    <row r="105" spans="1:50" ht="15.95">
      <c r="A105" s="8"/>
      <c r="B105" s="309" t="s">
        <v>234</v>
      </c>
      <c r="C105" s="378" t="s">
        <v>217</v>
      </c>
      <c r="D105" s="353" t="s">
        <v>218</v>
      </c>
      <c r="E105" s="353" t="s">
        <v>219</v>
      </c>
      <c r="F105" s="353" t="s">
        <v>220</v>
      </c>
      <c r="G105" s="353" t="s">
        <v>221</v>
      </c>
      <c r="H105" s="425"/>
      <c r="I105" s="353" t="s">
        <v>210</v>
      </c>
      <c r="J105" s="353" t="s">
        <v>211</v>
      </c>
      <c r="K105" s="353" t="s">
        <v>212</v>
      </c>
      <c r="L105" s="353" t="s">
        <v>213</v>
      </c>
      <c r="M105" s="353" t="s">
        <v>214</v>
      </c>
      <c r="N105" s="353" t="s">
        <v>215</v>
      </c>
      <c r="O105" s="353" t="s">
        <v>216</v>
      </c>
      <c r="P105" s="353" t="s">
        <v>217</v>
      </c>
      <c r="Q105" s="353" t="s">
        <v>218</v>
      </c>
      <c r="R105" s="353" t="s">
        <v>219</v>
      </c>
      <c r="S105" s="353" t="s">
        <v>220</v>
      </c>
      <c r="T105" s="353" t="s">
        <v>221</v>
      </c>
      <c r="U105" s="425"/>
      <c r="V105" s="353" t="s">
        <v>210</v>
      </c>
      <c r="W105" s="353" t="s">
        <v>211</v>
      </c>
      <c r="X105" s="353" t="s">
        <v>212</v>
      </c>
      <c r="Y105" s="353" t="s">
        <v>213</v>
      </c>
      <c r="Z105" s="353" t="s">
        <v>214</v>
      </c>
      <c r="AA105" s="353" t="s">
        <v>215</v>
      </c>
      <c r="AB105" s="353" t="s">
        <v>216</v>
      </c>
      <c r="AC105" s="353" t="s">
        <v>217</v>
      </c>
      <c r="AD105" s="353" t="s">
        <v>218</v>
      </c>
      <c r="AE105" s="353" t="s">
        <v>219</v>
      </c>
      <c r="AF105" s="353" t="s">
        <v>220</v>
      </c>
      <c r="AG105" s="353" t="s">
        <v>221</v>
      </c>
      <c r="AH105" s="425"/>
      <c r="AI105" s="353" t="s">
        <v>210</v>
      </c>
      <c r="AJ105" s="353" t="s">
        <v>211</v>
      </c>
      <c r="AK105" s="353" t="s">
        <v>212</v>
      </c>
      <c r="AL105" s="353" t="s">
        <v>213</v>
      </c>
      <c r="AM105" s="425"/>
      <c r="AN105" s="8"/>
      <c r="AO105" s="8"/>
    </row>
    <row r="106" spans="1:50">
      <c r="A106" s="8"/>
      <c r="B106" s="215" t="s">
        <v>37</v>
      </c>
      <c r="C106" s="379">
        <v>0</v>
      </c>
      <c r="D106" s="255">
        <v>0</v>
      </c>
      <c r="E106" s="255">
        <v>0</v>
      </c>
      <c r="F106" s="255">
        <v>0</v>
      </c>
      <c r="G106" s="255">
        <v>0</v>
      </c>
      <c r="H106" s="380">
        <f t="shared" ref="H106:H113" si="44">SUM(C106:G106)</f>
        <v>0</v>
      </c>
      <c r="I106" s="255">
        <v>0</v>
      </c>
      <c r="J106" s="255">
        <v>0</v>
      </c>
      <c r="K106" s="255">
        <v>0</v>
      </c>
      <c r="L106" s="358">
        <v>1</v>
      </c>
      <c r="M106" s="358">
        <v>0</v>
      </c>
      <c r="N106" s="358">
        <v>1</v>
      </c>
      <c r="O106" s="358">
        <v>1</v>
      </c>
      <c r="P106" s="255">
        <v>0</v>
      </c>
      <c r="Q106" s="255">
        <v>0</v>
      </c>
      <c r="R106" s="255">
        <v>0</v>
      </c>
      <c r="S106" s="255">
        <v>0</v>
      </c>
      <c r="T106" s="255">
        <v>0</v>
      </c>
      <c r="U106" s="380">
        <f>SUM(I106:T106)</f>
        <v>3</v>
      </c>
      <c r="V106" s="255">
        <v>0</v>
      </c>
      <c r="W106" s="255">
        <v>0</v>
      </c>
      <c r="X106" s="255">
        <v>0</v>
      </c>
      <c r="Y106" s="358">
        <v>1</v>
      </c>
      <c r="Z106" s="358">
        <v>1</v>
      </c>
      <c r="AA106" s="358">
        <v>1</v>
      </c>
      <c r="AB106" s="358">
        <v>1</v>
      </c>
      <c r="AC106" s="255">
        <v>0</v>
      </c>
      <c r="AD106" s="255">
        <v>0</v>
      </c>
      <c r="AE106" s="255">
        <v>0</v>
      </c>
      <c r="AF106" s="255">
        <v>0</v>
      </c>
      <c r="AG106" s="255">
        <v>0</v>
      </c>
      <c r="AH106" s="380">
        <f>SUM(V106:AG106)</f>
        <v>4</v>
      </c>
      <c r="AI106" s="255">
        <v>0</v>
      </c>
      <c r="AJ106" s="255">
        <v>0</v>
      </c>
      <c r="AK106" s="255">
        <v>0</v>
      </c>
      <c r="AL106" s="358">
        <v>1</v>
      </c>
      <c r="AM106" s="380">
        <f t="shared" ref="AM106:AM112" si="45">SUM(AI106:AL106)</f>
        <v>1</v>
      </c>
      <c r="AN106" s="8"/>
      <c r="AO106" s="8"/>
    </row>
    <row r="107" spans="1:50">
      <c r="A107" s="8"/>
      <c r="B107" s="215" t="s">
        <v>56</v>
      </c>
      <c r="C107" s="379">
        <v>0</v>
      </c>
      <c r="D107" s="255">
        <v>0</v>
      </c>
      <c r="E107" s="255">
        <v>0</v>
      </c>
      <c r="F107" s="255">
        <v>1</v>
      </c>
      <c r="G107" s="255">
        <v>0</v>
      </c>
      <c r="H107" s="380">
        <f t="shared" si="44"/>
        <v>1</v>
      </c>
      <c r="I107" s="358">
        <v>1</v>
      </c>
      <c r="J107" s="358">
        <v>1</v>
      </c>
      <c r="K107" s="358">
        <v>0</v>
      </c>
      <c r="L107" s="358">
        <v>0</v>
      </c>
      <c r="M107" s="358">
        <v>0</v>
      </c>
      <c r="N107" s="358">
        <v>0</v>
      </c>
      <c r="O107" s="358">
        <v>1</v>
      </c>
      <c r="P107" s="255">
        <v>0</v>
      </c>
      <c r="Q107" s="255">
        <v>0</v>
      </c>
      <c r="R107" s="255">
        <v>0</v>
      </c>
      <c r="S107" s="255">
        <v>0</v>
      </c>
      <c r="T107" s="255">
        <v>0</v>
      </c>
      <c r="U107" s="380">
        <f t="shared" ref="U107:U112" si="46">SUM(I107:T107)</f>
        <v>3</v>
      </c>
      <c r="V107" s="358">
        <v>1</v>
      </c>
      <c r="W107" s="358">
        <v>1</v>
      </c>
      <c r="X107" s="358">
        <v>0</v>
      </c>
      <c r="Y107" s="358">
        <v>0</v>
      </c>
      <c r="Z107" s="358">
        <v>0</v>
      </c>
      <c r="AA107" s="358">
        <v>1</v>
      </c>
      <c r="AB107" s="358">
        <v>1</v>
      </c>
      <c r="AC107" s="255">
        <v>0</v>
      </c>
      <c r="AD107" s="255">
        <v>0</v>
      </c>
      <c r="AE107" s="255">
        <v>0</v>
      </c>
      <c r="AF107" s="255">
        <v>0</v>
      </c>
      <c r="AG107" s="255">
        <v>0</v>
      </c>
      <c r="AH107" s="380">
        <f t="shared" ref="AH107:AH112" si="47">SUM(V107:AG107)</f>
        <v>4</v>
      </c>
      <c r="AI107" s="358">
        <v>1</v>
      </c>
      <c r="AJ107" s="358">
        <v>0</v>
      </c>
      <c r="AK107" s="358">
        <v>0</v>
      </c>
      <c r="AL107" s="358">
        <v>1</v>
      </c>
      <c r="AM107" s="380">
        <f t="shared" si="45"/>
        <v>2</v>
      </c>
      <c r="AN107" s="8"/>
      <c r="AO107" s="8"/>
    </row>
    <row r="108" spans="1:50">
      <c r="A108" s="8"/>
      <c r="B108" s="215" t="s">
        <v>58</v>
      </c>
      <c r="C108" s="379">
        <v>0</v>
      </c>
      <c r="D108" s="255">
        <v>0</v>
      </c>
      <c r="E108" s="255">
        <v>0</v>
      </c>
      <c r="F108" s="255">
        <v>0</v>
      </c>
      <c r="G108" s="255">
        <v>0</v>
      </c>
      <c r="H108" s="380">
        <f t="shared" si="44"/>
        <v>0</v>
      </c>
      <c r="I108" s="358">
        <v>0</v>
      </c>
      <c r="J108" s="358">
        <v>0</v>
      </c>
      <c r="K108" s="358">
        <v>0</v>
      </c>
      <c r="L108" s="358">
        <v>1</v>
      </c>
      <c r="M108" s="255">
        <v>0</v>
      </c>
      <c r="N108" s="255">
        <v>0</v>
      </c>
      <c r="O108" s="255">
        <v>0</v>
      </c>
      <c r="P108" s="255">
        <v>0</v>
      </c>
      <c r="Q108" s="358">
        <v>1</v>
      </c>
      <c r="R108" s="358">
        <v>0</v>
      </c>
      <c r="S108" s="358">
        <v>0</v>
      </c>
      <c r="T108" s="358">
        <v>0</v>
      </c>
      <c r="U108" s="380">
        <f t="shared" si="46"/>
        <v>2</v>
      </c>
      <c r="V108" s="358">
        <v>0</v>
      </c>
      <c r="W108" s="358">
        <v>0</v>
      </c>
      <c r="X108" s="358">
        <v>1</v>
      </c>
      <c r="Y108" s="358">
        <v>1</v>
      </c>
      <c r="Z108" s="255">
        <v>0</v>
      </c>
      <c r="AA108" s="255">
        <v>0</v>
      </c>
      <c r="AB108" s="255">
        <v>0</v>
      </c>
      <c r="AC108" s="255">
        <v>0</v>
      </c>
      <c r="AD108" s="358">
        <v>1</v>
      </c>
      <c r="AE108" s="358">
        <v>0</v>
      </c>
      <c r="AF108" s="358">
        <v>0</v>
      </c>
      <c r="AG108" s="358">
        <v>0</v>
      </c>
      <c r="AH108" s="380">
        <f t="shared" si="47"/>
        <v>3</v>
      </c>
      <c r="AI108" s="358">
        <v>0</v>
      </c>
      <c r="AJ108" s="358">
        <v>0</v>
      </c>
      <c r="AK108" s="358">
        <v>0</v>
      </c>
      <c r="AL108" s="358">
        <v>1</v>
      </c>
      <c r="AM108" s="380">
        <f t="shared" si="45"/>
        <v>1</v>
      </c>
      <c r="AN108" s="8"/>
      <c r="AO108" s="8"/>
    </row>
    <row r="109" spans="1:50">
      <c r="A109" s="8"/>
      <c r="B109" s="215" t="s">
        <v>45</v>
      </c>
      <c r="C109" s="379">
        <v>0</v>
      </c>
      <c r="D109" s="255">
        <v>0</v>
      </c>
      <c r="E109" s="255">
        <v>1</v>
      </c>
      <c r="F109" s="255">
        <v>0</v>
      </c>
      <c r="G109" s="358">
        <v>0</v>
      </c>
      <c r="H109" s="380">
        <f t="shared" si="44"/>
        <v>1</v>
      </c>
      <c r="I109" s="358">
        <v>0</v>
      </c>
      <c r="J109" s="358">
        <v>0</v>
      </c>
      <c r="K109" s="358">
        <v>1</v>
      </c>
      <c r="L109" s="358">
        <v>0</v>
      </c>
      <c r="M109" s="358">
        <v>0</v>
      </c>
      <c r="N109" s="358">
        <v>0</v>
      </c>
      <c r="O109" s="358">
        <v>1</v>
      </c>
      <c r="P109" s="255">
        <v>0</v>
      </c>
      <c r="Q109" s="255">
        <v>0</v>
      </c>
      <c r="R109" s="255">
        <v>0</v>
      </c>
      <c r="S109" s="255">
        <v>0</v>
      </c>
      <c r="T109" s="358">
        <v>0</v>
      </c>
      <c r="U109" s="380">
        <f>SUM(I109:T109)</f>
        <v>2</v>
      </c>
      <c r="V109" s="358">
        <v>0</v>
      </c>
      <c r="W109" s="358">
        <v>0</v>
      </c>
      <c r="X109" s="358">
        <v>0</v>
      </c>
      <c r="Y109" s="358">
        <v>0</v>
      </c>
      <c r="Z109" s="358">
        <v>0</v>
      </c>
      <c r="AA109" s="358">
        <v>1</v>
      </c>
      <c r="AB109" s="358">
        <v>1</v>
      </c>
      <c r="AC109" s="255">
        <v>0</v>
      </c>
      <c r="AD109" s="255">
        <v>0</v>
      </c>
      <c r="AE109" s="255">
        <v>0</v>
      </c>
      <c r="AF109" s="255">
        <v>0</v>
      </c>
      <c r="AG109" s="358">
        <v>1</v>
      </c>
      <c r="AH109" s="380">
        <f t="shared" si="47"/>
        <v>3</v>
      </c>
      <c r="AI109" s="358">
        <v>0</v>
      </c>
      <c r="AJ109" s="358">
        <v>0</v>
      </c>
      <c r="AK109" s="358">
        <v>0</v>
      </c>
      <c r="AL109" s="358">
        <v>1</v>
      </c>
      <c r="AM109" s="380">
        <f t="shared" si="45"/>
        <v>1</v>
      </c>
      <c r="AN109" s="8"/>
      <c r="AO109" s="8"/>
    </row>
    <row r="110" spans="1:50">
      <c r="A110" s="8"/>
      <c r="B110" s="215" t="s">
        <v>49</v>
      </c>
      <c r="C110" s="379">
        <v>0</v>
      </c>
      <c r="D110" s="255">
        <v>0</v>
      </c>
      <c r="E110" s="255">
        <v>0</v>
      </c>
      <c r="F110" s="255">
        <v>0</v>
      </c>
      <c r="G110" s="255">
        <v>0</v>
      </c>
      <c r="H110" s="380">
        <f t="shared" si="44"/>
        <v>0</v>
      </c>
      <c r="I110" s="255">
        <v>0</v>
      </c>
      <c r="J110" s="255">
        <v>0</v>
      </c>
      <c r="K110" s="255">
        <v>0</v>
      </c>
      <c r="L110" s="255">
        <v>0</v>
      </c>
      <c r="M110" s="255">
        <v>0</v>
      </c>
      <c r="N110" s="358">
        <v>1</v>
      </c>
      <c r="O110" s="358">
        <v>0</v>
      </c>
      <c r="P110" s="358">
        <v>0</v>
      </c>
      <c r="Q110" s="358">
        <v>0</v>
      </c>
      <c r="R110" s="358">
        <v>0</v>
      </c>
      <c r="S110" s="358">
        <v>0</v>
      </c>
      <c r="T110" s="358">
        <v>0</v>
      </c>
      <c r="U110" s="380">
        <f t="shared" si="46"/>
        <v>1</v>
      </c>
      <c r="V110" s="255">
        <v>0</v>
      </c>
      <c r="W110" s="255">
        <v>0</v>
      </c>
      <c r="X110" s="255">
        <v>0</v>
      </c>
      <c r="Y110" s="255">
        <v>0</v>
      </c>
      <c r="Z110" s="255">
        <v>0</v>
      </c>
      <c r="AA110" s="358">
        <v>1</v>
      </c>
      <c r="AB110" s="358">
        <v>0</v>
      </c>
      <c r="AC110" s="358">
        <v>0</v>
      </c>
      <c r="AD110" s="358">
        <v>0</v>
      </c>
      <c r="AE110" s="358">
        <v>0</v>
      </c>
      <c r="AF110" s="358">
        <v>0</v>
      </c>
      <c r="AG110" s="358">
        <v>1</v>
      </c>
      <c r="AH110" s="380">
        <f t="shared" si="47"/>
        <v>2</v>
      </c>
      <c r="AI110" s="255">
        <v>0</v>
      </c>
      <c r="AJ110" s="255">
        <v>0</v>
      </c>
      <c r="AK110" s="255">
        <v>0</v>
      </c>
      <c r="AL110" s="255">
        <v>0</v>
      </c>
      <c r="AM110" s="380">
        <f t="shared" si="45"/>
        <v>0</v>
      </c>
      <c r="AN110" s="8"/>
      <c r="AO110" s="8"/>
    </row>
    <row r="111" spans="1:50">
      <c r="A111" s="8"/>
      <c r="B111" s="215" t="s">
        <v>57</v>
      </c>
      <c r="C111" s="379">
        <v>0</v>
      </c>
      <c r="D111" s="255">
        <v>0</v>
      </c>
      <c r="E111" s="255">
        <v>0</v>
      </c>
      <c r="F111" s="255">
        <v>0</v>
      </c>
      <c r="G111" s="255">
        <v>0</v>
      </c>
      <c r="H111" s="380">
        <f t="shared" si="44"/>
        <v>0</v>
      </c>
      <c r="I111" s="255">
        <v>0</v>
      </c>
      <c r="J111" s="255">
        <v>0</v>
      </c>
      <c r="K111" s="255">
        <v>0</v>
      </c>
      <c r="L111" s="255">
        <v>0</v>
      </c>
      <c r="M111" s="255">
        <v>0</v>
      </c>
      <c r="N111" s="358">
        <v>0</v>
      </c>
      <c r="O111" s="358">
        <v>0</v>
      </c>
      <c r="P111" s="358">
        <v>0</v>
      </c>
      <c r="Q111" s="358">
        <v>0</v>
      </c>
      <c r="R111" s="358">
        <v>1</v>
      </c>
      <c r="S111" s="358">
        <v>0</v>
      </c>
      <c r="T111" s="358">
        <v>0</v>
      </c>
      <c r="U111" s="380">
        <f t="shared" si="46"/>
        <v>1</v>
      </c>
      <c r="V111" s="255">
        <v>0</v>
      </c>
      <c r="W111" s="255">
        <v>0</v>
      </c>
      <c r="X111" s="255">
        <v>0</v>
      </c>
      <c r="Y111" s="255">
        <v>0</v>
      </c>
      <c r="Z111" s="255">
        <v>0</v>
      </c>
      <c r="AA111" s="358">
        <v>0</v>
      </c>
      <c r="AB111" s="358">
        <v>0</v>
      </c>
      <c r="AC111" s="358">
        <v>0</v>
      </c>
      <c r="AD111" s="358">
        <v>0</v>
      </c>
      <c r="AE111" s="358">
        <v>1</v>
      </c>
      <c r="AF111" s="358">
        <v>0</v>
      </c>
      <c r="AG111" s="358">
        <v>0</v>
      </c>
      <c r="AH111" s="380">
        <f t="shared" si="47"/>
        <v>1</v>
      </c>
      <c r="AI111" s="255">
        <v>0</v>
      </c>
      <c r="AJ111" s="255">
        <v>0</v>
      </c>
      <c r="AK111" s="255">
        <v>0</v>
      </c>
      <c r="AL111" s="255">
        <v>0</v>
      </c>
      <c r="AM111" s="380">
        <f t="shared" si="45"/>
        <v>0</v>
      </c>
      <c r="AN111" s="8"/>
      <c r="AO111" s="8"/>
    </row>
    <row r="112" spans="1:50">
      <c r="A112" s="8"/>
      <c r="B112" s="215" t="s">
        <v>52</v>
      </c>
      <c r="C112" s="379">
        <v>0</v>
      </c>
      <c r="D112" s="255">
        <v>0</v>
      </c>
      <c r="E112" s="255">
        <v>0</v>
      </c>
      <c r="F112" s="255">
        <v>0</v>
      </c>
      <c r="G112" s="255">
        <v>0</v>
      </c>
      <c r="H112" s="380">
        <f t="shared" si="44"/>
        <v>0</v>
      </c>
      <c r="I112" s="358">
        <v>0</v>
      </c>
      <c r="J112" s="358">
        <v>0</v>
      </c>
      <c r="K112" s="358">
        <v>0</v>
      </c>
      <c r="L112" s="358">
        <v>0</v>
      </c>
      <c r="M112" s="358">
        <v>0</v>
      </c>
      <c r="N112" s="358">
        <v>0</v>
      </c>
      <c r="O112" s="358">
        <v>0</v>
      </c>
      <c r="P112" s="255">
        <v>0</v>
      </c>
      <c r="Q112" s="255">
        <v>0</v>
      </c>
      <c r="R112" s="255">
        <v>0</v>
      </c>
      <c r="S112" s="255">
        <v>0</v>
      </c>
      <c r="T112" s="255">
        <v>0</v>
      </c>
      <c r="U112" s="380">
        <f t="shared" si="46"/>
        <v>0</v>
      </c>
      <c r="V112" s="358">
        <v>0</v>
      </c>
      <c r="W112" s="358">
        <v>0</v>
      </c>
      <c r="X112" s="358">
        <v>0</v>
      </c>
      <c r="Y112" s="358">
        <v>0</v>
      </c>
      <c r="Z112" s="358">
        <v>0</v>
      </c>
      <c r="AA112" s="358">
        <v>0</v>
      </c>
      <c r="AB112" s="358">
        <v>1</v>
      </c>
      <c r="AC112" s="255">
        <v>0</v>
      </c>
      <c r="AD112" s="255">
        <v>0</v>
      </c>
      <c r="AE112" s="255">
        <v>0</v>
      </c>
      <c r="AF112" s="255">
        <v>0</v>
      </c>
      <c r="AG112" s="255">
        <v>0</v>
      </c>
      <c r="AH112" s="380">
        <f t="shared" si="47"/>
        <v>1</v>
      </c>
      <c r="AI112" s="358">
        <v>1</v>
      </c>
      <c r="AJ112" s="358">
        <v>0</v>
      </c>
      <c r="AK112" s="358">
        <v>0</v>
      </c>
      <c r="AL112" s="358">
        <v>0</v>
      </c>
      <c r="AM112" s="380">
        <f t="shared" si="45"/>
        <v>1</v>
      </c>
      <c r="AN112" s="8"/>
      <c r="AO112" s="8"/>
    </row>
    <row r="113" spans="1:41" ht="15.95" thickBot="1">
      <c r="A113" s="8"/>
      <c r="B113" s="310" t="s">
        <v>235</v>
      </c>
      <c r="C113" s="311">
        <f>SUM(C106:C112)</f>
        <v>0</v>
      </c>
      <c r="D113" s="312">
        <f t="shared" ref="D113:G113" si="48">SUM(D106:D112)</f>
        <v>0</v>
      </c>
      <c r="E113" s="312">
        <f t="shared" si="48"/>
        <v>1</v>
      </c>
      <c r="F113" s="312">
        <f t="shared" si="48"/>
        <v>1</v>
      </c>
      <c r="G113" s="312">
        <f t="shared" si="48"/>
        <v>0</v>
      </c>
      <c r="H113" s="381">
        <f t="shared" si="44"/>
        <v>2</v>
      </c>
      <c r="I113" s="382">
        <f>SUM(I106:I112)</f>
        <v>1</v>
      </c>
      <c r="J113" s="382">
        <v>1</v>
      </c>
      <c r="K113" s="382">
        <f t="shared" ref="K113:T113" si="49">SUM(K106:K112)</f>
        <v>1</v>
      </c>
      <c r="L113" s="382">
        <f t="shared" si="49"/>
        <v>2</v>
      </c>
      <c r="M113" s="382">
        <f t="shared" si="49"/>
        <v>0</v>
      </c>
      <c r="N113" s="382">
        <f t="shared" si="49"/>
        <v>2</v>
      </c>
      <c r="O113" s="382">
        <f t="shared" si="49"/>
        <v>3</v>
      </c>
      <c r="P113" s="382">
        <f t="shared" si="49"/>
        <v>0</v>
      </c>
      <c r="Q113" s="382">
        <f t="shared" si="49"/>
        <v>1</v>
      </c>
      <c r="R113" s="382">
        <f t="shared" si="49"/>
        <v>1</v>
      </c>
      <c r="S113" s="382">
        <f t="shared" si="49"/>
        <v>0</v>
      </c>
      <c r="T113" s="382">
        <f t="shared" si="49"/>
        <v>0</v>
      </c>
      <c r="U113" s="381">
        <f>SUM(U106:U112)</f>
        <v>12</v>
      </c>
      <c r="V113" s="382">
        <f>SUM(V106:V112)</f>
        <v>1</v>
      </c>
      <c r="W113" s="382">
        <f t="shared" ref="W113:AG113" si="50">SUM(W106:W112)</f>
        <v>1</v>
      </c>
      <c r="X113" s="382">
        <f t="shared" si="50"/>
        <v>1</v>
      </c>
      <c r="Y113" s="382">
        <f t="shared" si="50"/>
        <v>2</v>
      </c>
      <c r="Z113" s="382">
        <f t="shared" si="50"/>
        <v>1</v>
      </c>
      <c r="AA113" s="382">
        <f t="shared" si="50"/>
        <v>4</v>
      </c>
      <c r="AB113" s="382">
        <f t="shared" si="50"/>
        <v>4</v>
      </c>
      <c r="AC113" s="382">
        <f t="shared" si="50"/>
        <v>0</v>
      </c>
      <c r="AD113" s="382">
        <f t="shared" si="50"/>
        <v>1</v>
      </c>
      <c r="AE113" s="382">
        <f t="shared" si="50"/>
        <v>1</v>
      </c>
      <c r="AF113" s="382">
        <f t="shared" si="50"/>
        <v>0</v>
      </c>
      <c r="AG113" s="382">
        <f t="shared" si="50"/>
        <v>2</v>
      </c>
      <c r="AH113" s="381">
        <f>SUM(AH106:AH112)</f>
        <v>18</v>
      </c>
      <c r="AI113" s="382">
        <f>SUM(AI106:AI112)</f>
        <v>2</v>
      </c>
      <c r="AJ113" s="382">
        <f t="shared" ref="AJ113:AL113" si="51">SUM(AJ106:AJ112)</f>
        <v>0</v>
      </c>
      <c r="AK113" s="382">
        <f t="shared" si="51"/>
        <v>0</v>
      </c>
      <c r="AL113" s="382">
        <f t="shared" si="51"/>
        <v>4</v>
      </c>
      <c r="AM113" s="381">
        <f>SUM(AM106:AM112)</f>
        <v>6</v>
      </c>
      <c r="AN113" s="8"/>
      <c r="AO113" s="8"/>
    </row>
    <row r="114" spans="1:41" ht="15.95" thickTop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</row>
    <row r="115" spans="1:4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</row>
    <row r="116" spans="1:41" ht="20.100000000000001">
      <c r="A116" s="8"/>
      <c r="B116" s="342" t="s">
        <v>207</v>
      </c>
      <c r="C116" s="8"/>
      <c r="D116" s="369"/>
      <c r="E116" s="369"/>
      <c r="F116" s="369"/>
      <c r="G116" s="369"/>
      <c r="H116" s="424" t="s">
        <v>230</v>
      </c>
      <c r="I116" s="369"/>
      <c r="J116" s="369"/>
      <c r="K116" s="369"/>
      <c r="L116" s="369"/>
      <c r="M116" s="369"/>
      <c r="N116" s="369"/>
      <c r="O116" s="369"/>
      <c r="P116" s="369"/>
      <c r="Q116" s="369"/>
      <c r="R116" s="369"/>
      <c r="S116" s="369"/>
      <c r="T116" s="369"/>
      <c r="U116" s="424" t="s">
        <v>231</v>
      </c>
      <c r="V116" s="369"/>
      <c r="W116" s="369"/>
      <c r="X116" s="369"/>
      <c r="Y116" s="369"/>
      <c r="Z116" s="369"/>
      <c r="AA116" s="369"/>
      <c r="AB116" s="369"/>
      <c r="AC116" s="369"/>
      <c r="AD116" s="369"/>
      <c r="AE116" s="369"/>
      <c r="AF116" s="369"/>
      <c r="AG116" s="369"/>
      <c r="AH116" s="424" t="s">
        <v>232</v>
      </c>
      <c r="AI116" s="369"/>
      <c r="AJ116" s="369"/>
      <c r="AK116" s="369"/>
      <c r="AL116" s="369"/>
      <c r="AM116" s="424" t="s">
        <v>233</v>
      </c>
      <c r="AN116" s="8"/>
      <c r="AO116" s="8"/>
    </row>
    <row r="117" spans="1:41" ht="15.95">
      <c r="A117" s="8"/>
      <c r="B117" s="309" t="s">
        <v>234</v>
      </c>
      <c r="C117" s="378" t="s">
        <v>217</v>
      </c>
      <c r="D117" s="353" t="s">
        <v>218</v>
      </c>
      <c r="E117" s="353" t="s">
        <v>219</v>
      </c>
      <c r="F117" s="353" t="s">
        <v>220</v>
      </c>
      <c r="G117" s="353" t="s">
        <v>221</v>
      </c>
      <c r="H117" s="425"/>
      <c r="I117" s="353" t="s">
        <v>210</v>
      </c>
      <c r="J117" s="353" t="s">
        <v>211</v>
      </c>
      <c r="K117" s="353" t="s">
        <v>212</v>
      </c>
      <c r="L117" s="353" t="s">
        <v>213</v>
      </c>
      <c r="M117" s="353" t="s">
        <v>214</v>
      </c>
      <c r="N117" s="353" t="s">
        <v>215</v>
      </c>
      <c r="O117" s="353" t="s">
        <v>216</v>
      </c>
      <c r="P117" s="353" t="s">
        <v>217</v>
      </c>
      <c r="Q117" s="353" t="s">
        <v>218</v>
      </c>
      <c r="R117" s="353" t="s">
        <v>219</v>
      </c>
      <c r="S117" s="353" t="s">
        <v>220</v>
      </c>
      <c r="T117" s="353" t="s">
        <v>221</v>
      </c>
      <c r="U117" s="425"/>
      <c r="V117" s="353" t="s">
        <v>210</v>
      </c>
      <c r="W117" s="353" t="s">
        <v>211</v>
      </c>
      <c r="X117" s="353" t="s">
        <v>212</v>
      </c>
      <c r="Y117" s="353" t="s">
        <v>213</v>
      </c>
      <c r="Z117" s="353" t="s">
        <v>214</v>
      </c>
      <c r="AA117" s="353" t="s">
        <v>215</v>
      </c>
      <c r="AB117" s="353" t="s">
        <v>216</v>
      </c>
      <c r="AC117" s="353" t="s">
        <v>217</v>
      </c>
      <c r="AD117" s="353" t="s">
        <v>218</v>
      </c>
      <c r="AE117" s="353" t="s">
        <v>219</v>
      </c>
      <c r="AF117" s="353" t="s">
        <v>220</v>
      </c>
      <c r="AG117" s="353" t="s">
        <v>221</v>
      </c>
      <c r="AH117" s="425"/>
      <c r="AI117" s="353" t="s">
        <v>210</v>
      </c>
      <c r="AJ117" s="353" t="s">
        <v>211</v>
      </c>
      <c r="AK117" s="353" t="s">
        <v>212</v>
      </c>
      <c r="AL117" s="353" t="s">
        <v>213</v>
      </c>
      <c r="AM117" s="425"/>
      <c r="AN117" s="8"/>
      <c r="AO117" s="8"/>
    </row>
    <row r="118" spans="1:41">
      <c r="A118" s="8"/>
      <c r="B118" s="215" t="s">
        <v>37</v>
      </c>
      <c r="C118" s="379">
        <v>0</v>
      </c>
      <c r="D118" s="255">
        <v>0</v>
      </c>
      <c r="E118" s="255">
        <v>0</v>
      </c>
      <c r="F118" s="255">
        <v>0</v>
      </c>
      <c r="G118" s="255">
        <v>0</v>
      </c>
      <c r="H118" s="380">
        <f t="shared" ref="H118:H125" si="52">SUM(C118:G118)</f>
        <v>0</v>
      </c>
      <c r="I118" s="255">
        <v>0</v>
      </c>
      <c r="J118" s="255">
        <v>0</v>
      </c>
      <c r="K118" s="255">
        <v>0</v>
      </c>
      <c r="L118" s="358">
        <v>1</v>
      </c>
      <c r="M118" s="358">
        <v>0</v>
      </c>
      <c r="N118" s="358">
        <v>0</v>
      </c>
      <c r="O118" s="358">
        <v>1</v>
      </c>
      <c r="P118" s="255">
        <v>0</v>
      </c>
      <c r="Q118" s="255">
        <v>0</v>
      </c>
      <c r="R118" s="255">
        <v>0</v>
      </c>
      <c r="S118" s="255">
        <v>0</v>
      </c>
      <c r="T118" s="255">
        <v>0</v>
      </c>
      <c r="U118" s="380">
        <f>SUM(I118:T118)</f>
        <v>2</v>
      </c>
      <c r="V118" s="255">
        <v>0</v>
      </c>
      <c r="W118" s="255">
        <v>0</v>
      </c>
      <c r="X118" s="255">
        <v>0</v>
      </c>
      <c r="Y118" s="358">
        <v>1</v>
      </c>
      <c r="Z118" s="358">
        <v>0</v>
      </c>
      <c r="AA118" s="358">
        <v>1</v>
      </c>
      <c r="AB118" s="358">
        <v>1</v>
      </c>
      <c r="AC118" s="255">
        <v>0</v>
      </c>
      <c r="AD118" s="255">
        <v>0</v>
      </c>
      <c r="AE118" s="255">
        <v>0</v>
      </c>
      <c r="AF118" s="255">
        <v>0</v>
      </c>
      <c r="AG118" s="255">
        <v>0</v>
      </c>
      <c r="AH118" s="380">
        <f>SUM(V118:AG118)</f>
        <v>3</v>
      </c>
      <c r="AI118" s="255">
        <v>0</v>
      </c>
      <c r="AJ118" s="255">
        <v>0</v>
      </c>
      <c r="AK118" s="255">
        <v>0</v>
      </c>
      <c r="AL118" s="358">
        <v>1</v>
      </c>
      <c r="AM118" s="380">
        <f t="shared" ref="AM118:AM124" si="53">SUM(AI118:AL118)</f>
        <v>1</v>
      </c>
      <c r="AN118" s="8"/>
      <c r="AO118" s="8"/>
    </row>
    <row r="119" spans="1:41">
      <c r="A119" s="8"/>
      <c r="B119" s="215" t="s">
        <v>56</v>
      </c>
      <c r="C119" s="379">
        <v>0</v>
      </c>
      <c r="D119" s="255">
        <v>0</v>
      </c>
      <c r="E119" s="255">
        <v>0</v>
      </c>
      <c r="F119" s="255">
        <v>1</v>
      </c>
      <c r="G119" s="255">
        <v>0</v>
      </c>
      <c r="H119" s="380">
        <f t="shared" si="52"/>
        <v>1</v>
      </c>
      <c r="I119" s="358">
        <v>1</v>
      </c>
      <c r="J119" s="358">
        <v>0</v>
      </c>
      <c r="K119" s="358">
        <v>0</v>
      </c>
      <c r="L119" s="358">
        <v>0</v>
      </c>
      <c r="M119" s="358">
        <v>0</v>
      </c>
      <c r="N119" s="358">
        <v>0</v>
      </c>
      <c r="O119" s="358">
        <v>1</v>
      </c>
      <c r="P119" s="255">
        <v>0</v>
      </c>
      <c r="Q119" s="255">
        <v>0</v>
      </c>
      <c r="R119" s="255">
        <v>0</v>
      </c>
      <c r="S119" s="255">
        <v>0</v>
      </c>
      <c r="T119" s="255">
        <v>0</v>
      </c>
      <c r="U119" s="380">
        <f t="shared" ref="U119:U120" si="54">SUM(I119:T119)</f>
        <v>2</v>
      </c>
      <c r="V119" s="358">
        <v>1</v>
      </c>
      <c r="W119" s="358">
        <v>0</v>
      </c>
      <c r="X119" s="358">
        <v>0</v>
      </c>
      <c r="Y119" s="358">
        <v>0</v>
      </c>
      <c r="Z119" s="358">
        <v>0</v>
      </c>
      <c r="AA119" s="358">
        <v>1</v>
      </c>
      <c r="AB119" s="358">
        <v>1</v>
      </c>
      <c r="AC119" s="255">
        <v>0</v>
      </c>
      <c r="AD119" s="255">
        <v>0</v>
      </c>
      <c r="AE119" s="255">
        <v>0</v>
      </c>
      <c r="AF119" s="255">
        <v>0</v>
      </c>
      <c r="AG119" s="255">
        <v>0</v>
      </c>
      <c r="AH119" s="380">
        <f t="shared" ref="AH119:AH124" si="55">SUM(V119:AG119)</f>
        <v>3</v>
      </c>
      <c r="AI119" s="358">
        <v>1</v>
      </c>
      <c r="AJ119" s="358">
        <v>0</v>
      </c>
      <c r="AK119" s="358">
        <v>0</v>
      </c>
      <c r="AL119" s="358">
        <v>0</v>
      </c>
      <c r="AM119" s="380">
        <f t="shared" si="53"/>
        <v>1</v>
      </c>
      <c r="AN119" s="8"/>
      <c r="AO119" s="8"/>
    </row>
    <row r="120" spans="1:41">
      <c r="A120" s="8"/>
      <c r="B120" s="215" t="s">
        <v>58</v>
      </c>
      <c r="C120" s="379">
        <v>0</v>
      </c>
      <c r="D120" s="255">
        <v>0</v>
      </c>
      <c r="E120" s="255">
        <v>0</v>
      </c>
      <c r="F120" s="255">
        <v>0</v>
      </c>
      <c r="G120" s="255">
        <v>0</v>
      </c>
      <c r="H120" s="380">
        <f t="shared" si="52"/>
        <v>0</v>
      </c>
      <c r="I120" s="358">
        <v>0</v>
      </c>
      <c r="J120" s="358">
        <v>0</v>
      </c>
      <c r="K120" s="358">
        <v>0</v>
      </c>
      <c r="L120" s="358">
        <v>1</v>
      </c>
      <c r="M120" s="255">
        <v>0</v>
      </c>
      <c r="N120" s="255">
        <v>0</v>
      </c>
      <c r="O120" s="255">
        <v>0</v>
      </c>
      <c r="P120" s="255">
        <v>0</v>
      </c>
      <c r="Q120" s="358">
        <v>1</v>
      </c>
      <c r="R120" s="358">
        <v>0</v>
      </c>
      <c r="S120" s="358">
        <v>0</v>
      </c>
      <c r="T120" s="358">
        <v>0</v>
      </c>
      <c r="U120" s="380">
        <f t="shared" si="54"/>
        <v>2</v>
      </c>
      <c r="V120" s="358">
        <v>0</v>
      </c>
      <c r="W120" s="358">
        <v>0</v>
      </c>
      <c r="X120" s="358">
        <v>0</v>
      </c>
      <c r="Y120" s="358">
        <v>1</v>
      </c>
      <c r="Z120" s="255">
        <v>0</v>
      </c>
      <c r="AA120" s="255">
        <v>0</v>
      </c>
      <c r="AB120" s="255">
        <v>0</v>
      </c>
      <c r="AC120" s="255">
        <v>0</v>
      </c>
      <c r="AD120" s="358">
        <v>1</v>
      </c>
      <c r="AE120" s="358">
        <v>0</v>
      </c>
      <c r="AF120" s="358">
        <v>0</v>
      </c>
      <c r="AG120" s="358">
        <v>0</v>
      </c>
      <c r="AH120" s="380">
        <f t="shared" si="55"/>
        <v>2</v>
      </c>
      <c r="AI120" s="358">
        <v>0</v>
      </c>
      <c r="AJ120" s="358">
        <v>0</v>
      </c>
      <c r="AK120" s="358">
        <v>0</v>
      </c>
      <c r="AL120" s="358">
        <v>1</v>
      </c>
      <c r="AM120" s="380">
        <f t="shared" si="53"/>
        <v>1</v>
      </c>
      <c r="AN120" s="8"/>
      <c r="AO120" s="8"/>
    </row>
    <row r="121" spans="1:41">
      <c r="A121" s="8"/>
      <c r="B121" s="215" t="s">
        <v>45</v>
      </c>
      <c r="C121" s="379">
        <v>0</v>
      </c>
      <c r="D121" s="255">
        <v>0</v>
      </c>
      <c r="E121" s="255">
        <v>1</v>
      </c>
      <c r="F121" s="255">
        <v>0</v>
      </c>
      <c r="G121" s="358">
        <v>0</v>
      </c>
      <c r="H121" s="380">
        <f t="shared" si="52"/>
        <v>1</v>
      </c>
      <c r="I121" s="358">
        <v>0</v>
      </c>
      <c r="J121" s="358">
        <v>0</v>
      </c>
      <c r="K121" s="358">
        <v>0</v>
      </c>
      <c r="L121" s="358">
        <v>0</v>
      </c>
      <c r="M121" s="358">
        <v>0</v>
      </c>
      <c r="N121" s="358">
        <v>0</v>
      </c>
      <c r="O121" s="358">
        <v>1</v>
      </c>
      <c r="P121" s="255">
        <v>0</v>
      </c>
      <c r="Q121" s="255">
        <v>0</v>
      </c>
      <c r="R121" s="255">
        <v>0</v>
      </c>
      <c r="S121" s="255">
        <v>0</v>
      </c>
      <c r="T121" s="358">
        <v>0</v>
      </c>
      <c r="U121" s="380">
        <f>SUM(I121:T121)</f>
        <v>1</v>
      </c>
      <c r="V121" s="358">
        <v>0</v>
      </c>
      <c r="W121" s="358">
        <v>0</v>
      </c>
      <c r="X121" s="358">
        <v>0</v>
      </c>
      <c r="Y121" s="358">
        <v>0</v>
      </c>
      <c r="Z121" s="358">
        <v>0</v>
      </c>
      <c r="AA121" s="358">
        <v>0</v>
      </c>
      <c r="AB121" s="358">
        <v>1</v>
      </c>
      <c r="AC121" s="255">
        <v>0</v>
      </c>
      <c r="AD121" s="255">
        <v>0</v>
      </c>
      <c r="AE121" s="255">
        <v>0</v>
      </c>
      <c r="AF121" s="255">
        <v>0</v>
      </c>
      <c r="AG121" s="358">
        <v>1</v>
      </c>
      <c r="AH121" s="380">
        <f t="shared" si="55"/>
        <v>2</v>
      </c>
      <c r="AI121" s="358">
        <v>0</v>
      </c>
      <c r="AJ121" s="358">
        <v>0</v>
      </c>
      <c r="AK121" s="358">
        <v>0</v>
      </c>
      <c r="AL121" s="358">
        <v>0</v>
      </c>
      <c r="AM121" s="380">
        <f t="shared" si="53"/>
        <v>0</v>
      </c>
      <c r="AN121" s="8"/>
      <c r="AO121" s="8"/>
    </row>
    <row r="122" spans="1:41">
      <c r="A122" s="8"/>
      <c r="B122" s="215" t="s">
        <v>49</v>
      </c>
      <c r="C122" s="379">
        <v>0</v>
      </c>
      <c r="D122" s="255">
        <v>0</v>
      </c>
      <c r="E122" s="255">
        <v>0</v>
      </c>
      <c r="F122" s="255">
        <v>0</v>
      </c>
      <c r="G122" s="255">
        <v>0</v>
      </c>
      <c r="H122" s="380">
        <f t="shared" si="52"/>
        <v>0</v>
      </c>
      <c r="I122" s="255">
        <v>0</v>
      </c>
      <c r="J122" s="255">
        <v>0</v>
      </c>
      <c r="K122" s="255">
        <v>0</v>
      </c>
      <c r="L122" s="255">
        <v>0</v>
      </c>
      <c r="M122" s="255">
        <v>0</v>
      </c>
      <c r="N122" s="358">
        <v>1</v>
      </c>
      <c r="O122" s="358">
        <v>0</v>
      </c>
      <c r="P122" s="358">
        <v>0</v>
      </c>
      <c r="Q122" s="358">
        <v>0</v>
      </c>
      <c r="R122" s="358">
        <v>0</v>
      </c>
      <c r="S122" s="358">
        <v>0</v>
      </c>
      <c r="T122" s="358">
        <v>0</v>
      </c>
      <c r="U122" s="380">
        <f t="shared" ref="U122:U124" si="56">SUM(I122:T122)</f>
        <v>1</v>
      </c>
      <c r="V122" s="255">
        <v>0</v>
      </c>
      <c r="W122" s="255">
        <v>0</v>
      </c>
      <c r="X122" s="255">
        <v>0</v>
      </c>
      <c r="Y122" s="255">
        <v>0</v>
      </c>
      <c r="Z122" s="255">
        <v>0</v>
      </c>
      <c r="AA122" s="358">
        <v>1</v>
      </c>
      <c r="AB122" s="358">
        <v>0</v>
      </c>
      <c r="AC122" s="358">
        <v>0</v>
      </c>
      <c r="AD122" s="358">
        <v>0</v>
      </c>
      <c r="AE122" s="358">
        <v>0</v>
      </c>
      <c r="AF122" s="358">
        <v>0</v>
      </c>
      <c r="AG122" s="358">
        <v>0</v>
      </c>
      <c r="AH122" s="380">
        <f t="shared" si="55"/>
        <v>1</v>
      </c>
      <c r="AI122" s="255">
        <v>0</v>
      </c>
      <c r="AJ122" s="255">
        <v>0</v>
      </c>
      <c r="AK122" s="255">
        <v>0</v>
      </c>
      <c r="AL122" s="255">
        <v>0</v>
      </c>
      <c r="AM122" s="380">
        <f t="shared" si="53"/>
        <v>0</v>
      </c>
      <c r="AN122" s="8"/>
      <c r="AO122" s="8"/>
    </row>
    <row r="123" spans="1:41">
      <c r="A123" s="8"/>
      <c r="B123" s="215" t="s">
        <v>57</v>
      </c>
      <c r="C123" s="379">
        <v>0</v>
      </c>
      <c r="D123" s="255">
        <v>0</v>
      </c>
      <c r="E123" s="255">
        <v>0</v>
      </c>
      <c r="F123" s="255">
        <v>0</v>
      </c>
      <c r="G123" s="255">
        <v>0</v>
      </c>
      <c r="H123" s="380">
        <f t="shared" si="52"/>
        <v>0</v>
      </c>
      <c r="I123" s="255">
        <v>0</v>
      </c>
      <c r="J123" s="255">
        <v>0</v>
      </c>
      <c r="K123" s="255">
        <v>0</v>
      </c>
      <c r="L123" s="255">
        <v>0</v>
      </c>
      <c r="M123" s="255">
        <v>0</v>
      </c>
      <c r="N123" s="358">
        <v>0</v>
      </c>
      <c r="O123" s="358">
        <v>0</v>
      </c>
      <c r="P123" s="358">
        <v>0</v>
      </c>
      <c r="Q123" s="358">
        <v>0</v>
      </c>
      <c r="R123" s="358">
        <v>0</v>
      </c>
      <c r="S123" s="358">
        <v>0</v>
      </c>
      <c r="T123" s="358">
        <v>0</v>
      </c>
      <c r="U123" s="380">
        <f t="shared" si="56"/>
        <v>0</v>
      </c>
      <c r="V123" s="255">
        <v>0</v>
      </c>
      <c r="W123" s="255">
        <v>0</v>
      </c>
      <c r="X123" s="255">
        <v>0</v>
      </c>
      <c r="Y123" s="255">
        <v>0</v>
      </c>
      <c r="Z123" s="255">
        <v>0</v>
      </c>
      <c r="AA123" s="358">
        <v>1</v>
      </c>
      <c r="AB123" s="358">
        <v>0</v>
      </c>
      <c r="AC123" s="358">
        <v>0</v>
      </c>
      <c r="AD123" s="358">
        <v>0</v>
      </c>
      <c r="AE123" s="358">
        <v>0</v>
      </c>
      <c r="AF123" s="358">
        <v>0</v>
      </c>
      <c r="AG123" s="358">
        <v>0</v>
      </c>
      <c r="AH123" s="380">
        <f t="shared" si="55"/>
        <v>1</v>
      </c>
      <c r="AI123" s="255">
        <v>0</v>
      </c>
      <c r="AJ123" s="255">
        <v>0</v>
      </c>
      <c r="AK123" s="255">
        <v>0</v>
      </c>
      <c r="AL123" s="255">
        <v>0</v>
      </c>
      <c r="AM123" s="380">
        <f t="shared" si="53"/>
        <v>0</v>
      </c>
      <c r="AN123" s="8"/>
      <c r="AO123" s="8"/>
    </row>
    <row r="124" spans="1:41">
      <c r="A124" s="8"/>
      <c r="B124" s="215" t="s">
        <v>52</v>
      </c>
      <c r="C124" s="379">
        <v>0</v>
      </c>
      <c r="D124" s="255">
        <v>0</v>
      </c>
      <c r="E124" s="255">
        <v>0</v>
      </c>
      <c r="F124" s="255">
        <v>0</v>
      </c>
      <c r="G124" s="255">
        <v>0</v>
      </c>
      <c r="H124" s="380">
        <f t="shared" si="52"/>
        <v>0</v>
      </c>
      <c r="I124" s="358">
        <v>0</v>
      </c>
      <c r="J124" s="358">
        <v>0</v>
      </c>
      <c r="K124" s="358">
        <v>0</v>
      </c>
      <c r="L124" s="358">
        <v>0</v>
      </c>
      <c r="M124" s="358">
        <v>0</v>
      </c>
      <c r="N124" s="358">
        <v>0</v>
      </c>
      <c r="O124" s="358">
        <v>0</v>
      </c>
      <c r="P124" s="255">
        <v>0</v>
      </c>
      <c r="Q124" s="255">
        <v>0</v>
      </c>
      <c r="R124" s="255">
        <v>0</v>
      </c>
      <c r="S124" s="255">
        <v>0</v>
      </c>
      <c r="T124" s="255">
        <v>0</v>
      </c>
      <c r="U124" s="380">
        <f t="shared" si="56"/>
        <v>0</v>
      </c>
      <c r="V124" s="358">
        <v>0</v>
      </c>
      <c r="W124" s="358">
        <v>0</v>
      </c>
      <c r="X124" s="358">
        <v>0</v>
      </c>
      <c r="Y124" s="358">
        <v>0</v>
      </c>
      <c r="Z124" s="358">
        <v>0</v>
      </c>
      <c r="AA124" s="358">
        <v>0</v>
      </c>
      <c r="AB124" s="358">
        <v>0</v>
      </c>
      <c r="AC124" s="255">
        <v>0</v>
      </c>
      <c r="AD124" s="255">
        <v>0</v>
      </c>
      <c r="AE124" s="255">
        <v>0</v>
      </c>
      <c r="AF124" s="255">
        <v>0</v>
      </c>
      <c r="AG124" s="255">
        <v>0</v>
      </c>
      <c r="AH124" s="380">
        <f t="shared" si="55"/>
        <v>0</v>
      </c>
      <c r="AI124" s="358">
        <v>1</v>
      </c>
      <c r="AJ124" s="358">
        <v>0</v>
      </c>
      <c r="AK124" s="358">
        <v>0</v>
      </c>
      <c r="AL124" s="358">
        <v>0</v>
      </c>
      <c r="AM124" s="380">
        <f t="shared" si="53"/>
        <v>1</v>
      </c>
      <c r="AN124" s="8"/>
      <c r="AO124" s="8"/>
    </row>
    <row r="125" spans="1:41" ht="15.95" thickBot="1">
      <c r="A125" s="8"/>
      <c r="B125" s="310" t="s">
        <v>235</v>
      </c>
      <c r="C125" s="311">
        <f>SUM(C118:C124)</f>
        <v>0</v>
      </c>
      <c r="D125" s="312">
        <f t="shared" ref="D125:G125" si="57">SUM(D118:D124)</f>
        <v>0</v>
      </c>
      <c r="E125" s="312">
        <f t="shared" si="57"/>
        <v>1</v>
      </c>
      <c r="F125" s="312">
        <f t="shared" si="57"/>
        <v>1</v>
      </c>
      <c r="G125" s="312">
        <f t="shared" si="57"/>
        <v>0</v>
      </c>
      <c r="H125" s="381">
        <f t="shared" si="52"/>
        <v>2</v>
      </c>
      <c r="I125" s="382">
        <f>SUM(I118:I124)</f>
        <v>1</v>
      </c>
      <c r="J125" s="382">
        <v>1</v>
      </c>
      <c r="K125" s="382">
        <f t="shared" ref="K125:T125" si="58">SUM(K118:K124)</f>
        <v>0</v>
      </c>
      <c r="L125" s="382">
        <f t="shared" si="58"/>
        <v>2</v>
      </c>
      <c r="M125" s="382">
        <f t="shared" si="58"/>
        <v>0</v>
      </c>
      <c r="N125" s="382">
        <f t="shared" si="58"/>
        <v>1</v>
      </c>
      <c r="O125" s="382">
        <f t="shared" si="58"/>
        <v>3</v>
      </c>
      <c r="P125" s="382">
        <f t="shared" si="58"/>
        <v>0</v>
      </c>
      <c r="Q125" s="382">
        <f t="shared" si="58"/>
        <v>1</v>
      </c>
      <c r="R125" s="382">
        <f t="shared" si="58"/>
        <v>0</v>
      </c>
      <c r="S125" s="382">
        <f t="shared" si="58"/>
        <v>0</v>
      </c>
      <c r="T125" s="382">
        <f t="shared" si="58"/>
        <v>0</v>
      </c>
      <c r="U125" s="381">
        <f>SUM(U118:U124)</f>
        <v>8</v>
      </c>
      <c r="V125" s="382">
        <f>SUM(V118:V124)</f>
        <v>1</v>
      </c>
      <c r="W125" s="382">
        <f t="shared" ref="W125:AG125" si="59">SUM(W118:W124)</f>
        <v>0</v>
      </c>
      <c r="X125" s="382">
        <f t="shared" si="59"/>
        <v>0</v>
      </c>
      <c r="Y125" s="382">
        <f t="shared" si="59"/>
        <v>2</v>
      </c>
      <c r="Z125" s="382">
        <f t="shared" si="59"/>
        <v>0</v>
      </c>
      <c r="AA125" s="382">
        <f t="shared" si="59"/>
        <v>4</v>
      </c>
      <c r="AB125" s="382">
        <f t="shared" si="59"/>
        <v>3</v>
      </c>
      <c r="AC125" s="382">
        <f t="shared" si="59"/>
        <v>0</v>
      </c>
      <c r="AD125" s="382">
        <f t="shared" si="59"/>
        <v>1</v>
      </c>
      <c r="AE125" s="382">
        <f t="shared" si="59"/>
        <v>0</v>
      </c>
      <c r="AF125" s="382">
        <f t="shared" si="59"/>
        <v>0</v>
      </c>
      <c r="AG125" s="382">
        <f t="shared" si="59"/>
        <v>1</v>
      </c>
      <c r="AH125" s="381">
        <f>SUM(AH118:AH124)</f>
        <v>12</v>
      </c>
      <c r="AI125" s="382">
        <f>SUM(AI118:AI124)</f>
        <v>2</v>
      </c>
      <c r="AJ125" s="382">
        <f t="shared" ref="AJ125:AL125" si="60">SUM(AJ118:AJ124)</f>
        <v>0</v>
      </c>
      <c r="AK125" s="382">
        <f t="shared" si="60"/>
        <v>0</v>
      </c>
      <c r="AL125" s="382">
        <f t="shared" si="60"/>
        <v>2</v>
      </c>
      <c r="AM125" s="381">
        <f>SUM(AM118:AM124)</f>
        <v>4</v>
      </c>
      <c r="AN125" s="8"/>
      <c r="AO125" s="8"/>
    </row>
    <row r="126" spans="1:41" ht="15.95" thickTop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</row>
    <row r="127" spans="1:4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</row>
    <row r="128" spans="1:41" ht="20.100000000000001">
      <c r="A128" s="8"/>
      <c r="B128" s="342" t="s">
        <v>236</v>
      </c>
      <c r="C128" s="8"/>
      <c r="D128" s="369"/>
      <c r="E128" s="369"/>
      <c r="F128" s="369"/>
      <c r="G128" s="369"/>
      <c r="H128" s="424" t="s">
        <v>230</v>
      </c>
      <c r="I128" s="369"/>
      <c r="J128" s="369"/>
      <c r="K128" s="369"/>
      <c r="L128" s="369"/>
      <c r="M128" s="369"/>
      <c r="N128" s="369"/>
      <c r="O128" s="369"/>
      <c r="P128" s="369"/>
      <c r="Q128" s="369"/>
      <c r="R128" s="369"/>
      <c r="S128" s="369"/>
      <c r="T128" s="369"/>
      <c r="U128" s="424" t="s">
        <v>231</v>
      </c>
      <c r="V128" s="369"/>
      <c r="W128" s="369"/>
      <c r="X128" s="369"/>
      <c r="Y128" s="369"/>
      <c r="Z128" s="369"/>
      <c r="AA128" s="369"/>
      <c r="AB128" s="369"/>
      <c r="AC128" s="369"/>
      <c r="AD128" s="369"/>
      <c r="AE128" s="369"/>
      <c r="AF128" s="369"/>
      <c r="AG128" s="369"/>
      <c r="AH128" s="424" t="s">
        <v>232</v>
      </c>
      <c r="AI128" s="369"/>
      <c r="AJ128" s="369"/>
      <c r="AK128" s="369"/>
      <c r="AL128" s="369"/>
      <c r="AM128" s="424" t="s">
        <v>233</v>
      </c>
      <c r="AN128" s="8"/>
      <c r="AO128" s="8"/>
    </row>
    <row r="129" spans="1:47" ht="15.95">
      <c r="A129" s="8"/>
      <c r="B129" s="309" t="s">
        <v>234</v>
      </c>
      <c r="C129" s="378" t="s">
        <v>217</v>
      </c>
      <c r="D129" s="353" t="s">
        <v>218</v>
      </c>
      <c r="E129" s="353" t="s">
        <v>219</v>
      </c>
      <c r="F129" s="353" t="s">
        <v>220</v>
      </c>
      <c r="G129" s="353" t="s">
        <v>221</v>
      </c>
      <c r="H129" s="425"/>
      <c r="I129" s="353" t="s">
        <v>210</v>
      </c>
      <c r="J129" s="353" t="s">
        <v>211</v>
      </c>
      <c r="K129" s="353" t="s">
        <v>212</v>
      </c>
      <c r="L129" s="353" t="s">
        <v>213</v>
      </c>
      <c r="M129" s="353" t="s">
        <v>214</v>
      </c>
      <c r="N129" s="353" t="s">
        <v>215</v>
      </c>
      <c r="O129" s="353" t="s">
        <v>216</v>
      </c>
      <c r="P129" s="353" t="s">
        <v>217</v>
      </c>
      <c r="Q129" s="353" t="s">
        <v>218</v>
      </c>
      <c r="R129" s="353" t="s">
        <v>219</v>
      </c>
      <c r="S129" s="353" t="s">
        <v>220</v>
      </c>
      <c r="T129" s="353" t="s">
        <v>221</v>
      </c>
      <c r="U129" s="425"/>
      <c r="V129" s="353" t="s">
        <v>210</v>
      </c>
      <c r="W129" s="353" t="s">
        <v>211</v>
      </c>
      <c r="X129" s="353" t="s">
        <v>212</v>
      </c>
      <c r="Y129" s="353" t="s">
        <v>213</v>
      </c>
      <c r="Z129" s="353" t="s">
        <v>214</v>
      </c>
      <c r="AA129" s="353" t="s">
        <v>215</v>
      </c>
      <c r="AB129" s="353" t="s">
        <v>216</v>
      </c>
      <c r="AC129" s="353" t="s">
        <v>217</v>
      </c>
      <c r="AD129" s="353" t="s">
        <v>218</v>
      </c>
      <c r="AE129" s="353" t="s">
        <v>219</v>
      </c>
      <c r="AF129" s="353" t="s">
        <v>220</v>
      </c>
      <c r="AG129" s="353" t="s">
        <v>221</v>
      </c>
      <c r="AH129" s="425"/>
      <c r="AI129" s="353" t="s">
        <v>210</v>
      </c>
      <c r="AJ129" s="353" t="s">
        <v>211</v>
      </c>
      <c r="AK129" s="353" t="s">
        <v>212</v>
      </c>
      <c r="AL129" s="353" t="s">
        <v>213</v>
      </c>
      <c r="AM129" s="425"/>
      <c r="AN129" s="8"/>
      <c r="AO129" s="8"/>
    </row>
    <row r="130" spans="1:47">
      <c r="A130" s="8"/>
      <c r="B130" s="215" t="s">
        <v>37</v>
      </c>
      <c r="C130" s="379">
        <v>0</v>
      </c>
      <c r="D130" s="255">
        <v>0</v>
      </c>
      <c r="E130" s="255">
        <v>0</v>
      </c>
      <c r="F130" s="255">
        <v>0</v>
      </c>
      <c r="G130" s="255">
        <v>0</v>
      </c>
      <c r="H130" s="380">
        <f t="shared" ref="H130:H137" si="61">SUM(C130:G130)</f>
        <v>0</v>
      </c>
      <c r="I130" s="255">
        <v>0</v>
      </c>
      <c r="J130" s="255">
        <v>0</v>
      </c>
      <c r="K130" s="255">
        <v>0</v>
      </c>
      <c r="L130" s="358">
        <v>0</v>
      </c>
      <c r="M130" s="358">
        <v>0</v>
      </c>
      <c r="N130" s="358">
        <v>0</v>
      </c>
      <c r="O130" s="358">
        <v>1</v>
      </c>
      <c r="P130" s="255">
        <v>0</v>
      </c>
      <c r="Q130" s="255">
        <v>0</v>
      </c>
      <c r="R130" s="255">
        <v>0</v>
      </c>
      <c r="S130" s="255">
        <v>0</v>
      </c>
      <c r="T130" s="255">
        <v>0</v>
      </c>
      <c r="U130" s="380">
        <f>SUM(I130:T130)</f>
        <v>1</v>
      </c>
      <c r="V130" s="255">
        <v>0</v>
      </c>
      <c r="W130" s="255">
        <v>0</v>
      </c>
      <c r="X130" s="255">
        <v>0</v>
      </c>
      <c r="Y130" s="358">
        <v>1</v>
      </c>
      <c r="Z130" s="358">
        <v>0</v>
      </c>
      <c r="AA130" s="358">
        <v>0</v>
      </c>
      <c r="AB130" s="358">
        <v>1</v>
      </c>
      <c r="AC130" s="255">
        <v>0</v>
      </c>
      <c r="AD130" s="255">
        <v>0</v>
      </c>
      <c r="AE130" s="255">
        <v>0</v>
      </c>
      <c r="AF130" s="255">
        <v>0</v>
      </c>
      <c r="AG130" s="255">
        <v>0</v>
      </c>
      <c r="AH130" s="380">
        <f>SUM(V130:AG130)</f>
        <v>2</v>
      </c>
      <c r="AI130" s="255">
        <v>0</v>
      </c>
      <c r="AJ130" s="255">
        <v>0</v>
      </c>
      <c r="AK130" s="255">
        <v>0</v>
      </c>
      <c r="AL130" s="358">
        <v>1</v>
      </c>
      <c r="AM130" s="380">
        <f t="shared" ref="AM130:AM136" si="62">SUM(AI130:AL130)</f>
        <v>1</v>
      </c>
      <c r="AN130" s="8"/>
      <c r="AO130" s="8"/>
    </row>
    <row r="131" spans="1:47">
      <c r="A131" s="8"/>
      <c r="B131" s="215" t="s">
        <v>56</v>
      </c>
      <c r="C131" s="379">
        <v>0</v>
      </c>
      <c r="D131" s="255">
        <v>0</v>
      </c>
      <c r="E131" s="255">
        <v>0</v>
      </c>
      <c r="F131" s="255">
        <v>1</v>
      </c>
      <c r="G131" s="255">
        <v>0</v>
      </c>
      <c r="H131" s="380">
        <f t="shared" si="61"/>
        <v>1</v>
      </c>
      <c r="I131" s="358">
        <v>1</v>
      </c>
      <c r="J131" s="358">
        <v>0</v>
      </c>
      <c r="K131" s="358">
        <v>0</v>
      </c>
      <c r="L131" s="358">
        <v>0</v>
      </c>
      <c r="M131" s="358">
        <v>0</v>
      </c>
      <c r="N131" s="358">
        <v>0</v>
      </c>
      <c r="O131" s="358">
        <v>0</v>
      </c>
      <c r="P131" s="255">
        <v>0</v>
      </c>
      <c r="Q131" s="255">
        <v>0</v>
      </c>
      <c r="R131" s="255">
        <v>0</v>
      </c>
      <c r="S131" s="255">
        <v>0</v>
      </c>
      <c r="T131" s="255">
        <v>0</v>
      </c>
      <c r="U131" s="380">
        <f t="shared" ref="U131:U132" si="63">SUM(I131:T131)</f>
        <v>1</v>
      </c>
      <c r="V131" s="358">
        <v>1</v>
      </c>
      <c r="W131" s="358">
        <v>0</v>
      </c>
      <c r="X131" s="358">
        <v>0</v>
      </c>
      <c r="Y131" s="358">
        <v>0</v>
      </c>
      <c r="Z131" s="358">
        <v>0</v>
      </c>
      <c r="AA131" s="358">
        <v>0</v>
      </c>
      <c r="AB131" s="358">
        <v>1</v>
      </c>
      <c r="AC131" s="255">
        <v>0</v>
      </c>
      <c r="AD131" s="255">
        <v>0</v>
      </c>
      <c r="AE131" s="255">
        <v>0</v>
      </c>
      <c r="AF131" s="255">
        <v>0</v>
      </c>
      <c r="AG131" s="255">
        <v>0</v>
      </c>
      <c r="AH131" s="380">
        <f t="shared" ref="AH131:AH136" si="64">SUM(V131:AG131)</f>
        <v>2</v>
      </c>
      <c r="AI131" s="358">
        <v>1</v>
      </c>
      <c r="AJ131" s="358">
        <v>0</v>
      </c>
      <c r="AK131" s="358">
        <v>0</v>
      </c>
      <c r="AL131" s="358">
        <v>0</v>
      </c>
      <c r="AM131" s="380">
        <f t="shared" si="62"/>
        <v>1</v>
      </c>
      <c r="AN131" s="8"/>
      <c r="AO131" s="8"/>
    </row>
    <row r="132" spans="1:47">
      <c r="A132" s="8"/>
      <c r="B132" s="215" t="s">
        <v>58</v>
      </c>
      <c r="C132" s="379">
        <v>0</v>
      </c>
      <c r="D132" s="255">
        <v>0</v>
      </c>
      <c r="E132" s="255">
        <v>0</v>
      </c>
      <c r="F132" s="255">
        <v>0</v>
      </c>
      <c r="G132" s="255">
        <v>0</v>
      </c>
      <c r="H132" s="380">
        <f t="shared" si="61"/>
        <v>0</v>
      </c>
      <c r="I132" s="358">
        <v>0</v>
      </c>
      <c r="J132" s="358">
        <v>0</v>
      </c>
      <c r="K132" s="358">
        <v>0</v>
      </c>
      <c r="L132" s="358">
        <v>0</v>
      </c>
      <c r="M132" s="255">
        <v>0</v>
      </c>
      <c r="N132" s="255">
        <v>0</v>
      </c>
      <c r="O132" s="255">
        <v>0</v>
      </c>
      <c r="P132" s="255">
        <v>0</v>
      </c>
      <c r="Q132" s="358">
        <v>1</v>
      </c>
      <c r="R132" s="358">
        <v>0</v>
      </c>
      <c r="S132" s="358">
        <v>0</v>
      </c>
      <c r="T132" s="358">
        <v>0</v>
      </c>
      <c r="U132" s="380">
        <f t="shared" si="63"/>
        <v>1</v>
      </c>
      <c r="V132" s="358">
        <v>0</v>
      </c>
      <c r="W132" s="358">
        <v>0</v>
      </c>
      <c r="X132" s="358">
        <v>0</v>
      </c>
      <c r="Y132" s="358">
        <v>0</v>
      </c>
      <c r="Z132" s="255">
        <v>0</v>
      </c>
      <c r="AA132" s="255">
        <v>0</v>
      </c>
      <c r="AB132" s="255">
        <v>0</v>
      </c>
      <c r="AC132" s="255">
        <v>0</v>
      </c>
      <c r="AD132" s="358">
        <v>1</v>
      </c>
      <c r="AE132" s="358">
        <v>0</v>
      </c>
      <c r="AF132" s="358">
        <v>0</v>
      </c>
      <c r="AG132" s="358">
        <v>0</v>
      </c>
      <c r="AH132" s="380">
        <f t="shared" si="64"/>
        <v>1</v>
      </c>
      <c r="AI132" s="358">
        <v>0</v>
      </c>
      <c r="AJ132" s="358">
        <v>0</v>
      </c>
      <c r="AK132" s="358">
        <v>0</v>
      </c>
      <c r="AL132" s="358">
        <v>0</v>
      </c>
      <c r="AM132" s="380">
        <f t="shared" si="62"/>
        <v>0</v>
      </c>
      <c r="AN132" s="8"/>
      <c r="AO132" s="8"/>
    </row>
    <row r="133" spans="1:47">
      <c r="A133" s="8"/>
      <c r="B133" s="215" t="s">
        <v>45</v>
      </c>
      <c r="C133" s="379">
        <v>0</v>
      </c>
      <c r="D133" s="255">
        <v>0</v>
      </c>
      <c r="E133" s="255">
        <v>1</v>
      </c>
      <c r="F133" s="255">
        <v>0</v>
      </c>
      <c r="G133" s="358">
        <v>0</v>
      </c>
      <c r="H133" s="380">
        <f t="shared" si="61"/>
        <v>1</v>
      </c>
      <c r="I133" s="358">
        <v>0</v>
      </c>
      <c r="J133" s="358">
        <v>0</v>
      </c>
      <c r="K133" s="358">
        <v>0</v>
      </c>
      <c r="L133" s="358">
        <v>0</v>
      </c>
      <c r="M133" s="358">
        <v>0</v>
      </c>
      <c r="N133" s="358">
        <v>0</v>
      </c>
      <c r="O133" s="358">
        <v>1</v>
      </c>
      <c r="P133" s="255">
        <v>0</v>
      </c>
      <c r="Q133" s="255">
        <v>0</v>
      </c>
      <c r="R133" s="255">
        <v>0</v>
      </c>
      <c r="S133" s="255">
        <v>0</v>
      </c>
      <c r="T133" s="358">
        <v>0</v>
      </c>
      <c r="U133" s="380">
        <f>SUM(I133:T133)</f>
        <v>1</v>
      </c>
      <c r="V133" s="358">
        <v>0</v>
      </c>
      <c r="W133" s="358">
        <v>0</v>
      </c>
      <c r="X133" s="358">
        <v>0</v>
      </c>
      <c r="Y133" s="358">
        <v>0</v>
      </c>
      <c r="Z133" s="358">
        <v>0</v>
      </c>
      <c r="AA133" s="358">
        <v>0</v>
      </c>
      <c r="AB133" s="358">
        <v>0</v>
      </c>
      <c r="AC133" s="255">
        <v>0</v>
      </c>
      <c r="AD133" s="255">
        <v>0</v>
      </c>
      <c r="AE133" s="255">
        <v>0</v>
      </c>
      <c r="AF133" s="255">
        <v>0</v>
      </c>
      <c r="AG133" s="358">
        <v>1</v>
      </c>
      <c r="AH133" s="380">
        <f t="shared" si="64"/>
        <v>1</v>
      </c>
      <c r="AI133" s="358">
        <v>0</v>
      </c>
      <c r="AJ133" s="358">
        <v>0</v>
      </c>
      <c r="AK133" s="358">
        <v>0</v>
      </c>
      <c r="AL133" s="358">
        <v>0</v>
      </c>
      <c r="AM133" s="380">
        <f t="shared" si="62"/>
        <v>0</v>
      </c>
      <c r="AN133" s="8"/>
      <c r="AO133" s="8"/>
    </row>
    <row r="134" spans="1:47">
      <c r="A134" s="8"/>
      <c r="B134" s="215" t="s">
        <v>49</v>
      </c>
      <c r="C134" s="379">
        <v>0</v>
      </c>
      <c r="D134" s="255">
        <v>0</v>
      </c>
      <c r="E134" s="255">
        <v>0</v>
      </c>
      <c r="F134" s="255">
        <v>0</v>
      </c>
      <c r="G134" s="255">
        <v>0</v>
      </c>
      <c r="H134" s="380">
        <f t="shared" si="61"/>
        <v>0</v>
      </c>
      <c r="I134" s="255">
        <v>0</v>
      </c>
      <c r="J134" s="255">
        <v>0</v>
      </c>
      <c r="K134" s="255">
        <v>0</v>
      </c>
      <c r="L134" s="255">
        <v>0</v>
      </c>
      <c r="M134" s="255">
        <v>0</v>
      </c>
      <c r="N134" s="358">
        <v>0</v>
      </c>
      <c r="O134" s="358">
        <v>0</v>
      </c>
      <c r="P134" s="358">
        <v>0</v>
      </c>
      <c r="Q134" s="358">
        <v>0</v>
      </c>
      <c r="R134" s="358">
        <v>0</v>
      </c>
      <c r="S134" s="358">
        <v>0</v>
      </c>
      <c r="T134" s="358">
        <v>0</v>
      </c>
      <c r="U134" s="380">
        <f t="shared" ref="U134:U136" si="65">SUM(I134:T134)</f>
        <v>0</v>
      </c>
      <c r="V134" s="255">
        <v>0</v>
      </c>
      <c r="W134" s="255">
        <v>0</v>
      </c>
      <c r="X134" s="255">
        <v>0</v>
      </c>
      <c r="Y134" s="255">
        <v>0</v>
      </c>
      <c r="Z134" s="255">
        <v>0</v>
      </c>
      <c r="AA134" s="358">
        <v>0</v>
      </c>
      <c r="AB134" s="358">
        <v>0</v>
      </c>
      <c r="AC134" s="358">
        <v>0</v>
      </c>
      <c r="AD134" s="358">
        <v>0</v>
      </c>
      <c r="AE134" s="358">
        <v>0</v>
      </c>
      <c r="AF134" s="358">
        <v>0</v>
      </c>
      <c r="AG134" s="358">
        <v>0</v>
      </c>
      <c r="AH134" s="380">
        <f t="shared" si="64"/>
        <v>0</v>
      </c>
      <c r="AI134" s="255">
        <v>0</v>
      </c>
      <c r="AJ134" s="255">
        <v>0</v>
      </c>
      <c r="AK134" s="255">
        <v>0</v>
      </c>
      <c r="AL134" s="255">
        <v>0</v>
      </c>
      <c r="AM134" s="380">
        <f t="shared" si="62"/>
        <v>0</v>
      </c>
      <c r="AN134" s="8"/>
      <c r="AO134" s="8"/>
    </row>
    <row r="135" spans="1:47">
      <c r="A135" s="8"/>
      <c r="B135" s="215" t="s">
        <v>57</v>
      </c>
      <c r="C135" s="379">
        <v>0</v>
      </c>
      <c r="D135" s="255">
        <v>0</v>
      </c>
      <c r="E135" s="255">
        <v>0</v>
      </c>
      <c r="F135" s="255">
        <v>0</v>
      </c>
      <c r="G135" s="255">
        <v>0</v>
      </c>
      <c r="H135" s="380">
        <f t="shared" si="61"/>
        <v>0</v>
      </c>
      <c r="I135" s="255">
        <v>0</v>
      </c>
      <c r="J135" s="255">
        <v>0</v>
      </c>
      <c r="K135" s="255">
        <v>0</v>
      </c>
      <c r="L135" s="255">
        <v>0</v>
      </c>
      <c r="M135" s="255">
        <v>0</v>
      </c>
      <c r="N135" s="358">
        <v>0</v>
      </c>
      <c r="O135" s="358">
        <v>0</v>
      </c>
      <c r="P135" s="358">
        <v>0</v>
      </c>
      <c r="Q135" s="358">
        <v>0</v>
      </c>
      <c r="R135" s="358">
        <v>0</v>
      </c>
      <c r="S135" s="358">
        <v>0</v>
      </c>
      <c r="T135" s="358">
        <v>0</v>
      </c>
      <c r="U135" s="380">
        <f t="shared" si="65"/>
        <v>0</v>
      </c>
      <c r="V135" s="255">
        <v>0</v>
      </c>
      <c r="W135" s="255">
        <v>0</v>
      </c>
      <c r="X135" s="255">
        <v>0</v>
      </c>
      <c r="Y135" s="255">
        <v>0</v>
      </c>
      <c r="Z135" s="255">
        <v>0</v>
      </c>
      <c r="AA135" s="358">
        <v>0</v>
      </c>
      <c r="AB135" s="358">
        <v>0</v>
      </c>
      <c r="AC135" s="358">
        <v>0</v>
      </c>
      <c r="AD135" s="358">
        <v>0</v>
      </c>
      <c r="AE135" s="358">
        <v>0</v>
      </c>
      <c r="AF135" s="358">
        <v>0</v>
      </c>
      <c r="AG135" s="358">
        <v>0</v>
      </c>
      <c r="AH135" s="380">
        <f t="shared" si="64"/>
        <v>0</v>
      </c>
      <c r="AI135" s="255">
        <v>0</v>
      </c>
      <c r="AJ135" s="255">
        <v>0</v>
      </c>
      <c r="AK135" s="255">
        <v>0</v>
      </c>
      <c r="AL135" s="255">
        <v>0</v>
      </c>
      <c r="AM135" s="380">
        <f t="shared" si="62"/>
        <v>0</v>
      </c>
      <c r="AN135" s="8"/>
      <c r="AO135" s="8"/>
    </row>
    <row r="136" spans="1:47">
      <c r="A136" s="8"/>
      <c r="B136" s="215" t="s">
        <v>52</v>
      </c>
      <c r="C136" s="379">
        <v>0</v>
      </c>
      <c r="D136" s="255">
        <v>0</v>
      </c>
      <c r="E136" s="255">
        <v>0</v>
      </c>
      <c r="F136" s="255">
        <v>0</v>
      </c>
      <c r="G136" s="255">
        <v>0</v>
      </c>
      <c r="H136" s="380">
        <f t="shared" si="61"/>
        <v>0</v>
      </c>
      <c r="I136" s="358">
        <v>0</v>
      </c>
      <c r="J136" s="358">
        <v>0</v>
      </c>
      <c r="K136" s="358">
        <v>0</v>
      </c>
      <c r="L136" s="358">
        <v>0</v>
      </c>
      <c r="M136" s="358">
        <v>0</v>
      </c>
      <c r="N136" s="358">
        <v>0</v>
      </c>
      <c r="O136" s="358">
        <v>0</v>
      </c>
      <c r="P136" s="255">
        <v>0</v>
      </c>
      <c r="Q136" s="255">
        <v>0</v>
      </c>
      <c r="R136" s="255">
        <v>0</v>
      </c>
      <c r="S136" s="255">
        <v>0</v>
      </c>
      <c r="T136" s="255">
        <v>0</v>
      </c>
      <c r="U136" s="380">
        <f t="shared" si="65"/>
        <v>0</v>
      </c>
      <c r="V136" s="358">
        <v>0</v>
      </c>
      <c r="W136" s="358">
        <v>0</v>
      </c>
      <c r="X136" s="358">
        <v>0</v>
      </c>
      <c r="Y136" s="358">
        <v>0</v>
      </c>
      <c r="Z136" s="358">
        <v>0</v>
      </c>
      <c r="AA136" s="358">
        <v>0</v>
      </c>
      <c r="AB136" s="358">
        <v>0</v>
      </c>
      <c r="AC136" s="255">
        <v>0</v>
      </c>
      <c r="AD136" s="255">
        <v>0</v>
      </c>
      <c r="AE136" s="255">
        <v>0</v>
      </c>
      <c r="AF136" s="255">
        <v>0</v>
      </c>
      <c r="AG136" s="255">
        <v>0</v>
      </c>
      <c r="AH136" s="380">
        <f t="shared" si="64"/>
        <v>0</v>
      </c>
      <c r="AI136" s="358">
        <v>0</v>
      </c>
      <c r="AJ136" s="358">
        <v>0</v>
      </c>
      <c r="AK136" s="358">
        <v>0</v>
      </c>
      <c r="AL136" s="358">
        <v>0</v>
      </c>
      <c r="AM136" s="380">
        <f t="shared" si="62"/>
        <v>0</v>
      </c>
      <c r="AN136" s="8"/>
      <c r="AO136" s="8"/>
    </row>
    <row r="137" spans="1:47" ht="15.95" thickBot="1">
      <c r="A137" s="8"/>
      <c r="B137" s="310" t="s">
        <v>235</v>
      </c>
      <c r="C137" s="311">
        <f>SUM(C130:C136)</f>
        <v>0</v>
      </c>
      <c r="D137" s="312">
        <f t="shared" ref="D137:G137" si="66">SUM(D130:D136)</f>
        <v>0</v>
      </c>
      <c r="E137" s="312">
        <f t="shared" si="66"/>
        <v>1</v>
      </c>
      <c r="F137" s="312">
        <f t="shared" si="66"/>
        <v>1</v>
      </c>
      <c r="G137" s="312">
        <f t="shared" si="66"/>
        <v>0</v>
      </c>
      <c r="H137" s="381">
        <f t="shared" si="61"/>
        <v>2</v>
      </c>
      <c r="I137" s="382">
        <f>SUM(I130:I136)</f>
        <v>1</v>
      </c>
      <c r="J137" s="382">
        <v>1</v>
      </c>
      <c r="K137" s="382">
        <f t="shared" ref="K137:T137" si="67">SUM(K130:K136)</f>
        <v>0</v>
      </c>
      <c r="L137" s="382">
        <f t="shared" si="67"/>
        <v>0</v>
      </c>
      <c r="M137" s="382">
        <f t="shared" si="67"/>
        <v>0</v>
      </c>
      <c r="N137" s="382">
        <f t="shared" si="67"/>
        <v>0</v>
      </c>
      <c r="O137" s="382">
        <f t="shared" si="67"/>
        <v>2</v>
      </c>
      <c r="P137" s="382">
        <f t="shared" si="67"/>
        <v>0</v>
      </c>
      <c r="Q137" s="382">
        <f t="shared" si="67"/>
        <v>1</v>
      </c>
      <c r="R137" s="382">
        <f t="shared" si="67"/>
        <v>0</v>
      </c>
      <c r="S137" s="382">
        <f t="shared" si="67"/>
        <v>0</v>
      </c>
      <c r="T137" s="382">
        <f t="shared" si="67"/>
        <v>0</v>
      </c>
      <c r="U137" s="381">
        <f>SUM(U130:U136)</f>
        <v>4</v>
      </c>
      <c r="V137" s="382">
        <f>SUM(V130:V136)</f>
        <v>1</v>
      </c>
      <c r="W137" s="382">
        <f t="shared" ref="W137:AG137" si="68">SUM(W130:W136)</f>
        <v>0</v>
      </c>
      <c r="X137" s="382">
        <f t="shared" si="68"/>
        <v>0</v>
      </c>
      <c r="Y137" s="382">
        <f t="shared" si="68"/>
        <v>1</v>
      </c>
      <c r="Z137" s="382">
        <f t="shared" si="68"/>
        <v>0</v>
      </c>
      <c r="AA137" s="382">
        <f t="shared" si="68"/>
        <v>0</v>
      </c>
      <c r="AB137" s="382">
        <f t="shared" si="68"/>
        <v>2</v>
      </c>
      <c r="AC137" s="382">
        <f t="shared" si="68"/>
        <v>0</v>
      </c>
      <c r="AD137" s="382">
        <f t="shared" si="68"/>
        <v>1</v>
      </c>
      <c r="AE137" s="382">
        <f t="shared" si="68"/>
        <v>0</v>
      </c>
      <c r="AF137" s="382">
        <f t="shared" si="68"/>
        <v>0</v>
      </c>
      <c r="AG137" s="382">
        <f t="shared" si="68"/>
        <v>1</v>
      </c>
      <c r="AH137" s="381">
        <f>SUM(AH130:AH136)</f>
        <v>6</v>
      </c>
      <c r="AI137" s="382">
        <f>SUM(AI130:AI136)</f>
        <v>1</v>
      </c>
      <c r="AJ137" s="382">
        <f t="shared" ref="AJ137:AL137" si="69">SUM(AJ130:AJ136)</f>
        <v>0</v>
      </c>
      <c r="AK137" s="382">
        <f t="shared" si="69"/>
        <v>0</v>
      </c>
      <c r="AL137" s="382">
        <f t="shared" si="69"/>
        <v>1</v>
      </c>
      <c r="AM137" s="381">
        <f>SUM(AM130:AM136)</f>
        <v>2</v>
      </c>
      <c r="AN137" s="8"/>
      <c r="AO137" s="8"/>
    </row>
    <row r="138" spans="1:47" ht="15.95" thickTop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</row>
    <row r="139" spans="1:47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</row>
    <row r="140" spans="1:47">
      <c r="A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</row>
    <row r="141" spans="1:47" ht="33" customHeight="1">
      <c r="B141" s="423" t="s">
        <v>237</v>
      </c>
      <c r="C141" s="423"/>
      <c r="D141" s="423"/>
      <c r="E141" s="423"/>
      <c r="F141" s="423"/>
      <c r="G141" s="423"/>
      <c r="H141" s="423"/>
      <c r="I141" s="423"/>
      <c r="J141" s="423"/>
      <c r="K141" s="423"/>
      <c r="L141" s="423"/>
      <c r="M141" s="423"/>
      <c r="N141" s="423"/>
      <c r="O141" s="423"/>
      <c r="P141" s="423"/>
      <c r="Q141" s="423"/>
      <c r="R141" s="423"/>
      <c r="S141" s="423"/>
      <c r="T141" s="423"/>
      <c r="U141" s="423"/>
      <c r="V141" s="423"/>
      <c r="W141" s="423"/>
      <c r="X141" s="423"/>
      <c r="Y141" s="423"/>
      <c r="Z141" s="423"/>
      <c r="AA141" s="423"/>
      <c r="AB141" s="423"/>
      <c r="AC141" s="423"/>
      <c r="AD141" s="423"/>
      <c r="AE141" s="423"/>
      <c r="AF141" s="423"/>
      <c r="AG141" s="423"/>
      <c r="AH141" s="423"/>
      <c r="AI141" s="423"/>
      <c r="AJ141" s="423"/>
      <c r="AK141" s="423"/>
      <c r="AL141" s="423"/>
      <c r="AM141" s="423"/>
      <c r="AN141" s="423"/>
      <c r="AO141" s="423"/>
      <c r="AP141" s="423"/>
      <c r="AQ141" s="423"/>
      <c r="AR141" s="423"/>
      <c r="AS141" s="423"/>
      <c r="AT141" s="423"/>
      <c r="AU141" s="423"/>
    </row>
    <row r="142" spans="1:47" ht="26.25" customHeight="1">
      <c r="A142" s="313"/>
      <c r="B142" s="423"/>
      <c r="C142" s="423"/>
      <c r="D142" s="423"/>
      <c r="E142" s="423"/>
      <c r="F142" s="423"/>
      <c r="G142" s="423"/>
      <c r="H142" s="423"/>
      <c r="I142" s="423"/>
      <c r="J142" s="423"/>
      <c r="K142" s="423"/>
      <c r="L142" s="423"/>
      <c r="M142" s="423"/>
      <c r="N142" s="423"/>
      <c r="O142" s="423"/>
      <c r="P142" s="423"/>
      <c r="Q142" s="423"/>
      <c r="R142" s="423"/>
      <c r="S142" s="423"/>
      <c r="T142" s="423"/>
      <c r="U142" s="423"/>
      <c r="V142" s="423"/>
      <c r="W142" s="423"/>
      <c r="X142" s="423"/>
      <c r="Y142" s="423"/>
      <c r="Z142" s="423"/>
      <c r="AA142" s="423"/>
      <c r="AB142" s="423"/>
      <c r="AC142" s="423"/>
      <c r="AD142" s="423"/>
      <c r="AE142" s="423"/>
      <c r="AF142" s="423"/>
      <c r="AG142" s="423"/>
      <c r="AH142" s="423"/>
      <c r="AI142" s="423"/>
      <c r="AJ142" s="423"/>
      <c r="AK142" s="423"/>
      <c r="AL142" s="423"/>
      <c r="AM142" s="423"/>
      <c r="AN142" s="423"/>
      <c r="AO142" s="423"/>
      <c r="AP142" s="423"/>
      <c r="AQ142" s="423"/>
      <c r="AR142" s="423"/>
      <c r="AS142" s="423"/>
      <c r="AT142" s="423"/>
      <c r="AU142" s="423"/>
    </row>
    <row r="143" spans="1:47">
      <c r="A143" s="8"/>
      <c r="B143" s="383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</row>
    <row r="144" spans="1:47">
      <c r="A144" s="8"/>
      <c r="B144" s="348" t="s">
        <v>205</v>
      </c>
      <c r="C144" s="349">
        <v>3</v>
      </c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</row>
    <row r="145" spans="1:48">
      <c r="A145" s="8"/>
      <c r="B145" s="350"/>
      <c r="C145" s="293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</row>
    <row r="146" spans="1:48" ht="26.25">
      <c r="A146" s="8"/>
      <c r="B146" s="352" t="s">
        <v>206</v>
      </c>
      <c r="D146" s="351"/>
      <c r="E146" s="351"/>
      <c r="F146" s="351"/>
      <c r="G146" s="351"/>
      <c r="H146" s="325" t="s">
        <v>207</v>
      </c>
      <c r="I146" s="351"/>
      <c r="J146" s="351"/>
      <c r="K146" s="351"/>
      <c r="L146" s="351"/>
      <c r="M146" s="351"/>
      <c r="N146" s="351"/>
      <c r="P146" s="8"/>
      <c r="Q146" s="8"/>
      <c r="R146" s="383"/>
      <c r="T146" s="351"/>
      <c r="U146" s="351"/>
      <c r="V146" s="351"/>
      <c r="W146" s="351"/>
      <c r="X146" s="325" t="s">
        <v>208</v>
      </c>
      <c r="Y146" s="351"/>
      <c r="Z146" s="351"/>
      <c r="AA146" s="351"/>
      <c r="AB146" s="351"/>
      <c r="AC146" s="351"/>
      <c r="AD146" s="351"/>
      <c r="AF146" s="8"/>
      <c r="AG146" s="8"/>
      <c r="AH146" s="383"/>
      <c r="AJ146" s="351"/>
      <c r="AK146" s="351"/>
      <c r="AL146" s="351"/>
      <c r="AM146" s="351"/>
      <c r="AN146" s="325" t="s">
        <v>236</v>
      </c>
      <c r="AO146" s="351"/>
      <c r="AP146" s="351"/>
      <c r="AQ146" s="351"/>
      <c r="AR146" s="351"/>
      <c r="AS146" s="351"/>
      <c r="AT146" s="351"/>
    </row>
    <row r="147" spans="1:48">
      <c r="A147" s="8"/>
      <c r="B147" s="383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P147" s="8"/>
      <c r="Q147" s="8"/>
      <c r="R147" s="383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F147" s="8"/>
      <c r="AG147" s="8"/>
      <c r="AH147" s="383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</row>
    <row r="148" spans="1:48" ht="15.75">
      <c r="A148" s="8"/>
      <c r="D148" s="353" t="s">
        <v>210</v>
      </c>
      <c r="E148" s="353" t="s">
        <v>211</v>
      </c>
      <c r="F148" s="353" t="s">
        <v>212</v>
      </c>
      <c r="G148" s="353" t="s">
        <v>213</v>
      </c>
      <c r="H148" s="353" t="s">
        <v>214</v>
      </c>
      <c r="I148" s="353" t="s">
        <v>215</v>
      </c>
      <c r="J148" s="353" t="s">
        <v>216</v>
      </c>
      <c r="K148" s="353" t="s">
        <v>217</v>
      </c>
      <c r="L148" s="353" t="s">
        <v>218</v>
      </c>
      <c r="M148" s="353" t="s">
        <v>219</v>
      </c>
      <c r="N148" s="353" t="s">
        <v>220</v>
      </c>
      <c r="O148" s="353" t="s">
        <v>221</v>
      </c>
      <c r="P148" s="8"/>
      <c r="Q148" s="8"/>
      <c r="R148" s="352" t="s">
        <v>206</v>
      </c>
      <c r="T148" s="353" t="s">
        <v>210</v>
      </c>
      <c r="U148" s="353" t="s">
        <v>211</v>
      </c>
      <c r="V148" s="353" t="s">
        <v>212</v>
      </c>
      <c r="W148" s="353" t="s">
        <v>213</v>
      </c>
      <c r="X148" s="353" t="s">
        <v>214</v>
      </c>
      <c r="Y148" s="353" t="s">
        <v>215</v>
      </c>
      <c r="Z148" s="353" t="s">
        <v>216</v>
      </c>
      <c r="AA148" s="353" t="s">
        <v>217</v>
      </c>
      <c r="AB148" s="353" t="s">
        <v>218</v>
      </c>
      <c r="AC148" s="353" t="s">
        <v>219</v>
      </c>
      <c r="AD148" s="353" t="s">
        <v>220</v>
      </c>
      <c r="AE148" s="353" t="s">
        <v>221</v>
      </c>
      <c r="AF148" s="8"/>
      <c r="AG148" s="8"/>
      <c r="AH148" s="352" t="s">
        <v>206</v>
      </c>
      <c r="AJ148" s="353" t="s">
        <v>210</v>
      </c>
      <c r="AK148" s="353" t="s">
        <v>211</v>
      </c>
      <c r="AL148" s="353" t="s">
        <v>212</v>
      </c>
      <c r="AM148" s="353" t="s">
        <v>213</v>
      </c>
      <c r="AN148" s="353" t="s">
        <v>214</v>
      </c>
      <c r="AO148" s="353" t="s">
        <v>215</v>
      </c>
      <c r="AP148" s="353" t="s">
        <v>216</v>
      </c>
      <c r="AQ148" s="353" t="s">
        <v>217</v>
      </c>
      <c r="AR148" s="353" t="s">
        <v>218</v>
      </c>
      <c r="AS148" s="353" t="s">
        <v>219</v>
      </c>
      <c r="AT148" s="353" t="s">
        <v>220</v>
      </c>
      <c r="AU148" s="353" t="s">
        <v>221</v>
      </c>
    </row>
    <row r="149" spans="1:48">
      <c r="A149" s="8"/>
      <c r="B149" s="8"/>
      <c r="C149" s="354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P149" s="8"/>
      <c r="Q149" s="8"/>
      <c r="R149" s="8"/>
      <c r="S149" s="354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F149" s="8"/>
      <c r="AG149" s="8"/>
      <c r="AH149" s="8"/>
      <c r="AI149" s="354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</row>
    <row r="150" spans="1:48">
      <c r="A150" s="8"/>
      <c r="B150" s="138" t="s">
        <v>238</v>
      </c>
      <c r="C150" s="355"/>
      <c r="D150" s="355"/>
      <c r="E150" s="355"/>
      <c r="F150" s="355"/>
      <c r="G150" s="355"/>
      <c r="H150" s="355"/>
      <c r="I150" s="355"/>
      <c r="J150" s="355"/>
      <c r="K150" s="355"/>
      <c r="L150" s="355"/>
      <c r="M150" s="355"/>
      <c r="N150" s="355"/>
      <c r="O150" s="355"/>
      <c r="P150" s="8"/>
      <c r="Q150" s="8"/>
      <c r="R150" s="138" t="s">
        <v>238</v>
      </c>
      <c r="S150" s="355"/>
      <c r="T150" s="355"/>
      <c r="U150" s="355"/>
      <c r="V150" s="355"/>
      <c r="W150" s="355"/>
      <c r="X150" s="355"/>
      <c r="Y150" s="355"/>
      <c r="Z150" s="355"/>
      <c r="AA150" s="355"/>
      <c r="AB150" s="355"/>
      <c r="AC150" s="355"/>
      <c r="AD150" s="355"/>
      <c r="AE150" s="355"/>
      <c r="AF150" s="8"/>
      <c r="AG150" s="8"/>
      <c r="AH150" s="138" t="s">
        <v>238</v>
      </c>
      <c r="AI150" s="355"/>
      <c r="AJ150" s="355"/>
      <c r="AK150" s="355"/>
      <c r="AL150" s="355"/>
      <c r="AM150" s="355"/>
      <c r="AN150" s="355"/>
      <c r="AO150" s="355"/>
      <c r="AP150" s="355"/>
      <c r="AQ150" s="355"/>
      <c r="AR150" s="355"/>
      <c r="AS150" s="355"/>
      <c r="AT150" s="355"/>
      <c r="AU150" s="355"/>
    </row>
    <row r="151" spans="1:48" ht="18.95">
      <c r="A151" s="8"/>
      <c r="B151" s="356" t="s">
        <v>13</v>
      </c>
      <c r="C151" s="284"/>
      <c r="D151" s="284"/>
      <c r="E151" s="284"/>
      <c r="F151" s="284"/>
      <c r="G151" s="284"/>
      <c r="H151" s="284"/>
      <c r="I151" s="284"/>
      <c r="J151" s="284"/>
      <c r="K151" s="284"/>
      <c r="L151" s="284"/>
      <c r="M151" s="284"/>
      <c r="N151" s="284"/>
      <c r="O151" s="284"/>
      <c r="P151" s="384" t="s">
        <v>15</v>
      </c>
      <c r="Q151" s="8"/>
      <c r="R151" s="356" t="s">
        <v>13</v>
      </c>
      <c r="S151" s="284"/>
      <c r="T151" s="284"/>
      <c r="U151" s="284"/>
      <c r="V151" s="284"/>
      <c r="W151" s="284"/>
      <c r="X151" s="284"/>
      <c r="Y151" s="284"/>
      <c r="Z151" s="284"/>
      <c r="AA151" s="284"/>
      <c r="AB151" s="284"/>
      <c r="AC151" s="284"/>
      <c r="AD151" s="284"/>
      <c r="AE151" s="284"/>
      <c r="AF151" s="384" t="s">
        <v>15</v>
      </c>
      <c r="AG151" s="8"/>
      <c r="AH151" s="356" t="s">
        <v>13</v>
      </c>
      <c r="AI151" s="284"/>
      <c r="AJ151" s="284"/>
      <c r="AK151" s="284"/>
      <c r="AL151" s="284"/>
      <c r="AM151" s="284"/>
      <c r="AN151" s="284"/>
      <c r="AO151" s="284"/>
      <c r="AP151" s="284"/>
      <c r="AQ151" s="284"/>
      <c r="AR151" s="284"/>
      <c r="AS151" s="284"/>
      <c r="AT151" s="284"/>
      <c r="AU151" s="284"/>
      <c r="AV151" s="384" t="s">
        <v>15</v>
      </c>
    </row>
    <row r="152" spans="1:48" ht="15.95">
      <c r="A152" s="8"/>
      <c r="B152" s="308" t="s">
        <v>37</v>
      </c>
      <c r="C152" s="357"/>
      <c r="D152" s="357"/>
      <c r="E152" s="357"/>
      <c r="F152" s="357"/>
      <c r="G152" s="358"/>
      <c r="H152" s="358"/>
      <c r="I152" s="358"/>
      <c r="J152" s="358"/>
      <c r="K152" s="359"/>
      <c r="L152" s="357"/>
      <c r="M152" s="357"/>
      <c r="N152" s="357"/>
      <c r="O152" s="357"/>
      <c r="P152" s="385"/>
      <c r="Q152" s="8"/>
      <c r="R152" s="308" t="s">
        <v>37</v>
      </c>
      <c r="S152" s="357"/>
      <c r="T152" s="357"/>
      <c r="U152" s="357"/>
      <c r="V152" s="357"/>
      <c r="W152" s="358"/>
      <c r="X152" s="358"/>
      <c r="Y152" s="358"/>
      <c r="Z152" s="358"/>
      <c r="AA152" s="359"/>
      <c r="AB152" s="357"/>
      <c r="AC152" s="357"/>
      <c r="AD152" s="357"/>
      <c r="AE152" s="357"/>
      <c r="AF152" s="385"/>
      <c r="AG152" s="8"/>
      <c r="AH152" s="308" t="s">
        <v>37</v>
      </c>
      <c r="AI152" s="357"/>
      <c r="AJ152" s="357"/>
      <c r="AK152" s="357"/>
      <c r="AL152" s="357"/>
      <c r="AM152" s="358"/>
      <c r="AN152" s="358"/>
      <c r="AO152" s="358"/>
      <c r="AP152" s="358"/>
      <c r="AQ152" s="359"/>
      <c r="AR152" s="357"/>
      <c r="AS152" s="357"/>
      <c r="AT152" s="357"/>
      <c r="AU152" s="357"/>
      <c r="AV152" s="385"/>
    </row>
    <row r="153" spans="1:48">
      <c r="A153" s="8"/>
      <c r="B153" s="8"/>
      <c r="C153" s="8" t="s">
        <v>13</v>
      </c>
      <c r="D153" s="255">
        <v>1</v>
      </c>
      <c r="E153" s="255">
        <v>1</v>
      </c>
      <c r="F153" s="255">
        <v>0</v>
      </c>
      <c r="G153" s="255">
        <v>0</v>
      </c>
      <c r="H153" s="255">
        <v>0</v>
      </c>
      <c r="I153" s="255">
        <v>0</v>
      </c>
      <c r="J153" s="255">
        <v>0</v>
      </c>
      <c r="K153" s="255">
        <v>1</v>
      </c>
      <c r="L153" s="255">
        <v>1</v>
      </c>
      <c r="M153" s="255">
        <v>0</v>
      </c>
      <c r="N153" s="255">
        <v>1</v>
      </c>
      <c r="O153" s="11">
        <v>0</v>
      </c>
      <c r="P153" s="367">
        <f>SUM(D153:O153)</f>
        <v>5</v>
      </c>
      <c r="Q153" s="8"/>
      <c r="R153" s="8"/>
      <c r="S153" s="8" t="s">
        <v>13</v>
      </c>
      <c r="T153" s="255">
        <v>1</v>
      </c>
      <c r="U153" s="255">
        <v>1</v>
      </c>
      <c r="V153" s="255">
        <v>1</v>
      </c>
      <c r="W153" s="255">
        <v>0</v>
      </c>
      <c r="X153" s="255">
        <v>0</v>
      </c>
      <c r="Y153" s="255">
        <v>0</v>
      </c>
      <c r="Z153" s="255">
        <v>0</v>
      </c>
      <c r="AA153" s="255">
        <v>1</v>
      </c>
      <c r="AB153" s="255">
        <v>1</v>
      </c>
      <c r="AC153" s="255">
        <v>1</v>
      </c>
      <c r="AD153" s="255">
        <v>1</v>
      </c>
      <c r="AE153" s="11">
        <v>0</v>
      </c>
      <c r="AF153" s="367">
        <f>SUM(T153:AE153)</f>
        <v>7</v>
      </c>
      <c r="AG153" s="8"/>
      <c r="AH153" s="8"/>
      <c r="AI153" s="8" t="s">
        <v>13</v>
      </c>
      <c r="AJ153" s="255">
        <v>0</v>
      </c>
      <c r="AK153" s="255">
        <v>1</v>
      </c>
      <c r="AL153" s="255">
        <v>0</v>
      </c>
      <c r="AM153" s="255">
        <v>0</v>
      </c>
      <c r="AN153" s="255">
        <v>0</v>
      </c>
      <c r="AO153" s="255">
        <v>0</v>
      </c>
      <c r="AP153" s="255">
        <v>0</v>
      </c>
      <c r="AQ153" s="255">
        <v>1</v>
      </c>
      <c r="AR153" s="255">
        <v>1</v>
      </c>
      <c r="AS153" s="255">
        <v>0</v>
      </c>
      <c r="AT153" s="255">
        <v>1</v>
      </c>
      <c r="AU153" s="11">
        <v>0</v>
      </c>
      <c r="AV153" s="367">
        <f>SUM(AJ153:AU153)</f>
        <v>4</v>
      </c>
    </row>
    <row r="154" spans="1:48">
      <c r="A154" s="8"/>
      <c r="B154" s="8"/>
      <c r="C154" s="8" t="s">
        <v>9</v>
      </c>
      <c r="D154" s="255">
        <v>0</v>
      </c>
      <c r="E154" s="255">
        <v>1</v>
      </c>
      <c r="F154" s="255">
        <v>0</v>
      </c>
      <c r="G154" s="255">
        <v>0</v>
      </c>
      <c r="H154" s="255">
        <v>0</v>
      </c>
      <c r="I154" s="255">
        <v>0</v>
      </c>
      <c r="J154" s="255">
        <v>0</v>
      </c>
      <c r="K154" s="255">
        <v>0</v>
      </c>
      <c r="L154" s="255">
        <v>1</v>
      </c>
      <c r="M154" s="255">
        <v>1</v>
      </c>
      <c r="N154" s="255">
        <v>0</v>
      </c>
      <c r="O154" s="11">
        <v>1</v>
      </c>
      <c r="P154" s="367">
        <f>SUM(D154:O154)</f>
        <v>4</v>
      </c>
      <c r="Q154" s="8"/>
      <c r="R154" s="8"/>
      <c r="S154" s="8" t="s">
        <v>9</v>
      </c>
      <c r="T154" s="255">
        <v>0</v>
      </c>
      <c r="U154" s="255">
        <v>1</v>
      </c>
      <c r="V154" s="255">
        <v>0</v>
      </c>
      <c r="W154" s="255">
        <v>0</v>
      </c>
      <c r="X154" s="255">
        <v>0</v>
      </c>
      <c r="Y154" s="255">
        <v>0</v>
      </c>
      <c r="Z154" s="255">
        <v>0</v>
      </c>
      <c r="AA154" s="255">
        <v>1</v>
      </c>
      <c r="AB154" s="255">
        <v>1</v>
      </c>
      <c r="AC154" s="255">
        <v>1</v>
      </c>
      <c r="AD154" s="255">
        <v>1</v>
      </c>
      <c r="AE154" s="11">
        <v>1</v>
      </c>
      <c r="AF154" s="367">
        <f>SUM(T154:AE154)</f>
        <v>6</v>
      </c>
      <c r="AG154" s="8"/>
      <c r="AH154" s="8"/>
      <c r="AI154" s="8" t="s">
        <v>9</v>
      </c>
      <c r="AJ154" s="255">
        <v>0</v>
      </c>
      <c r="AK154" s="255">
        <v>1</v>
      </c>
      <c r="AL154" s="255">
        <v>0</v>
      </c>
      <c r="AM154" s="255">
        <v>0</v>
      </c>
      <c r="AN154" s="255">
        <v>0</v>
      </c>
      <c r="AO154" s="255">
        <v>0</v>
      </c>
      <c r="AP154" s="255">
        <v>0</v>
      </c>
      <c r="AQ154" s="255">
        <v>0</v>
      </c>
      <c r="AR154" s="255">
        <v>0</v>
      </c>
      <c r="AS154" s="255">
        <v>1</v>
      </c>
      <c r="AT154" s="255">
        <v>0</v>
      </c>
      <c r="AU154" s="11">
        <v>1</v>
      </c>
      <c r="AV154" s="367">
        <f>SUM(AJ154:AU154)</f>
        <v>3</v>
      </c>
    </row>
    <row r="155" spans="1:48">
      <c r="A155" s="8"/>
      <c r="B155" s="8"/>
      <c r="C155" s="8" t="s">
        <v>7</v>
      </c>
      <c r="D155" s="255">
        <v>0</v>
      </c>
      <c r="E155" s="255">
        <v>0</v>
      </c>
      <c r="F155" s="255">
        <v>1</v>
      </c>
      <c r="G155" s="255">
        <v>0</v>
      </c>
      <c r="H155" s="255">
        <v>0</v>
      </c>
      <c r="I155" s="255">
        <v>0</v>
      </c>
      <c r="J155" s="255">
        <v>0</v>
      </c>
      <c r="K155" s="255">
        <v>0</v>
      </c>
      <c r="L155" s="255">
        <v>1</v>
      </c>
      <c r="M155" s="255">
        <v>0</v>
      </c>
      <c r="N155" s="255">
        <v>1</v>
      </c>
      <c r="O155" s="11">
        <v>0</v>
      </c>
      <c r="P155" s="367">
        <f>SUM(D155:O155)</f>
        <v>3</v>
      </c>
      <c r="Q155" s="8"/>
      <c r="R155" s="8"/>
      <c r="S155" s="8" t="s">
        <v>7</v>
      </c>
      <c r="T155" s="255">
        <v>0</v>
      </c>
      <c r="U155" s="255">
        <v>0</v>
      </c>
      <c r="V155" s="255">
        <v>1</v>
      </c>
      <c r="W155" s="255">
        <v>0</v>
      </c>
      <c r="X155" s="255">
        <v>0</v>
      </c>
      <c r="Y155" s="255">
        <v>0</v>
      </c>
      <c r="Z155" s="255">
        <v>0</v>
      </c>
      <c r="AA155" s="255">
        <v>0</v>
      </c>
      <c r="AB155" s="255">
        <v>1</v>
      </c>
      <c r="AC155" s="255">
        <v>1</v>
      </c>
      <c r="AD155" s="255">
        <v>1</v>
      </c>
      <c r="AE155" s="11">
        <v>1</v>
      </c>
      <c r="AF155" s="367">
        <f>SUM(T155:AE155)</f>
        <v>5</v>
      </c>
      <c r="AG155" s="8"/>
      <c r="AH155" s="8"/>
      <c r="AI155" s="8" t="s">
        <v>7</v>
      </c>
      <c r="AJ155" s="255">
        <v>0</v>
      </c>
      <c r="AK155" s="255">
        <v>0</v>
      </c>
      <c r="AL155" s="255">
        <v>1</v>
      </c>
      <c r="AM155" s="255">
        <v>0</v>
      </c>
      <c r="AN155" s="255">
        <v>0</v>
      </c>
      <c r="AO155" s="255">
        <v>0</v>
      </c>
      <c r="AP155" s="255">
        <v>0</v>
      </c>
      <c r="AQ155" s="255">
        <v>0</v>
      </c>
      <c r="AR155" s="255">
        <v>0</v>
      </c>
      <c r="AS155" s="255">
        <v>0</v>
      </c>
      <c r="AT155" s="255">
        <v>1</v>
      </c>
      <c r="AU155" s="11">
        <v>0</v>
      </c>
      <c r="AV155" s="367">
        <f>SUM(AJ155:AU155)</f>
        <v>2</v>
      </c>
    </row>
    <row r="156" spans="1:48" ht="15.95">
      <c r="A156" s="8"/>
      <c r="B156" s="308" t="s">
        <v>56</v>
      </c>
      <c r="C156" s="357"/>
      <c r="D156" s="358"/>
      <c r="E156" s="358"/>
      <c r="F156" s="358"/>
      <c r="G156" s="358"/>
      <c r="H156" s="358"/>
      <c r="I156" s="358"/>
      <c r="J156" s="358"/>
      <c r="K156" s="293"/>
      <c r="L156" s="293"/>
      <c r="M156" s="293"/>
      <c r="N156" s="293"/>
      <c r="O156" s="293"/>
      <c r="P156" s="367"/>
      <c r="Q156" s="8"/>
      <c r="R156" s="308" t="s">
        <v>56</v>
      </c>
      <c r="S156" s="357"/>
      <c r="T156" s="358"/>
      <c r="U156" s="358"/>
      <c r="V156" s="358"/>
      <c r="W156" s="358"/>
      <c r="X156" s="358"/>
      <c r="Y156" s="358"/>
      <c r="Z156" s="358"/>
      <c r="AA156" s="293"/>
      <c r="AB156" s="293"/>
      <c r="AC156" s="293"/>
      <c r="AD156" s="293"/>
      <c r="AE156" s="293"/>
      <c r="AF156" s="367"/>
      <c r="AG156" s="8"/>
      <c r="AH156" s="308" t="s">
        <v>56</v>
      </c>
      <c r="AI156" s="357"/>
      <c r="AJ156" s="358"/>
      <c r="AK156" s="358"/>
      <c r="AL156" s="358"/>
      <c r="AM156" s="358"/>
      <c r="AN156" s="358"/>
      <c r="AO156" s="358"/>
      <c r="AP156" s="358"/>
      <c r="AQ156" s="293"/>
      <c r="AR156" s="293"/>
      <c r="AS156" s="293"/>
      <c r="AT156" s="293"/>
      <c r="AU156" s="293"/>
      <c r="AV156" s="367"/>
    </row>
    <row r="157" spans="1:48">
      <c r="A157" s="8"/>
      <c r="B157" s="8"/>
      <c r="C157" s="8" t="s">
        <v>13</v>
      </c>
      <c r="D157" s="255">
        <v>0</v>
      </c>
      <c r="E157" s="255">
        <v>0</v>
      </c>
      <c r="F157" s="255">
        <v>0</v>
      </c>
      <c r="G157" s="255">
        <v>0</v>
      </c>
      <c r="H157" s="255">
        <v>0</v>
      </c>
      <c r="I157" s="255">
        <v>0</v>
      </c>
      <c r="J157" s="255">
        <v>0</v>
      </c>
      <c r="K157" s="255">
        <v>1</v>
      </c>
      <c r="L157" s="255">
        <v>1</v>
      </c>
      <c r="M157" s="255">
        <v>1</v>
      </c>
      <c r="N157" s="255">
        <v>1</v>
      </c>
      <c r="O157" s="11">
        <v>1</v>
      </c>
      <c r="P157" s="367">
        <f>SUM(D157:O157)</f>
        <v>5</v>
      </c>
      <c r="Q157" s="8"/>
      <c r="R157" s="8"/>
      <c r="S157" s="8" t="s">
        <v>13</v>
      </c>
      <c r="T157" s="255">
        <v>0</v>
      </c>
      <c r="U157" s="255">
        <v>0</v>
      </c>
      <c r="V157" s="255">
        <v>0</v>
      </c>
      <c r="W157" s="255">
        <v>0</v>
      </c>
      <c r="X157" s="255">
        <v>0</v>
      </c>
      <c r="Y157" s="255">
        <v>0</v>
      </c>
      <c r="Z157" s="255">
        <v>0</v>
      </c>
      <c r="AA157" s="255">
        <v>1</v>
      </c>
      <c r="AB157" s="255">
        <v>2</v>
      </c>
      <c r="AC157" s="255">
        <v>1</v>
      </c>
      <c r="AD157" s="255">
        <v>2</v>
      </c>
      <c r="AE157" s="11">
        <v>1</v>
      </c>
      <c r="AF157" s="367">
        <f>SUM(T157:AE157)</f>
        <v>7</v>
      </c>
      <c r="AG157" s="8"/>
      <c r="AH157" s="8"/>
      <c r="AI157" s="8" t="s">
        <v>13</v>
      </c>
      <c r="AJ157" s="255">
        <v>0</v>
      </c>
      <c r="AK157" s="255">
        <v>0</v>
      </c>
      <c r="AL157" s="255">
        <v>0</v>
      </c>
      <c r="AM157" s="255">
        <v>0</v>
      </c>
      <c r="AN157" s="255">
        <v>0</v>
      </c>
      <c r="AO157" s="255">
        <v>0</v>
      </c>
      <c r="AP157" s="255">
        <v>0</v>
      </c>
      <c r="AQ157" s="255">
        <v>1</v>
      </c>
      <c r="AR157" s="255">
        <v>0</v>
      </c>
      <c r="AS157" s="255">
        <v>1</v>
      </c>
      <c r="AT157" s="255">
        <v>1</v>
      </c>
      <c r="AU157" s="11">
        <v>1</v>
      </c>
      <c r="AV157" s="367">
        <f>SUM(AJ157:AU157)</f>
        <v>4</v>
      </c>
    </row>
    <row r="158" spans="1:48">
      <c r="A158" s="8"/>
      <c r="B158" s="8"/>
      <c r="C158" s="8" t="s">
        <v>9</v>
      </c>
      <c r="D158" s="255">
        <v>0</v>
      </c>
      <c r="E158" s="255">
        <v>0</v>
      </c>
      <c r="F158" s="255">
        <v>0</v>
      </c>
      <c r="G158" s="255">
        <v>0</v>
      </c>
      <c r="H158" s="255">
        <v>0</v>
      </c>
      <c r="I158" s="255">
        <v>0</v>
      </c>
      <c r="J158" s="255">
        <v>0</v>
      </c>
      <c r="K158" s="255">
        <v>1</v>
      </c>
      <c r="L158" s="255">
        <v>1</v>
      </c>
      <c r="M158" s="255">
        <v>1</v>
      </c>
      <c r="N158" s="255">
        <v>0</v>
      </c>
      <c r="O158" s="11">
        <v>1</v>
      </c>
      <c r="P158" s="367">
        <f>SUM(D158:O158)</f>
        <v>4</v>
      </c>
      <c r="Q158" s="8"/>
      <c r="R158" s="8"/>
      <c r="S158" s="8" t="s">
        <v>9</v>
      </c>
      <c r="T158" s="255">
        <v>0</v>
      </c>
      <c r="U158" s="255">
        <v>0</v>
      </c>
      <c r="V158" s="255">
        <v>0</v>
      </c>
      <c r="W158" s="255">
        <v>0</v>
      </c>
      <c r="X158" s="255">
        <v>0</v>
      </c>
      <c r="Y158" s="255">
        <v>0</v>
      </c>
      <c r="Z158" s="255">
        <v>0</v>
      </c>
      <c r="AA158" s="255">
        <v>1</v>
      </c>
      <c r="AB158" s="255">
        <v>1</v>
      </c>
      <c r="AC158" s="255">
        <v>1</v>
      </c>
      <c r="AD158" s="255">
        <v>1</v>
      </c>
      <c r="AE158" s="11">
        <v>1</v>
      </c>
      <c r="AF158" s="367">
        <f>SUM(T158:AE158)</f>
        <v>5</v>
      </c>
      <c r="AG158" s="8"/>
      <c r="AH158" s="8"/>
      <c r="AI158" s="8" t="s">
        <v>9</v>
      </c>
      <c r="AJ158" s="255">
        <v>0</v>
      </c>
      <c r="AK158" s="255">
        <v>0</v>
      </c>
      <c r="AL158" s="255">
        <v>0</v>
      </c>
      <c r="AM158" s="255">
        <v>0</v>
      </c>
      <c r="AN158" s="255">
        <v>0</v>
      </c>
      <c r="AO158" s="255">
        <v>0</v>
      </c>
      <c r="AP158" s="255">
        <v>0</v>
      </c>
      <c r="AQ158" s="255">
        <v>1</v>
      </c>
      <c r="AR158" s="255">
        <v>1</v>
      </c>
      <c r="AS158" s="255">
        <v>0</v>
      </c>
      <c r="AT158" s="255">
        <v>0</v>
      </c>
      <c r="AU158" s="11">
        <v>1</v>
      </c>
      <c r="AV158" s="367">
        <f>SUM(AJ158:AU158)</f>
        <v>3</v>
      </c>
    </row>
    <row r="159" spans="1:48">
      <c r="A159" s="8"/>
      <c r="B159" s="8"/>
      <c r="C159" s="8" t="s">
        <v>7</v>
      </c>
      <c r="D159" s="255">
        <v>0</v>
      </c>
      <c r="E159" s="255">
        <v>0</v>
      </c>
      <c r="F159" s="255">
        <v>0</v>
      </c>
      <c r="G159" s="255">
        <v>0</v>
      </c>
      <c r="H159" s="255">
        <v>0</v>
      </c>
      <c r="I159" s="255">
        <v>0</v>
      </c>
      <c r="J159" s="255">
        <v>0</v>
      </c>
      <c r="K159" s="255">
        <v>1</v>
      </c>
      <c r="L159" s="255">
        <v>0</v>
      </c>
      <c r="M159" s="255">
        <v>1</v>
      </c>
      <c r="N159" s="255">
        <v>1</v>
      </c>
      <c r="O159" s="11">
        <v>0</v>
      </c>
      <c r="P159" s="367">
        <f>SUM(D159:O159)</f>
        <v>3</v>
      </c>
      <c r="Q159" s="8"/>
      <c r="R159" s="8"/>
      <c r="S159" s="8" t="s">
        <v>7</v>
      </c>
      <c r="T159" s="255">
        <v>0</v>
      </c>
      <c r="U159" s="255">
        <v>0</v>
      </c>
      <c r="V159" s="255">
        <v>0</v>
      </c>
      <c r="W159" s="255">
        <v>0</v>
      </c>
      <c r="X159" s="255">
        <v>0</v>
      </c>
      <c r="Y159" s="255">
        <v>0</v>
      </c>
      <c r="Z159" s="255">
        <v>0</v>
      </c>
      <c r="AA159" s="255">
        <v>1</v>
      </c>
      <c r="AB159" s="255">
        <v>1</v>
      </c>
      <c r="AC159" s="255">
        <v>1</v>
      </c>
      <c r="AD159" s="255">
        <v>1</v>
      </c>
      <c r="AE159" s="11">
        <v>0</v>
      </c>
      <c r="AF159" s="367">
        <f>SUM(T159:AE159)</f>
        <v>4</v>
      </c>
      <c r="AG159" s="8"/>
      <c r="AH159" s="8"/>
      <c r="AI159" s="8" t="s">
        <v>7</v>
      </c>
      <c r="AJ159" s="255">
        <v>0</v>
      </c>
      <c r="AK159" s="255">
        <v>0</v>
      </c>
      <c r="AL159" s="255">
        <v>0</v>
      </c>
      <c r="AM159" s="255">
        <v>0</v>
      </c>
      <c r="AN159" s="255">
        <v>0</v>
      </c>
      <c r="AO159" s="255">
        <v>0</v>
      </c>
      <c r="AP159" s="255">
        <v>0</v>
      </c>
      <c r="AQ159" s="255">
        <v>1</v>
      </c>
      <c r="AR159" s="255">
        <v>0</v>
      </c>
      <c r="AS159" s="255">
        <v>1</v>
      </c>
      <c r="AT159" s="255">
        <v>0</v>
      </c>
      <c r="AU159" s="11">
        <v>0</v>
      </c>
      <c r="AV159" s="367">
        <f>SUM(AJ159:AU159)</f>
        <v>2</v>
      </c>
    </row>
    <row r="160" spans="1:48">
      <c r="A160" s="8"/>
      <c r="C160" s="120"/>
      <c r="D160" s="324"/>
      <c r="E160" s="324"/>
      <c r="F160" s="324"/>
      <c r="G160" s="324"/>
      <c r="H160" s="324"/>
      <c r="I160" s="324"/>
      <c r="J160" s="324"/>
      <c r="K160" s="324"/>
      <c r="L160" s="324"/>
      <c r="M160" s="324"/>
      <c r="N160" s="324"/>
      <c r="O160" s="324"/>
      <c r="P160" s="373"/>
      <c r="Q160" s="8"/>
      <c r="S160" s="120"/>
      <c r="T160" s="324"/>
      <c r="U160" s="324"/>
      <c r="V160" s="324"/>
      <c r="W160" s="324"/>
      <c r="X160" s="324"/>
      <c r="Y160" s="324"/>
      <c r="Z160" s="324"/>
      <c r="AA160" s="324"/>
      <c r="AB160" s="324"/>
      <c r="AC160" s="324"/>
      <c r="AD160" s="324"/>
      <c r="AE160" s="345"/>
      <c r="AF160" s="373"/>
      <c r="AG160" s="8"/>
      <c r="AI160" s="120"/>
      <c r="AJ160" s="324"/>
      <c r="AK160" s="324"/>
      <c r="AL160" s="324"/>
      <c r="AM160" s="324"/>
      <c r="AN160" s="324"/>
      <c r="AO160" s="324"/>
      <c r="AP160" s="324"/>
      <c r="AQ160" s="324"/>
      <c r="AR160" s="324"/>
      <c r="AS160" s="324"/>
      <c r="AT160" s="324"/>
      <c r="AU160" s="345"/>
      <c r="AV160" s="373"/>
    </row>
    <row r="161" spans="1:48">
      <c r="A161" s="8"/>
      <c r="B161" s="347" t="s">
        <v>239</v>
      </c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255"/>
      <c r="Q161" s="8"/>
      <c r="R161" s="347" t="s">
        <v>239</v>
      </c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255"/>
      <c r="AG161" s="8"/>
      <c r="AH161" s="347" t="s">
        <v>239</v>
      </c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255"/>
    </row>
    <row r="162" spans="1:48">
      <c r="A162" s="8"/>
      <c r="C162" s="281" t="s">
        <v>13</v>
      </c>
      <c r="D162" s="11">
        <f>D153+D157</f>
        <v>1</v>
      </c>
      <c r="E162" s="11">
        <f t="shared" ref="E162:O162" si="70">E153+E157</f>
        <v>1</v>
      </c>
      <c r="F162" s="11">
        <f t="shared" si="70"/>
        <v>0</v>
      </c>
      <c r="G162" s="11">
        <f t="shared" si="70"/>
        <v>0</v>
      </c>
      <c r="H162" s="11">
        <f t="shared" si="70"/>
        <v>0</v>
      </c>
      <c r="I162" s="11">
        <f t="shared" si="70"/>
        <v>0</v>
      </c>
      <c r="J162" s="11">
        <f t="shared" si="70"/>
        <v>0</v>
      </c>
      <c r="K162" s="11">
        <f t="shared" si="70"/>
        <v>2</v>
      </c>
      <c r="L162" s="11">
        <f t="shared" si="70"/>
        <v>2</v>
      </c>
      <c r="M162" s="11">
        <f t="shared" si="70"/>
        <v>1</v>
      </c>
      <c r="N162" s="11">
        <f t="shared" si="70"/>
        <v>2</v>
      </c>
      <c r="O162" s="11">
        <f t="shared" si="70"/>
        <v>1</v>
      </c>
      <c r="P162" s="344">
        <f>SUM(D162:O162)</f>
        <v>10</v>
      </c>
      <c r="Q162" s="8"/>
      <c r="S162" s="281" t="s">
        <v>13</v>
      </c>
      <c r="T162" s="11">
        <f>T153+T157</f>
        <v>1</v>
      </c>
      <c r="U162" s="11">
        <f t="shared" ref="U162:AE162" si="71">U153+U157</f>
        <v>1</v>
      </c>
      <c r="V162" s="11">
        <f t="shared" si="71"/>
        <v>1</v>
      </c>
      <c r="W162" s="11">
        <f t="shared" si="71"/>
        <v>0</v>
      </c>
      <c r="X162" s="11">
        <f t="shared" si="71"/>
        <v>0</v>
      </c>
      <c r="Y162" s="11">
        <f t="shared" si="71"/>
        <v>0</v>
      </c>
      <c r="Z162" s="11">
        <f t="shared" si="71"/>
        <v>0</v>
      </c>
      <c r="AA162" s="11">
        <f t="shared" si="71"/>
        <v>2</v>
      </c>
      <c r="AB162" s="11">
        <f t="shared" si="71"/>
        <v>3</v>
      </c>
      <c r="AC162" s="11">
        <f t="shared" si="71"/>
        <v>2</v>
      </c>
      <c r="AD162" s="11">
        <f t="shared" si="71"/>
        <v>3</v>
      </c>
      <c r="AE162" s="11">
        <f t="shared" si="71"/>
        <v>1</v>
      </c>
      <c r="AF162" s="344">
        <f>SUM(T162:AE162)</f>
        <v>14</v>
      </c>
      <c r="AG162" s="8"/>
      <c r="AI162" s="281" t="s">
        <v>13</v>
      </c>
      <c r="AJ162" s="11">
        <f>AJ153+AJ157</f>
        <v>0</v>
      </c>
      <c r="AK162" s="11">
        <f t="shared" ref="AK162:AU162" si="72">AK153+AK157</f>
        <v>1</v>
      </c>
      <c r="AL162" s="11">
        <f t="shared" si="72"/>
        <v>0</v>
      </c>
      <c r="AM162" s="11">
        <f t="shared" si="72"/>
        <v>0</v>
      </c>
      <c r="AN162" s="11">
        <f t="shared" si="72"/>
        <v>0</v>
      </c>
      <c r="AO162" s="11">
        <f t="shared" si="72"/>
        <v>0</v>
      </c>
      <c r="AP162" s="11">
        <f t="shared" si="72"/>
        <v>0</v>
      </c>
      <c r="AQ162" s="11">
        <f t="shared" si="72"/>
        <v>2</v>
      </c>
      <c r="AR162" s="11">
        <f t="shared" si="72"/>
        <v>1</v>
      </c>
      <c r="AS162" s="11">
        <f t="shared" si="72"/>
        <v>1</v>
      </c>
      <c r="AT162" s="11">
        <f t="shared" si="72"/>
        <v>2</v>
      </c>
      <c r="AU162" s="11">
        <f t="shared" si="72"/>
        <v>1</v>
      </c>
      <c r="AV162" s="344">
        <f>SUM(AJ162:AU162)</f>
        <v>8</v>
      </c>
    </row>
    <row r="163" spans="1:48">
      <c r="A163" s="8"/>
      <c r="C163" s="5" t="s">
        <v>9</v>
      </c>
      <c r="D163" s="11">
        <f>D154+D158</f>
        <v>0</v>
      </c>
      <c r="E163" s="11">
        <f t="shared" ref="E163:O163" si="73">E154+E158</f>
        <v>1</v>
      </c>
      <c r="F163" s="11">
        <f t="shared" si="73"/>
        <v>0</v>
      </c>
      <c r="G163" s="11">
        <f t="shared" si="73"/>
        <v>0</v>
      </c>
      <c r="H163" s="11">
        <f t="shared" si="73"/>
        <v>0</v>
      </c>
      <c r="I163" s="11">
        <f t="shared" si="73"/>
        <v>0</v>
      </c>
      <c r="J163" s="11">
        <f t="shared" si="73"/>
        <v>0</v>
      </c>
      <c r="K163" s="11">
        <f t="shared" si="73"/>
        <v>1</v>
      </c>
      <c r="L163" s="11">
        <f t="shared" si="73"/>
        <v>2</v>
      </c>
      <c r="M163" s="11">
        <f t="shared" si="73"/>
        <v>2</v>
      </c>
      <c r="N163" s="11">
        <f t="shared" si="73"/>
        <v>0</v>
      </c>
      <c r="O163" s="11">
        <f t="shared" si="73"/>
        <v>2</v>
      </c>
      <c r="P163" s="344">
        <f>SUM(D163:O163)</f>
        <v>8</v>
      </c>
      <c r="Q163" s="8"/>
      <c r="S163" s="5" t="s">
        <v>9</v>
      </c>
      <c r="T163" s="11">
        <f>T154+T158</f>
        <v>0</v>
      </c>
      <c r="U163" s="11">
        <f t="shared" ref="U163:AE163" si="74">U154+U158</f>
        <v>1</v>
      </c>
      <c r="V163" s="11">
        <f t="shared" si="74"/>
        <v>0</v>
      </c>
      <c r="W163" s="11">
        <f t="shared" si="74"/>
        <v>0</v>
      </c>
      <c r="X163" s="11">
        <f t="shared" si="74"/>
        <v>0</v>
      </c>
      <c r="Y163" s="11">
        <f t="shared" si="74"/>
        <v>0</v>
      </c>
      <c r="Z163" s="11">
        <f t="shared" si="74"/>
        <v>0</v>
      </c>
      <c r="AA163" s="11">
        <f t="shared" si="74"/>
        <v>2</v>
      </c>
      <c r="AB163" s="11">
        <f t="shared" si="74"/>
        <v>2</v>
      </c>
      <c r="AC163" s="11">
        <f t="shared" si="74"/>
        <v>2</v>
      </c>
      <c r="AD163" s="11">
        <f t="shared" si="74"/>
        <v>2</v>
      </c>
      <c r="AE163" s="11">
        <f t="shared" si="74"/>
        <v>2</v>
      </c>
      <c r="AF163" s="344">
        <f>SUM(T163:AE163)</f>
        <v>11</v>
      </c>
      <c r="AG163" s="8"/>
      <c r="AI163" s="5" t="s">
        <v>9</v>
      </c>
      <c r="AJ163" s="11">
        <f>AJ154+AJ158</f>
        <v>0</v>
      </c>
      <c r="AK163" s="11">
        <f t="shared" ref="AK163:AU163" si="75">AK154+AK158</f>
        <v>1</v>
      </c>
      <c r="AL163" s="11">
        <f t="shared" si="75"/>
        <v>0</v>
      </c>
      <c r="AM163" s="11">
        <f t="shared" si="75"/>
        <v>0</v>
      </c>
      <c r="AN163" s="11">
        <f t="shared" si="75"/>
        <v>0</v>
      </c>
      <c r="AO163" s="11">
        <f t="shared" si="75"/>
        <v>0</v>
      </c>
      <c r="AP163" s="11">
        <f t="shared" si="75"/>
        <v>0</v>
      </c>
      <c r="AQ163" s="11">
        <f t="shared" si="75"/>
        <v>1</v>
      </c>
      <c r="AR163" s="11">
        <f t="shared" si="75"/>
        <v>1</v>
      </c>
      <c r="AS163" s="11">
        <f t="shared" si="75"/>
        <v>1</v>
      </c>
      <c r="AT163" s="11">
        <f t="shared" si="75"/>
        <v>0</v>
      </c>
      <c r="AU163" s="11">
        <f t="shared" si="75"/>
        <v>2</v>
      </c>
      <c r="AV163" s="344">
        <f>SUM(AJ163:AU163)</f>
        <v>6</v>
      </c>
    </row>
    <row r="164" spans="1:48">
      <c r="A164" s="8"/>
      <c r="B164" s="11"/>
      <c r="C164" s="5" t="s">
        <v>7</v>
      </c>
      <c r="D164" s="11">
        <f>D155+D159</f>
        <v>0</v>
      </c>
      <c r="E164" s="11">
        <f t="shared" ref="E164:O164" si="76">E155+E159</f>
        <v>0</v>
      </c>
      <c r="F164" s="11">
        <f t="shared" si="76"/>
        <v>1</v>
      </c>
      <c r="G164" s="11">
        <f t="shared" si="76"/>
        <v>0</v>
      </c>
      <c r="H164" s="11">
        <f t="shared" si="76"/>
        <v>0</v>
      </c>
      <c r="I164" s="11">
        <f t="shared" si="76"/>
        <v>0</v>
      </c>
      <c r="J164" s="11">
        <f t="shared" si="76"/>
        <v>0</v>
      </c>
      <c r="K164" s="11">
        <f t="shared" si="76"/>
        <v>1</v>
      </c>
      <c r="L164" s="11">
        <f t="shared" si="76"/>
        <v>1</v>
      </c>
      <c r="M164" s="11">
        <f t="shared" si="76"/>
        <v>1</v>
      </c>
      <c r="N164" s="11">
        <f t="shared" si="76"/>
        <v>2</v>
      </c>
      <c r="O164" s="11">
        <f t="shared" si="76"/>
        <v>0</v>
      </c>
      <c r="P164" s="344">
        <f>SUM(D164:O164)</f>
        <v>6</v>
      </c>
      <c r="Q164" s="8"/>
      <c r="R164" s="11"/>
      <c r="S164" s="5" t="s">
        <v>7</v>
      </c>
      <c r="T164" s="11">
        <f>T155+T159</f>
        <v>0</v>
      </c>
      <c r="U164" s="11">
        <f t="shared" ref="U164:AE164" si="77">U155+U159</f>
        <v>0</v>
      </c>
      <c r="V164" s="11">
        <f t="shared" si="77"/>
        <v>1</v>
      </c>
      <c r="W164" s="11">
        <f t="shared" si="77"/>
        <v>0</v>
      </c>
      <c r="X164" s="11">
        <f t="shared" si="77"/>
        <v>0</v>
      </c>
      <c r="Y164" s="11">
        <f t="shared" si="77"/>
        <v>0</v>
      </c>
      <c r="Z164" s="11">
        <f t="shared" si="77"/>
        <v>0</v>
      </c>
      <c r="AA164" s="11">
        <f t="shared" si="77"/>
        <v>1</v>
      </c>
      <c r="AB164" s="11">
        <f t="shared" si="77"/>
        <v>2</v>
      </c>
      <c r="AC164" s="11">
        <f t="shared" si="77"/>
        <v>2</v>
      </c>
      <c r="AD164" s="11">
        <f t="shared" si="77"/>
        <v>2</v>
      </c>
      <c r="AE164" s="11">
        <f t="shared" si="77"/>
        <v>1</v>
      </c>
      <c r="AF164" s="344">
        <f>SUM(T164:AE164)</f>
        <v>9</v>
      </c>
      <c r="AG164" s="8"/>
      <c r="AH164" s="11"/>
      <c r="AI164" s="5" t="s">
        <v>7</v>
      </c>
      <c r="AJ164" s="11">
        <f>AJ155+AJ159</f>
        <v>0</v>
      </c>
      <c r="AK164" s="11">
        <f t="shared" ref="AK164:AU164" si="78">AK155+AK159</f>
        <v>0</v>
      </c>
      <c r="AL164" s="11">
        <f t="shared" si="78"/>
        <v>1</v>
      </c>
      <c r="AM164" s="11">
        <f t="shared" si="78"/>
        <v>0</v>
      </c>
      <c r="AN164" s="11">
        <f t="shared" si="78"/>
        <v>0</v>
      </c>
      <c r="AO164" s="11">
        <f t="shared" si="78"/>
        <v>0</v>
      </c>
      <c r="AP164" s="11">
        <f t="shared" si="78"/>
        <v>0</v>
      </c>
      <c r="AQ164" s="11">
        <f t="shared" si="78"/>
        <v>1</v>
      </c>
      <c r="AR164" s="11">
        <f t="shared" si="78"/>
        <v>0</v>
      </c>
      <c r="AS164" s="11">
        <f t="shared" si="78"/>
        <v>1</v>
      </c>
      <c r="AT164" s="11">
        <f t="shared" si="78"/>
        <v>1</v>
      </c>
      <c r="AU164" s="11">
        <f t="shared" si="78"/>
        <v>0</v>
      </c>
      <c r="AV164" s="344">
        <f>SUM(AJ164:AU164)</f>
        <v>4</v>
      </c>
    </row>
    <row r="165" spans="1:48">
      <c r="A165" s="8"/>
      <c r="B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255"/>
      <c r="Q165" s="8"/>
      <c r="R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255"/>
      <c r="AG165" s="8"/>
      <c r="AH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255"/>
    </row>
    <row r="166" spans="1:48" ht="18.95">
      <c r="A166" s="8"/>
      <c r="B166" s="356" t="s">
        <v>9</v>
      </c>
      <c r="C166" s="284"/>
      <c r="D166" s="283"/>
      <c r="E166" s="283"/>
      <c r="F166" s="283"/>
      <c r="G166" s="283"/>
      <c r="H166" s="283"/>
      <c r="I166" s="283"/>
      <c r="J166" s="283"/>
      <c r="K166" s="283"/>
      <c r="L166" s="283"/>
      <c r="M166" s="283"/>
      <c r="N166" s="283"/>
      <c r="O166" s="283"/>
      <c r="P166" s="384" t="s">
        <v>15</v>
      </c>
      <c r="Q166" s="8"/>
      <c r="R166" s="356" t="s">
        <v>9</v>
      </c>
      <c r="S166" s="284"/>
      <c r="T166" s="283"/>
      <c r="U166" s="283"/>
      <c r="V166" s="283"/>
      <c r="W166" s="283"/>
      <c r="X166" s="283"/>
      <c r="Y166" s="283"/>
      <c r="Z166" s="283"/>
      <c r="AA166" s="283"/>
      <c r="AB166" s="283"/>
      <c r="AC166" s="283"/>
      <c r="AD166" s="283"/>
      <c r="AE166" s="283"/>
      <c r="AF166" s="384" t="s">
        <v>15</v>
      </c>
      <c r="AG166" s="8"/>
      <c r="AH166" s="356" t="s">
        <v>9</v>
      </c>
      <c r="AI166" s="284"/>
      <c r="AJ166" s="283"/>
      <c r="AK166" s="283"/>
      <c r="AL166" s="283"/>
      <c r="AM166" s="283"/>
      <c r="AN166" s="283"/>
      <c r="AO166" s="283"/>
      <c r="AP166" s="283"/>
      <c r="AQ166" s="283"/>
      <c r="AR166" s="283"/>
      <c r="AS166" s="283"/>
      <c r="AT166" s="283"/>
      <c r="AU166" s="283"/>
      <c r="AV166" s="384" t="s">
        <v>15</v>
      </c>
    </row>
    <row r="167" spans="1:48" ht="15.95">
      <c r="A167" s="8"/>
      <c r="B167" s="308" t="s">
        <v>45</v>
      </c>
      <c r="C167" s="357"/>
      <c r="D167" s="358"/>
      <c r="E167" s="358"/>
      <c r="F167" s="358"/>
      <c r="G167" s="358"/>
      <c r="H167" s="358"/>
      <c r="I167" s="358"/>
      <c r="J167" s="358"/>
      <c r="K167" s="255"/>
      <c r="L167" s="255"/>
      <c r="M167" s="255"/>
      <c r="N167" s="255"/>
      <c r="O167" s="255"/>
      <c r="P167" s="367"/>
      <c r="Q167" s="8"/>
      <c r="R167" s="308" t="s">
        <v>45</v>
      </c>
      <c r="S167" s="357"/>
      <c r="T167" s="358"/>
      <c r="U167" s="358"/>
      <c r="V167" s="358"/>
      <c r="W167" s="358"/>
      <c r="X167" s="358"/>
      <c r="Y167" s="358"/>
      <c r="Z167" s="358"/>
      <c r="AA167" s="255"/>
      <c r="AB167" s="255"/>
      <c r="AC167" s="255"/>
      <c r="AD167" s="255"/>
      <c r="AE167" s="255"/>
      <c r="AF167" s="367"/>
      <c r="AG167" s="8"/>
      <c r="AH167" s="308" t="s">
        <v>45</v>
      </c>
      <c r="AI167" s="357"/>
      <c r="AJ167" s="358"/>
      <c r="AK167" s="358"/>
      <c r="AL167" s="358"/>
      <c r="AM167" s="358"/>
      <c r="AN167" s="358"/>
      <c r="AO167" s="358"/>
      <c r="AP167" s="358"/>
      <c r="AQ167" s="255"/>
      <c r="AR167" s="255"/>
      <c r="AS167" s="255"/>
      <c r="AT167" s="255"/>
      <c r="AU167" s="255"/>
      <c r="AV167" s="367"/>
    </row>
    <row r="168" spans="1:48">
      <c r="A168" s="8"/>
      <c r="B168" s="8"/>
      <c r="C168" s="8" t="s">
        <v>13</v>
      </c>
      <c r="D168" s="255">
        <v>0</v>
      </c>
      <c r="E168" s="255">
        <v>0</v>
      </c>
      <c r="F168" s="255">
        <v>0</v>
      </c>
      <c r="G168" s="255">
        <v>0</v>
      </c>
      <c r="H168" s="255">
        <v>0</v>
      </c>
      <c r="I168" s="255">
        <v>0</v>
      </c>
      <c r="J168" s="255">
        <v>0</v>
      </c>
      <c r="K168" s="255">
        <v>0</v>
      </c>
      <c r="L168" s="255">
        <v>1</v>
      </c>
      <c r="M168" s="255">
        <v>0</v>
      </c>
      <c r="N168" s="255">
        <v>2</v>
      </c>
      <c r="O168" s="255">
        <v>1</v>
      </c>
      <c r="P168" s="367">
        <f>SUM(D168:O168)</f>
        <v>4</v>
      </c>
      <c r="Q168" s="8"/>
      <c r="R168" s="8"/>
      <c r="S168" s="8" t="s">
        <v>13</v>
      </c>
      <c r="T168" s="255">
        <v>0</v>
      </c>
      <c r="U168" s="255">
        <v>0</v>
      </c>
      <c r="V168" s="255">
        <v>0</v>
      </c>
      <c r="W168" s="255">
        <v>0</v>
      </c>
      <c r="X168" s="255">
        <v>0</v>
      </c>
      <c r="Y168" s="255">
        <v>0</v>
      </c>
      <c r="Z168" s="255">
        <v>0</v>
      </c>
      <c r="AA168" s="255">
        <v>1</v>
      </c>
      <c r="AB168" s="255">
        <v>1</v>
      </c>
      <c r="AC168" s="255">
        <v>1</v>
      </c>
      <c r="AD168" s="255">
        <v>2</v>
      </c>
      <c r="AE168" s="255">
        <v>1</v>
      </c>
      <c r="AF168" s="367">
        <f>SUM(T168:AE168)</f>
        <v>6</v>
      </c>
      <c r="AG168" s="8"/>
      <c r="AH168" s="8"/>
      <c r="AI168" s="8" t="s">
        <v>13</v>
      </c>
      <c r="AJ168" s="255">
        <v>0</v>
      </c>
      <c r="AK168" s="255">
        <v>0</v>
      </c>
      <c r="AL168" s="255">
        <v>0</v>
      </c>
      <c r="AM168" s="255">
        <v>0</v>
      </c>
      <c r="AN168" s="255">
        <v>0</v>
      </c>
      <c r="AO168" s="255">
        <v>0</v>
      </c>
      <c r="AP168" s="255">
        <v>0</v>
      </c>
      <c r="AQ168" s="255">
        <v>0</v>
      </c>
      <c r="AR168" s="255">
        <v>1</v>
      </c>
      <c r="AS168" s="255">
        <v>0</v>
      </c>
      <c r="AT168" s="255">
        <v>1</v>
      </c>
      <c r="AU168" s="255">
        <v>1</v>
      </c>
      <c r="AV168" s="367">
        <f>SUM(AJ168:AU168)</f>
        <v>3</v>
      </c>
    </row>
    <row r="169" spans="1:48">
      <c r="A169" s="8"/>
      <c r="B169" s="8"/>
      <c r="C169" s="8" t="s">
        <v>9</v>
      </c>
      <c r="D169" s="255">
        <v>0</v>
      </c>
      <c r="E169" s="255">
        <v>0</v>
      </c>
      <c r="F169" s="255">
        <v>0</v>
      </c>
      <c r="G169" s="255">
        <v>0</v>
      </c>
      <c r="H169" s="255">
        <v>0</v>
      </c>
      <c r="I169" s="255">
        <v>0</v>
      </c>
      <c r="J169" s="255">
        <v>0</v>
      </c>
      <c r="K169" s="255">
        <v>1</v>
      </c>
      <c r="L169" s="255">
        <v>0</v>
      </c>
      <c r="M169" s="255">
        <v>1</v>
      </c>
      <c r="N169" s="255">
        <v>1</v>
      </c>
      <c r="O169" s="255">
        <v>0</v>
      </c>
      <c r="P169" s="367">
        <f>SUM(D169:O169)</f>
        <v>3</v>
      </c>
      <c r="Q169" s="8"/>
      <c r="R169" s="8"/>
      <c r="S169" s="8" t="s">
        <v>9</v>
      </c>
      <c r="T169" s="255">
        <v>0</v>
      </c>
      <c r="U169" s="255">
        <v>0</v>
      </c>
      <c r="V169" s="255">
        <v>0</v>
      </c>
      <c r="W169" s="255">
        <v>0</v>
      </c>
      <c r="X169" s="255">
        <v>0</v>
      </c>
      <c r="Y169" s="255">
        <v>0</v>
      </c>
      <c r="Z169" s="255">
        <v>0</v>
      </c>
      <c r="AA169" s="255">
        <v>1</v>
      </c>
      <c r="AB169" s="255">
        <v>1</v>
      </c>
      <c r="AC169" s="255">
        <v>1</v>
      </c>
      <c r="AD169" s="255">
        <v>1</v>
      </c>
      <c r="AE169" s="255">
        <v>1</v>
      </c>
      <c r="AF169" s="367">
        <f>SUM(T169:AE169)</f>
        <v>5</v>
      </c>
      <c r="AG169" s="8"/>
      <c r="AH169" s="8"/>
      <c r="AI169" s="8" t="s">
        <v>9</v>
      </c>
      <c r="AJ169" s="255">
        <v>0</v>
      </c>
      <c r="AK169" s="255">
        <v>0</v>
      </c>
      <c r="AL169" s="255">
        <v>0</v>
      </c>
      <c r="AM169" s="255">
        <v>0</v>
      </c>
      <c r="AN169" s="255">
        <v>0</v>
      </c>
      <c r="AO169" s="255">
        <v>0</v>
      </c>
      <c r="AP169" s="255">
        <v>0</v>
      </c>
      <c r="AQ169" s="255">
        <v>1</v>
      </c>
      <c r="AR169" s="255">
        <v>0</v>
      </c>
      <c r="AS169" s="255">
        <v>0</v>
      </c>
      <c r="AT169" s="255">
        <v>1</v>
      </c>
      <c r="AU169" s="255">
        <v>0</v>
      </c>
      <c r="AV169" s="367">
        <f>SUM(AJ169:AU169)</f>
        <v>2</v>
      </c>
    </row>
    <row r="170" spans="1:48">
      <c r="A170" s="8"/>
      <c r="B170" s="8"/>
      <c r="C170" s="8" t="s">
        <v>7</v>
      </c>
      <c r="D170" s="255">
        <v>0</v>
      </c>
      <c r="E170" s="255">
        <v>0</v>
      </c>
      <c r="F170" s="255">
        <v>0</v>
      </c>
      <c r="G170" s="255">
        <v>0</v>
      </c>
      <c r="H170" s="255">
        <v>0</v>
      </c>
      <c r="I170" s="255">
        <v>0</v>
      </c>
      <c r="J170" s="255">
        <v>0</v>
      </c>
      <c r="K170" s="255">
        <v>1</v>
      </c>
      <c r="L170" s="255">
        <v>0</v>
      </c>
      <c r="M170" s="255">
        <v>0</v>
      </c>
      <c r="N170" s="255">
        <v>0</v>
      </c>
      <c r="O170" s="255">
        <v>1</v>
      </c>
      <c r="P170" s="367">
        <f>SUM(D170:O170)</f>
        <v>2</v>
      </c>
      <c r="Q170" s="8"/>
      <c r="R170" s="8"/>
      <c r="S170" s="8" t="s">
        <v>7</v>
      </c>
      <c r="T170" s="255">
        <v>0</v>
      </c>
      <c r="U170" s="255">
        <v>0</v>
      </c>
      <c r="V170" s="255">
        <v>0</v>
      </c>
      <c r="W170" s="255">
        <v>0</v>
      </c>
      <c r="X170" s="255">
        <v>0</v>
      </c>
      <c r="Y170" s="255">
        <v>0</v>
      </c>
      <c r="Z170" s="255">
        <v>0</v>
      </c>
      <c r="AA170" s="255">
        <v>1</v>
      </c>
      <c r="AB170" s="255">
        <v>1</v>
      </c>
      <c r="AC170" s="255">
        <v>1</v>
      </c>
      <c r="AD170" s="255">
        <v>0</v>
      </c>
      <c r="AE170" s="255">
        <v>1</v>
      </c>
      <c r="AF170" s="367">
        <f>SUM(T170:AE170)</f>
        <v>4</v>
      </c>
      <c r="AG170" s="8"/>
      <c r="AH170" s="8"/>
      <c r="AI170" s="8" t="s">
        <v>7</v>
      </c>
      <c r="AJ170" s="255">
        <v>0</v>
      </c>
      <c r="AK170" s="255">
        <v>0</v>
      </c>
      <c r="AL170" s="255">
        <v>0</v>
      </c>
      <c r="AM170" s="255">
        <v>0</v>
      </c>
      <c r="AN170" s="255">
        <v>0</v>
      </c>
      <c r="AO170" s="255">
        <v>0</v>
      </c>
      <c r="AP170" s="255">
        <v>0</v>
      </c>
      <c r="AQ170" s="255">
        <v>1</v>
      </c>
      <c r="AR170" s="255">
        <v>0</v>
      </c>
      <c r="AS170" s="255">
        <v>0</v>
      </c>
      <c r="AT170" s="255">
        <v>0</v>
      </c>
      <c r="AU170" s="255">
        <v>0</v>
      </c>
      <c r="AV170" s="367">
        <f>SUM(AJ170:AU170)</f>
        <v>1</v>
      </c>
    </row>
    <row r="171" spans="1:48">
      <c r="A171" s="8"/>
      <c r="B171" s="8"/>
      <c r="C171" s="369"/>
      <c r="D171" s="370"/>
      <c r="E171" s="370"/>
      <c r="F171" s="370"/>
      <c r="G171" s="370"/>
      <c r="H171" s="370"/>
      <c r="I171" s="370"/>
      <c r="J171" s="370"/>
      <c r="K171" s="370"/>
      <c r="L171" s="370"/>
      <c r="M171" s="370"/>
      <c r="N171" s="370"/>
      <c r="O171" s="370"/>
      <c r="P171" s="373"/>
      <c r="Q171" s="8"/>
      <c r="R171" s="8"/>
      <c r="S171" s="369"/>
      <c r="T171" s="370"/>
      <c r="U171" s="370"/>
      <c r="V171" s="370"/>
      <c r="W171" s="370"/>
      <c r="X171" s="370"/>
      <c r="Y171" s="370"/>
      <c r="Z171" s="370"/>
      <c r="AA171" s="370"/>
      <c r="AB171" s="370"/>
      <c r="AC171" s="370"/>
      <c r="AD171" s="370"/>
      <c r="AE171" s="370"/>
      <c r="AF171" s="373"/>
      <c r="AG171" s="8"/>
      <c r="AH171" s="8"/>
      <c r="AI171" s="369"/>
      <c r="AJ171" s="370"/>
      <c r="AK171" s="370"/>
      <c r="AL171" s="370"/>
      <c r="AM171" s="370"/>
      <c r="AN171" s="370"/>
      <c r="AO171" s="370"/>
      <c r="AP171" s="370"/>
      <c r="AQ171" s="370"/>
      <c r="AR171" s="370"/>
      <c r="AS171" s="370"/>
      <c r="AT171" s="370"/>
      <c r="AU171" s="370"/>
      <c r="AV171" s="373"/>
    </row>
    <row r="172" spans="1:48">
      <c r="A172" s="8"/>
      <c r="B172" s="347" t="s">
        <v>240</v>
      </c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255"/>
      <c r="Q172" s="8"/>
      <c r="R172" s="347" t="s">
        <v>239</v>
      </c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255"/>
      <c r="AG172" s="8"/>
      <c r="AH172" s="347" t="s">
        <v>240</v>
      </c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255"/>
    </row>
    <row r="173" spans="1:48">
      <c r="A173" s="8"/>
      <c r="C173" s="281" t="s">
        <v>13</v>
      </c>
      <c r="D173" s="11">
        <f>D168</f>
        <v>0</v>
      </c>
      <c r="E173" s="11">
        <f t="shared" ref="E173:O173" si="79">E168</f>
        <v>0</v>
      </c>
      <c r="F173" s="11">
        <f t="shared" si="79"/>
        <v>0</v>
      </c>
      <c r="G173" s="11">
        <f t="shared" si="79"/>
        <v>0</v>
      </c>
      <c r="H173" s="11">
        <f t="shared" si="79"/>
        <v>0</v>
      </c>
      <c r="I173" s="11">
        <f t="shared" si="79"/>
        <v>0</v>
      </c>
      <c r="J173" s="11">
        <f t="shared" si="79"/>
        <v>0</v>
      </c>
      <c r="K173" s="11">
        <f t="shared" si="79"/>
        <v>0</v>
      </c>
      <c r="L173" s="11">
        <f t="shared" si="79"/>
        <v>1</v>
      </c>
      <c r="M173" s="11">
        <f t="shared" si="79"/>
        <v>0</v>
      </c>
      <c r="N173" s="11">
        <f t="shared" si="79"/>
        <v>2</v>
      </c>
      <c r="O173" s="11">
        <f t="shared" si="79"/>
        <v>1</v>
      </c>
      <c r="P173" s="344">
        <f>SUM(D173:O173)</f>
        <v>4</v>
      </c>
      <c r="Q173" s="8"/>
      <c r="S173" s="281" t="s">
        <v>13</v>
      </c>
      <c r="T173" s="11">
        <f>T164+T168</f>
        <v>0</v>
      </c>
      <c r="U173" s="11">
        <f t="shared" ref="U173:AE173" si="80">U164+U168</f>
        <v>0</v>
      </c>
      <c r="V173" s="11">
        <f t="shared" si="80"/>
        <v>1</v>
      </c>
      <c r="W173" s="11">
        <f t="shared" si="80"/>
        <v>0</v>
      </c>
      <c r="X173" s="11">
        <f t="shared" si="80"/>
        <v>0</v>
      </c>
      <c r="Y173" s="11">
        <f t="shared" si="80"/>
        <v>0</v>
      </c>
      <c r="Z173" s="11">
        <f t="shared" si="80"/>
        <v>0</v>
      </c>
      <c r="AA173" s="11">
        <f t="shared" si="80"/>
        <v>2</v>
      </c>
      <c r="AB173" s="11">
        <f t="shared" si="80"/>
        <v>3</v>
      </c>
      <c r="AC173" s="11">
        <f t="shared" si="80"/>
        <v>3</v>
      </c>
      <c r="AD173" s="11">
        <f t="shared" si="80"/>
        <v>4</v>
      </c>
      <c r="AE173" s="11">
        <f t="shared" si="80"/>
        <v>2</v>
      </c>
      <c r="AF173" s="344">
        <f>SUM(T173:AE173)</f>
        <v>15</v>
      </c>
      <c r="AG173" s="8"/>
      <c r="AI173" s="281" t="s">
        <v>13</v>
      </c>
      <c r="AJ173" s="11">
        <f>AJ168</f>
        <v>0</v>
      </c>
      <c r="AK173" s="11">
        <f t="shared" ref="AK173:AU173" si="81">AK168</f>
        <v>0</v>
      </c>
      <c r="AL173" s="11">
        <f t="shared" si="81"/>
        <v>0</v>
      </c>
      <c r="AM173" s="11">
        <f t="shared" si="81"/>
        <v>0</v>
      </c>
      <c r="AN173" s="11">
        <f t="shared" si="81"/>
        <v>0</v>
      </c>
      <c r="AO173" s="11">
        <f t="shared" si="81"/>
        <v>0</v>
      </c>
      <c r="AP173" s="11">
        <f t="shared" si="81"/>
        <v>0</v>
      </c>
      <c r="AQ173" s="11">
        <f t="shared" si="81"/>
        <v>0</v>
      </c>
      <c r="AR173" s="11">
        <f t="shared" si="81"/>
        <v>1</v>
      </c>
      <c r="AS173" s="11">
        <f t="shared" si="81"/>
        <v>0</v>
      </c>
      <c r="AT173" s="11">
        <f t="shared" si="81"/>
        <v>1</v>
      </c>
      <c r="AU173" s="11">
        <f t="shared" si="81"/>
        <v>1</v>
      </c>
      <c r="AV173" s="344">
        <f>SUM(AJ173:AU173)</f>
        <v>3</v>
      </c>
    </row>
    <row r="174" spans="1:48">
      <c r="A174" s="8"/>
      <c r="C174" s="5" t="s">
        <v>9</v>
      </c>
      <c r="D174" s="11">
        <f>D169</f>
        <v>0</v>
      </c>
      <c r="E174" s="11">
        <f t="shared" ref="E174:O174" si="82">E169</f>
        <v>0</v>
      </c>
      <c r="F174" s="11">
        <f t="shared" si="82"/>
        <v>0</v>
      </c>
      <c r="G174" s="11">
        <f t="shared" si="82"/>
        <v>0</v>
      </c>
      <c r="H174" s="11">
        <f t="shared" si="82"/>
        <v>0</v>
      </c>
      <c r="I174" s="11">
        <f t="shared" si="82"/>
        <v>0</v>
      </c>
      <c r="J174" s="11">
        <f t="shared" si="82"/>
        <v>0</v>
      </c>
      <c r="K174" s="11">
        <f t="shared" si="82"/>
        <v>1</v>
      </c>
      <c r="L174" s="11">
        <f t="shared" si="82"/>
        <v>0</v>
      </c>
      <c r="M174" s="11">
        <f t="shared" si="82"/>
        <v>1</v>
      </c>
      <c r="N174" s="11">
        <f t="shared" si="82"/>
        <v>1</v>
      </c>
      <c r="O174" s="11">
        <f t="shared" si="82"/>
        <v>0</v>
      </c>
      <c r="P174" s="344">
        <f>SUM(D174:O174)</f>
        <v>3</v>
      </c>
      <c r="Q174" s="8"/>
      <c r="S174" s="5" t="s">
        <v>9</v>
      </c>
      <c r="T174" s="11">
        <f>T165+T169</f>
        <v>0</v>
      </c>
      <c r="U174" s="11">
        <f t="shared" ref="U174:AE174" si="83">U165+U169</f>
        <v>0</v>
      </c>
      <c r="V174" s="11">
        <f t="shared" si="83"/>
        <v>0</v>
      </c>
      <c r="W174" s="11">
        <f t="shared" si="83"/>
        <v>0</v>
      </c>
      <c r="X174" s="11">
        <f t="shared" si="83"/>
        <v>0</v>
      </c>
      <c r="Y174" s="11">
        <f t="shared" si="83"/>
        <v>0</v>
      </c>
      <c r="Z174" s="11">
        <f t="shared" si="83"/>
        <v>0</v>
      </c>
      <c r="AA174" s="11">
        <f t="shared" si="83"/>
        <v>1</v>
      </c>
      <c r="AB174" s="11">
        <f t="shared" si="83"/>
        <v>1</v>
      </c>
      <c r="AC174" s="11">
        <f t="shared" si="83"/>
        <v>1</v>
      </c>
      <c r="AD174" s="11">
        <f t="shared" si="83"/>
        <v>1</v>
      </c>
      <c r="AE174" s="11">
        <f t="shared" si="83"/>
        <v>1</v>
      </c>
      <c r="AF174" s="344">
        <f>SUM(T174:AE174)</f>
        <v>5</v>
      </c>
      <c r="AG174" s="8"/>
      <c r="AI174" s="5" t="s">
        <v>9</v>
      </c>
      <c r="AJ174" s="11">
        <f>AJ169</f>
        <v>0</v>
      </c>
      <c r="AK174" s="11">
        <f t="shared" ref="AK174:AU174" si="84">AK169</f>
        <v>0</v>
      </c>
      <c r="AL174" s="11">
        <f t="shared" si="84"/>
        <v>0</v>
      </c>
      <c r="AM174" s="11">
        <f t="shared" si="84"/>
        <v>0</v>
      </c>
      <c r="AN174" s="11">
        <f t="shared" si="84"/>
        <v>0</v>
      </c>
      <c r="AO174" s="11">
        <f t="shared" si="84"/>
        <v>0</v>
      </c>
      <c r="AP174" s="11">
        <f t="shared" si="84"/>
        <v>0</v>
      </c>
      <c r="AQ174" s="11">
        <f t="shared" si="84"/>
        <v>1</v>
      </c>
      <c r="AR174" s="11">
        <f t="shared" si="84"/>
        <v>0</v>
      </c>
      <c r="AS174" s="11">
        <f t="shared" si="84"/>
        <v>0</v>
      </c>
      <c r="AT174" s="11">
        <f t="shared" si="84"/>
        <v>1</v>
      </c>
      <c r="AU174" s="11">
        <f t="shared" si="84"/>
        <v>0</v>
      </c>
      <c r="AV174" s="344">
        <f>SUM(AJ174:AU174)</f>
        <v>2</v>
      </c>
    </row>
    <row r="175" spans="1:48">
      <c r="A175" s="8"/>
      <c r="B175" s="11"/>
      <c r="C175" s="5" t="s">
        <v>7</v>
      </c>
      <c r="D175" s="11">
        <f>D170</f>
        <v>0</v>
      </c>
      <c r="E175" s="11">
        <f t="shared" ref="E175:O175" si="85">E170</f>
        <v>0</v>
      </c>
      <c r="F175" s="11">
        <f t="shared" si="85"/>
        <v>0</v>
      </c>
      <c r="G175" s="11">
        <f t="shared" si="85"/>
        <v>0</v>
      </c>
      <c r="H175" s="11">
        <f t="shared" si="85"/>
        <v>0</v>
      </c>
      <c r="I175" s="11">
        <f t="shared" si="85"/>
        <v>0</v>
      </c>
      <c r="J175" s="11">
        <f t="shared" si="85"/>
        <v>0</v>
      </c>
      <c r="K175" s="11">
        <f t="shared" si="85"/>
        <v>1</v>
      </c>
      <c r="L175" s="11">
        <f t="shared" si="85"/>
        <v>0</v>
      </c>
      <c r="M175" s="11">
        <f t="shared" si="85"/>
        <v>0</v>
      </c>
      <c r="N175" s="11">
        <f t="shared" si="85"/>
        <v>0</v>
      </c>
      <c r="O175" s="11">
        <f t="shared" si="85"/>
        <v>1</v>
      </c>
      <c r="P175" s="344">
        <f>SUM(D175:O175)</f>
        <v>2</v>
      </c>
      <c r="Q175" s="8"/>
      <c r="R175" s="11"/>
      <c r="S175" s="5" t="s">
        <v>7</v>
      </c>
      <c r="T175" s="11">
        <f>T166+T170</f>
        <v>0</v>
      </c>
      <c r="U175" s="11">
        <f t="shared" ref="U175:AE175" si="86">U166+U170</f>
        <v>0</v>
      </c>
      <c r="V175" s="11">
        <f t="shared" si="86"/>
        <v>0</v>
      </c>
      <c r="W175" s="11">
        <f t="shared" si="86"/>
        <v>0</v>
      </c>
      <c r="X175" s="11">
        <f t="shared" si="86"/>
        <v>0</v>
      </c>
      <c r="Y175" s="11">
        <f t="shared" si="86"/>
        <v>0</v>
      </c>
      <c r="Z175" s="11">
        <f t="shared" si="86"/>
        <v>0</v>
      </c>
      <c r="AA175" s="11">
        <f t="shared" si="86"/>
        <v>1</v>
      </c>
      <c r="AB175" s="11">
        <f t="shared" si="86"/>
        <v>1</v>
      </c>
      <c r="AC175" s="11">
        <f t="shared" si="86"/>
        <v>1</v>
      </c>
      <c r="AD175" s="11">
        <f t="shared" si="86"/>
        <v>0</v>
      </c>
      <c r="AE175" s="11">
        <f t="shared" si="86"/>
        <v>1</v>
      </c>
      <c r="AF175" s="344">
        <f>SUM(T175:AE175)</f>
        <v>4</v>
      </c>
      <c r="AG175" s="8"/>
      <c r="AH175" s="11"/>
      <c r="AI175" s="5" t="s">
        <v>7</v>
      </c>
      <c r="AJ175" s="11">
        <f>AJ170</f>
        <v>0</v>
      </c>
      <c r="AK175" s="11">
        <f t="shared" ref="AK175:AU175" si="87">AK170</f>
        <v>0</v>
      </c>
      <c r="AL175" s="11">
        <f t="shared" si="87"/>
        <v>0</v>
      </c>
      <c r="AM175" s="11">
        <f t="shared" si="87"/>
        <v>0</v>
      </c>
      <c r="AN175" s="11">
        <f t="shared" si="87"/>
        <v>0</v>
      </c>
      <c r="AO175" s="11">
        <f t="shared" si="87"/>
        <v>0</v>
      </c>
      <c r="AP175" s="11">
        <f t="shared" si="87"/>
        <v>0</v>
      </c>
      <c r="AQ175" s="11">
        <f t="shared" si="87"/>
        <v>1</v>
      </c>
      <c r="AR175" s="11">
        <f t="shared" si="87"/>
        <v>0</v>
      </c>
      <c r="AS175" s="11">
        <f t="shared" si="87"/>
        <v>0</v>
      </c>
      <c r="AT175" s="11">
        <f t="shared" si="87"/>
        <v>0</v>
      </c>
      <c r="AU175" s="11">
        <f t="shared" si="87"/>
        <v>0</v>
      </c>
      <c r="AV175" s="344">
        <f>SUM(AJ175:AU175)</f>
        <v>1</v>
      </c>
    </row>
    <row r="176" spans="1:48">
      <c r="A176" s="8"/>
      <c r="B176" s="11"/>
      <c r="C176" s="5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293"/>
      <c r="Q176" s="8"/>
      <c r="R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255"/>
      <c r="AG176" s="8"/>
      <c r="AH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255"/>
    </row>
    <row r="177" spans="1:48" ht="19.5">
      <c r="A177" s="8"/>
      <c r="B177" s="356" t="s">
        <v>7</v>
      </c>
      <c r="C177" s="284"/>
      <c r="D177" s="283"/>
      <c r="E177" s="283"/>
      <c r="F177" s="283"/>
      <c r="G177" s="283"/>
      <c r="H177" s="283"/>
      <c r="I177" s="283"/>
      <c r="J177" s="283"/>
      <c r="K177" s="283"/>
      <c r="L177" s="283"/>
      <c r="M177" s="283"/>
      <c r="N177" s="283"/>
      <c r="O177" s="283"/>
      <c r="P177" s="384" t="s">
        <v>15</v>
      </c>
      <c r="Q177" s="8"/>
      <c r="R177" s="356" t="s">
        <v>7</v>
      </c>
      <c r="S177" s="284"/>
      <c r="T177" s="283"/>
      <c r="U177" s="283"/>
      <c r="V177" s="283"/>
      <c r="W177" s="283"/>
      <c r="X177" s="283"/>
      <c r="Y177" s="283"/>
      <c r="Z177" s="283"/>
      <c r="AA177" s="283"/>
      <c r="AB177" s="283"/>
      <c r="AC177" s="283"/>
      <c r="AD177" s="283"/>
      <c r="AE177" s="283"/>
      <c r="AF177" s="384" t="s">
        <v>15</v>
      </c>
      <c r="AG177" s="8"/>
      <c r="AH177" s="356" t="s">
        <v>7</v>
      </c>
      <c r="AI177" s="284"/>
      <c r="AJ177" s="283"/>
      <c r="AK177" s="283"/>
      <c r="AL177" s="283"/>
      <c r="AM177" s="283"/>
      <c r="AN177" s="283"/>
      <c r="AO177" s="283"/>
      <c r="AP177" s="283"/>
      <c r="AQ177" s="283"/>
      <c r="AR177" s="283"/>
      <c r="AS177" s="283"/>
      <c r="AT177" s="283"/>
      <c r="AU177" s="283"/>
      <c r="AV177" s="384" t="s">
        <v>15</v>
      </c>
    </row>
    <row r="178" spans="1:48" ht="15.95">
      <c r="A178" s="8"/>
      <c r="B178" s="308" t="s">
        <v>49</v>
      </c>
      <c r="C178" s="357"/>
      <c r="D178" s="293"/>
      <c r="E178" s="293"/>
      <c r="F178" s="293"/>
      <c r="G178" s="293"/>
      <c r="H178" s="293"/>
      <c r="I178" s="358"/>
      <c r="J178" s="358"/>
      <c r="K178" s="358"/>
      <c r="L178" s="358"/>
      <c r="M178" s="358"/>
      <c r="N178" s="358"/>
      <c r="O178" s="358"/>
      <c r="P178" s="367"/>
      <c r="Q178" s="8"/>
      <c r="R178" s="308" t="s">
        <v>49</v>
      </c>
      <c r="S178" s="357"/>
      <c r="T178" s="293"/>
      <c r="U178" s="293"/>
      <c r="V178" s="293"/>
      <c r="W178" s="293"/>
      <c r="X178" s="293"/>
      <c r="Y178" s="358"/>
      <c r="Z178" s="358"/>
      <c r="AA178" s="358"/>
      <c r="AB178" s="358"/>
      <c r="AC178" s="358"/>
      <c r="AD178" s="358"/>
      <c r="AE178" s="358"/>
      <c r="AF178" s="367"/>
      <c r="AG178" s="8"/>
      <c r="AH178" s="308" t="s">
        <v>49</v>
      </c>
      <c r="AI178" s="357"/>
      <c r="AJ178" s="293"/>
      <c r="AK178" s="293"/>
      <c r="AL178" s="293"/>
      <c r="AM178" s="293"/>
      <c r="AN178" s="293"/>
      <c r="AO178" s="358"/>
      <c r="AP178" s="358"/>
      <c r="AQ178" s="358"/>
      <c r="AR178" s="358"/>
      <c r="AS178" s="358"/>
      <c r="AT178" s="358"/>
      <c r="AU178" s="358"/>
      <c r="AV178" s="367"/>
    </row>
    <row r="179" spans="1:48">
      <c r="A179" s="8"/>
      <c r="B179" s="8"/>
      <c r="C179" s="8" t="s">
        <v>13</v>
      </c>
      <c r="D179" s="255">
        <v>1</v>
      </c>
      <c r="E179" s="255">
        <v>0</v>
      </c>
      <c r="F179" s="255">
        <v>1</v>
      </c>
      <c r="G179" s="255">
        <v>0</v>
      </c>
      <c r="H179" s="255">
        <v>1</v>
      </c>
      <c r="I179" s="255">
        <v>0</v>
      </c>
      <c r="J179" s="255">
        <v>0</v>
      </c>
      <c r="K179" s="255">
        <v>0</v>
      </c>
      <c r="L179" s="255">
        <v>0</v>
      </c>
      <c r="M179" s="255">
        <v>0</v>
      </c>
      <c r="N179" s="255">
        <v>0</v>
      </c>
      <c r="O179" s="255">
        <v>0</v>
      </c>
      <c r="P179" s="367">
        <f>SUM(D179:O179)</f>
        <v>3</v>
      </c>
      <c r="Q179" s="8"/>
      <c r="R179" s="8"/>
      <c r="S179" s="8" t="s">
        <v>13</v>
      </c>
      <c r="T179" s="255">
        <v>1</v>
      </c>
      <c r="U179" s="255">
        <v>1</v>
      </c>
      <c r="V179" s="255">
        <v>1</v>
      </c>
      <c r="W179" s="255">
        <v>1</v>
      </c>
      <c r="X179" s="255">
        <v>1</v>
      </c>
      <c r="Y179" s="255">
        <v>0</v>
      </c>
      <c r="Z179" s="255">
        <v>0</v>
      </c>
      <c r="AA179" s="255">
        <v>0</v>
      </c>
      <c r="AB179" s="255">
        <v>0</v>
      </c>
      <c r="AC179" s="255">
        <v>0</v>
      </c>
      <c r="AD179" s="255">
        <v>0</v>
      </c>
      <c r="AE179" s="255">
        <v>0</v>
      </c>
      <c r="AF179" s="367">
        <f>SUM(T179:AE179)</f>
        <v>5</v>
      </c>
      <c r="AG179" s="8"/>
      <c r="AH179" s="8"/>
      <c r="AI179" s="8" t="s">
        <v>13</v>
      </c>
      <c r="AJ179" s="255">
        <v>1</v>
      </c>
      <c r="AK179" s="255">
        <v>0</v>
      </c>
      <c r="AL179" s="255">
        <v>0</v>
      </c>
      <c r="AM179" s="255">
        <v>0</v>
      </c>
      <c r="AN179" s="255">
        <v>1</v>
      </c>
      <c r="AO179" s="255">
        <v>0</v>
      </c>
      <c r="AP179" s="255">
        <v>0</v>
      </c>
      <c r="AQ179" s="255">
        <v>0</v>
      </c>
      <c r="AR179" s="255">
        <v>0</v>
      </c>
      <c r="AS179" s="255">
        <v>0</v>
      </c>
      <c r="AT179" s="255">
        <v>0</v>
      </c>
      <c r="AU179" s="255">
        <v>0</v>
      </c>
      <c r="AV179" s="367">
        <f>SUM(AJ179:AU179)</f>
        <v>2</v>
      </c>
    </row>
    <row r="180" spans="1:48">
      <c r="A180" s="8"/>
      <c r="B180" s="8"/>
      <c r="C180" s="8" t="s">
        <v>9</v>
      </c>
      <c r="D180" s="255">
        <v>1</v>
      </c>
      <c r="E180" s="255">
        <v>0</v>
      </c>
      <c r="F180" s="255">
        <v>1</v>
      </c>
      <c r="G180" s="255">
        <v>0</v>
      </c>
      <c r="H180" s="255">
        <v>0</v>
      </c>
      <c r="I180" s="255">
        <v>0</v>
      </c>
      <c r="J180" s="255">
        <v>0</v>
      </c>
      <c r="K180" s="255">
        <v>0</v>
      </c>
      <c r="L180" s="255">
        <v>0</v>
      </c>
      <c r="M180" s="255">
        <v>0</v>
      </c>
      <c r="N180" s="255">
        <v>0</v>
      </c>
      <c r="O180" s="255">
        <v>0</v>
      </c>
      <c r="P180" s="367">
        <f>SUM(D180:O180)</f>
        <v>2</v>
      </c>
      <c r="Q180" s="8"/>
      <c r="R180" s="8"/>
      <c r="S180" s="8" t="s">
        <v>9</v>
      </c>
      <c r="T180" s="255">
        <v>1</v>
      </c>
      <c r="U180" s="255">
        <v>1</v>
      </c>
      <c r="V180" s="255">
        <v>1</v>
      </c>
      <c r="W180" s="255">
        <v>1</v>
      </c>
      <c r="X180" s="255">
        <v>0</v>
      </c>
      <c r="Y180" s="255">
        <v>0</v>
      </c>
      <c r="Z180" s="255">
        <v>0</v>
      </c>
      <c r="AA180" s="255">
        <v>0</v>
      </c>
      <c r="AB180" s="255">
        <v>0</v>
      </c>
      <c r="AC180" s="255">
        <v>0</v>
      </c>
      <c r="AD180" s="255">
        <v>0</v>
      </c>
      <c r="AE180" s="255">
        <v>0</v>
      </c>
      <c r="AF180" s="367">
        <f>SUM(T180:AE180)</f>
        <v>4</v>
      </c>
      <c r="AG180" s="8"/>
      <c r="AH180" s="8"/>
      <c r="AI180" s="8" t="s">
        <v>9</v>
      </c>
      <c r="AJ180" s="255">
        <v>1</v>
      </c>
      <c r="AK180" s="255">
        <v>0</v>
      </c>
      <c r="AL180" s="255">
        <v>0</v>
      </c>
      <c r="AM180" s="255">
        <v>0</v>
      </c>
      <c r="AN180" s="255">
        <v>0</v>
      </c>
      <c r="AO180" s="255">
        <v>0</v>
      </c>
      <c r="AP180" s="255">
        <v>0</v>
      </c>
      <c r="AQ180" s="255">
        <v>0</v>
      </c>
      <c r="AR180" s="255">
        <v>0</v>
      </c>
      <c r="AS180" s="255">
        <v>0</v>
      </c>
      <c r="AT180" s="255">
        <v>0</v>
      </c>
      <c r="AU180" s="255">
        <v>0</v>
      </c>
      <c r="AV180" s="367">
        <f>SUM(AJ180:AU180)</f>
        <v>1</v>
      </c>
    </row>
    <row r="181" spans="1:48">
      <c r="A181" s="8"/>
      <c r="B181" s="8"/>
      <c r="C181" s="8" t="s">
        <v>7</v>
      </c>
      <c r="D181" s="255">
        <v>0</v>
      </c>
      <c r="E181" s="255">
        <v>0</v>
      </c>
      <c r="F181" s="255">
        <v>0</v>
      </c>
      <c r="G181" s="255">
        <v>1</v>
      </c>
      <c r="H181" s="255">
        <v>0</v>
      </c>
      <c r="I181" s="255">
        <v>0</v>
      </c>
      <c r="J181" s="255">
        <v>0</v>
      </c>
      <c r="K181" s="255">
        <v>0</v>
      </c>
      <c r="L181" s="255">
        <v>0</v>
      </c>
      <c r="M181" s="255">
        <v>0</v>
      </c>
      <c r="N181" s="255">
        <v>0</v>
      </c>
      <c r="O181" s="255">
        <v>0</v>
      </c>
      <c r="P181" s="367">
        <f>SUM(D181:O181)</f>
        <v>1</v>
      </c>
      <c r="Q181" s="8"/>
      <c r="R181" s="8"/>
      <c r="S181" s="8" t="s">
        <v>7</v>
      </c>
      <c r="T181" s="255">
        <v>0</v>
      </c>
      <c r="U181" s="255">
        <v>1</v>
      </c>
      <c r="V181" s="255">
        <v>0</v>
      </c>
      <c r="W181" s="255">
        <v>1</v>
      </c>
      <c r="X181" s="255">
        <v>1</v>
      </c>
      <c r="Y181" s="255">
        <v>0</v>
      </c>
      <c r="Z181" s="255">
        <v>0</v>
      </c>
      <c r="AA181" s="255">
        <v>0</v>
      </c>
      <c r="AB181" s="255">
        <v>0</v>
      </c>
      <c r="AC181" s="255">
        <v>0</v>
      </c>
      <c r="AD181" s="255">
        <v>0</v>
      </c>
      <c r="AE181" s="255">
        <v>0</v>
      </c>
      <c r="AF181" s="367">
        <f>SUM(T181:AE181)</f>
        <v>3</v>
      </c>
      <c r="AG181" s="8"/>
      <c r="AH181" s="8"/>
      <c r="AI181" s="8" t="s">
        <v>7</v>
      </c>
      <c r="AJ181" s="255">
        <v>0</v>
      </c>
      <c r="AK181" s="255">
        <v>0</v>
      </c>
      <c r="AL181" s="255">
        <v>0</v>
      </c>
      <c r="AM181" s="255">
        <v>0</v>
      </c>
      <c r="AN181" s="255">
        <v>0</v>
      </c>
      <c r="AO181" s="255">
        <v>0</v>
      </c>
      <c r="AP181" s="255">
        <v>0</v>
      </c>
      <c r="AQ181" s="255">
        <v>0</v>
      </c>
      <c r="AR181" s="255">
        <v>0</v>
      </c>
      <c r="AS181" s="255">
        <v>0</v>
      </c>
      <c r="AT181" s="255">
        <v>0</v>
      </c>
      <c r="AU181" s="255">
        <v>0</v>
      </c>
      <c r="AV181" s="367">
        <f>SUM(AJ181:AU181)</f>
        <v>0</v>
      </c>
    </row>
    <row r="182" spans="1:48" ht="15.95">
      <c r="A182" s="8"/>
      <c r="B182" s="308" t="s">
        <v>57</v>
      </c>
      <c r="C182" s="357"/>
      <c r="D182" s="293"/>
      <c r="E182" s="293"/>
      <c r="F182" s="293"/>
      <c r="G182" s="293"/>
      <c r="H182" s="293"/>
      <c r="I182" s="358"/>
      <c r="J182" s="358"/>
      <c r="K182" s="358"/>
      <c r="L182" s="358"/>
      <c r="M182" s="358"/>
      <c r="N182" s="358"/>
      <c r="O182" s="358"/>
      <c r="P182" s="367"/>
      <c r="Q182" s="8"/>
      <c r="R182" s="308" t="s">
        <v>57</v>
      </c>
      <c r="S182" s="357"/>
      <c r="T182" s="293"/>
      <c r="U182" s="293"/>
      <c r="V182" s="293"/>
      <c r="W182" s="293"/>
      <c r="X182" s="293"/>
      <c r="Y182" s="358"/>
      <c r="Z182" s="358"/>
      <c r="AA182" s="358"/>
      <c r="AB182" s="358"/>
      <c r="AC182" s="358"/>
      <c r="AD182" s="358"/>
      <c r="AE182" s="358"/>
      <c r="AF182" s="367"/>
      <c r="AG182" s="8"/>
      <c r="AH182" s="308" t="s">
        <v>57</v>
      </c>
      <c r="AI182" s="357"/>
      <c r="AJ182" s="293"/>
      <c r="AK182" s="293"/>
      <c r="AL182" s="293"/>
      <c r="AM182" s="293"/>
      <c r="AN182" s="293"/>
      <c r="AO182" s="358"/>
      <c r="AP182" s="358"/>
      <c r="AQ182" s="358"/>
      <c r="AR182" s="358"/>
      <c r="AS182" s="358"/>
      <c r="AT182" s="358"/>
      <c r="AU182" s="358"/>
      <c r="AV182" s="367"/>
    </row>
    <row r="183" spans="1:48">
      <c r="A183" s="8"/>
      <c r="B183" s="8"/>
      <c r="C183" s="8" t="s">
        <v>13</v>
      </c>
      <c r="D183" s="255">
        <v>1</v>
      </c>
      <c r="E183" s="255">
        <v>0</v>
      </c>
      <c r="F183" s="255">
        <v>1</v>
      </c>
      <c r="G183" s="255">
        <v>0</v>
      </c>
      <c r="H183" s="255">
        <v>1</v>
      </c>
      <c r="I183" s="255">
        <v>0</v>
      </c>
      <c r="J183" s="255">
        <v>0</v>
      </c>
      <c r="K183" s="255">
        <v>0</v>
      </c>
      <c r="L183" s="255">
        <v>0</v>
      </c>
      <c r="M183" s="255">
        <v>0</v>
      </c>
      <c r="N183" s="255">
        <v>0</v>
      </c>
      <c r="O183" s="255">
        <v>0</v>
      </c>
      <c r="P183" s="367">
        <f>SUM(D183:O183)</f>
        <v>3</v>
      </c>
      <c r="Q183" s="8"/>
      <c r="R183" s="8"/>
      <c r="S183" s="8" t="s">
        <v>13</v>
      </c>
      <c r="T183" s="255">
        <v>1</v>
      </c>
      <c r="U183" s="255">
        <v>1</v>
      </c>
      <c r="V183" s="255">
        <v>1</v>
      </c>
      <c r="W183" s="255">
        <v>1</v>
      </c>
      <c r="X183" s="255">
        <v>1</v>
      </c>
      <c r="Y183" s="255">
        <v>0</v>
      </c>
      <c r="Z183" s="255">
        <v>0</v>
      </c>
      <c r="AA183" s="255">
        <v>0</v>
      </c>
      <c r="AB183" s="255">
        <v>0</v>
      </c>
      <c r="AC183" s="255">
        <v>0</v>
      </c>
      <c r="AD183" s="255">
        <v>0</v>
      </c>
      <c r="AE183" s="255">
        <v>0</v>
      </c>
      <c r="AF183" s="367">
        <f>SUM(T183:AE183)</f>
        <v>5</v>
      </c>
      <c r="AG183" s="8"/>
      <c r="AH183" s="8"/>
      <c r="AI183" s="8" t="s">
        <v>13</v>
      </c>
      <c r="AJ183" s="255">
        <v>1</v>
      </c>
      <c r="AK183" s="255">
        <v>0</v>
      </c>
      <c r="AL183" s="255">
        <v>0</v>
      </c>
      <c r="AM183" s="255">
        <v>0</v>
      </c>
      <c r="AN183" s="255">
        <v>1</v>
      </c>
      <c r="AO183" s="255">
        <v>0</v>
      </c>
      <c r="AP183" s="255">
        <v>0</v>
      </c>
      <c r="AQ183" s="255">
        <v>0</v>
      </c>
      <c r="AR183" s="255">
        <v>0</v>
      </c>
      <c r="AS183" s="255">
        <v>0</v>
      </c>
      <c r="AT183" s="255">
        <v>0</v>
      </c>
      <c r="AU183" s="255">
        <v>0</v>
      </c>
      <c r="AV183" s="367">
        <f>SUM(AJ183:AU183)</f>
        <v>2</v>
      </c>
    </row>
    <row r="184" spans="1:48">
      <c r="A184" s="8"/>
      <c r="B184" s="8"/>
      <c r="C184" s="8" t="s">
        <v>9</v>
      </c>
      <c r="D184" s="255">
        <v>1</v>
      </c>
      <c r="E184" s="255">
        <v>0</v>
      </c>
      <c r="F184" s="255">
        <v>1</v>
      </c>
      <c r="G184" s="255">
        <v>0</v>
      </c>
      <c r="H184" s="255">
        <v>0</v>
      </c>
      <c r="I184" s="255">
        <v>0</v>
      </c>
      <c r="J184" s="255">
        <v>0</v>
      </c>
      <c r="K184" s="255">
        <v>0</v>
      </c>
      <c r="L184" s="255">
        <v>0</v>
      </c>
      <c r="M184" s="255">
        <v>0</v>
      </c>
      <c r="N184" s="255">
        <v>0</v>
      </c>
      <c r="O184" s="255">
        <v>0</v>
      </c>
      <c r="P184" s="367">
        <f>SUM(D184:O184)</f>
        <v>2</v>
      </c>
      <c r="Q184" s="8"/>
      <c r="R184" s="8"/>
      <c r="S184" s="8" t="s">
        <v>9</v>
      </c>
      <c r="T184" s="255">
        <v>1</v>
      </c>
      <c r="U184" s="255">
        <v>1</v>
      </c>
      <c r="V184" s="255">
        <v>1</v>
      </c>
      <c r="W184" s="255">
        <v>1</v>
      </c>
      <c r="X184" s="255">
        <v>0</v>
      </c>
      <c r="Y184" s="255">
        <v>0</v>
      </c>
      <c r="Z184" s="255">
        <v>0</v>
      </c>
      <c r="AA184" s="255">
        <v>0</v>
      </c>
      <c r="AB184" s="255">
        <v>0</v>
      </c>
      <c r="AC184" s="255">
        <v>0</v>
      </c>
      <c r="AD184" s="255">
        <v>0</v>
      </c>
      <c r="AE184" s="255">
        <v>0</v>
      </c>
      <c r="AF184" s="367">
        <f>SUM(T184:AE184)</f>
        <v>4</v>
      </c>
      <c r="AG184" s="8"/>
      <c r="AH184" s="8"/>
      <c r="AI184" s="8" t="s">
        <v>9</v>
      </c>
      <c r="AJ184" s="255">
        <v>1</v>
      </c>
      <c r="AK184" s="255">
        <v>0</v>
      </c>
      <c r="AL184" s="255">
        <v>0</v>
      </c>
      <c r="AM184" s="255">
        <v>0</v>
      </c>
      <c r="AN184" s="255">
        <v>0</v>
      </c>
      <c r="AO184" s="255">
        <v>0</v>
      </c>
      <c r="AP184" s="255">
        <v>0</v>
      </c>
      <c r="AQ184" s="255">
        <v>0</v>
      </c>
      <c r="AR184" s="255">
        <v>0</v>
      </c>
      <c r="AS184" s="255">
        <v>0</v>
      </c>
      <c r="AT184" s="255">
        <v>0</v>
      </c>
      <c r="AU184" s="255">
        <v>0</v>
      </c>
      <c r="AV184" s="367">
        <f>SUM(AJ184:AU184)</f>
        <v>1</v>
      </c>
    </row>
    <row r="185" spans="1:48">
      <c r="A185" s="8"/>
      <c r="B185" s="8"/>
      <c r="C185" s="8" t="s">
        <v>7</v>
      </c>
      <c r="D185" s="255">
        <v>0</v>
      </c>
      <c r="E185" s="255">
        <v>0</v>
      </c>
      <c r="F185" s="255">
        <v>0</v>
      </c>
      <c r="G185" s="255">
        <v>1</v>
      </c>
      <c r="H185" s="255">
        <v>0</v>
      </c>
      <c r="I185" s="255">
        <v>0</v>
      </c>
      <c r="J185" s="255">
        <v>0</v>
      </c>
      <c r="K185" s="255">
        <v>0</v>
      </c>
      <c r="L185" s="255">
        <v>0</v>
      </c>
      <c r="M185" s="255">
        <v>0</v>
      </c>
      <c r="N185" s="255">
        <v>0</v>
      </c>
      <c r="O185" s="255">
        <v>0</v>
      </c>
      <c r="P185" s="367">
        <f>SUM(D185:O185)</f>
        <v>1</v>
      </c>
      <c r="Q185" s="8"/>
      <c r="R185" s="8"/>
      <c r="S185" s="8" t="s">
        <v>7</v>
      </c>
      <c r="T185" s="255">
        <v>0</v>
      </c>
      <c r="U185" s="255">
        <v>0</v>
      </c>
      <c r="V185" s="255">
        <v>1</v>
      </c>
      <c r="W185" s="255">
        <v>1</v>
      </c>
      <c r="X185" s="255">
        <v>1</v>
      </c>
      <c r="Y185" s="255">
        <v>0</v>
      </c>
      <c r="Z185" s="255">
        <v>0</v>
      </c>
      <c r="AA185" s="255">
        <v>0</v>
      </c>
      <c r="AB185" s="255">
        <v>0</v>
      </c>
      <c r="AC185" s="255">
        <v>0</v>
      </c>
      <c r="AD185" s="255">
        <v>0</v>
      </c>
      <c r="AE185" s="255">
        <v>0</v>
      </c>
      <c r="AF185" s="367">
        <f>SUM(T185:AE185)</f>
        <v>3</v>
      </c>
      <c r="AG185" s="8"/>
      <c r="AH185" s="8"/>
      <c r="AI185" s="8" t="s">
        <v>7</v>
      </c>
      <c r="AJ185" s="255">
        <v>0</v>
      </c>
      <c r="AK185" s="255">
        <v>0</v>
      </c>
      <c r="AL185" s="255">
        <v>0</v>
      </c>
      <c r="AM185" s="255">
        <v>0</v>
      </c>
      <c r="AN185" s="255">
        <v>0</v>
      </c>
      <c r="AO185" s="255">
        <v>0</v>
      </c>
      <c r="AP185" s="255">
        <v>0</v>
      </c>
      <c r="AQ185" s="255">
        <v>0</v>
      </c>
      <c r="AR185" s="255">
        <v>0</v>
      </c>
      <c r="AS185" s="255">
        <v>0</v>
      </c>
      <c r="AT185" s="255">
        <v>0</v>
      </c>
      <c r="AU185" s="255">
        <v>0</v>
      </c>
      <c r="AV185" s="367">
        <f>SUM(AJ185:AU185)</f>
        <v>0</v>
      </c>
    </row>
    <row r="186" spans="1:48" ht="15.95">
      <c r="A186" s="8"/>
      <c r="B186" s="308" t="s">
        <v>52</v>
      </c>
      <c r="C186" s="357"/>
      <c r="D186" s="358"/>
      <c r="E186" s="358"/>
      <c r="F186" s="358"/>
      <c r="G186" s="358"/>
      <c r="H186" s="358"/>
      <c r="I186" s="358"/>
      <c r="J186" s="358"/>
      <c r="K186" s="255"/>
      <c r="L186" s="255"/>
      <c r="M186" s="255"/>
      <c r="N186" s="255"/>
      <c r="O186" s="255"/>
      <c r="P186" s="367"/>
      <c r="Q186" s="8"/>
      <c r="R186" s="308" t="s">
        <v>52</v>
      </c>
      <c r="S186" s="357"/>
      <c r="T186" s="358"/>
      <c r="U186" s="358"/>
      <c r="V186" s="358"/>
      <c r="W186" s="358"/>
      <c r="X186" s="358"/>
      <c r="Y186" s="358"/>
      <c r="Z186" s="358"/>
      <c r="AA186" s="255"/>
      <c r="AB186" s="255"/>
      <c r="AC186" s="255"/>
      <c r="AD186" s="255"/>
      <c r="AE186" s="255"/>
      <c r="AF186" s="367"/>
      <c r="AG186" s="8"/>
      <c r="AH186" s="308" t="s">
        <v>52</v>
      </c>
      <c r="AI186" s="357"/>
      <c r="AJ186" s="358"/>
      <c r="AK186" s="358"/>
      <c r="AL186" s="358"/>
      <c r="AM186" s="358"/>
      <c r="AN186" s="358"/>
      <c r="AO186" s="358"/>
      <c r="AP186" s="358"/>
      <c r="AQ186" s="255"/>
      <c r="AR186" s="255"/>
      <c r="AS186" s="255"/>
      <c r="AT186" s="255"/>
      <c r="AU186" s="255"/>
      <c r="AV186" s="367"/>
    </row>
    <row r="187" spans="1:48">
      <c r="A187" s="8"/>
      <c r="B187" s="8"/>
      <c r="C187" s="8" t="s">
        <v>13</v>
      </c>
      <c r="D187" s="255">
        <v>0</v>
      </c>
      <c r="E187" s="255">
        <v>0</v>
      </c>
      <c r="F187" s="255">
        <v>0</v>
      </c>
      <c r="G187" s="255">
        <v>0</v>
      </c>
      <c r="H187" s="255">
        <v>0</v>
      </c>
      <c r="I187" s="255">
        <v>0</v>
      </c>
      <c r="J187" s="255">
        <v>0</v>
      </c>
      <c r="K187" s="255">
        <v>1</v>
      </c>
      <c r="L187" s="255">
        <v>0</v>
      </c>
      <c r="M187" s="255">
        <v>1</v>
      </c>
      <c r="N187" s="255">
        <v>0</v>
      </c>
      <c r="O187" s="255">
        <v>1</v>
      </c>
      <c r="P187" s="367">
        <f>SUM(D187:O187)</f>
        <v>3</v>
      </c>
      <c r="Q187" s="8"/>
      <c r="R187" s="8"/>
      <c r="S187" s="8" t="s">
        <v>13</v>
      </c>
      <c r="T187" s="255">
        <v>1</v>
      </c>
      <c r="U187" s="255">
        <v>0</v>
      </c>
      <c r="V187" s="255">
        <v>1</v>
      </c>
      <c r="W187" s="255">
        <v>0</v>
      </c>
      <c r="X187" s="255">
        <v>0</v>
      </c>
      <c r="Y187" s="255">
        <v>0</v>
      </c>
      <c r="Z187" s="255">
        <v>0</v>
      </c>
      <c r="AA187" s="255">
        <v>1</v>
      </c>
      <c r="AB187" s="255">
        <v>0</v>
      </c>
      <c r="AC187" s="255">
        <v>1</v>
      </c>
      <c r="AD187" s="255">
        <v>0</v>
      </c>
      <c r="AE187" s="255">
        <v>1</v>
      </c>
      <c r="AF187" s="367">
        <f>SUM(T187:AE187)</f>
        <v>5</v>
      </c>
      <c r="AG187" s="8"/>
      <c r="AH187" s="8"/>
      <c r="AI187" s="8" t="s">
        <v>13</v>
      </c>
      <c r="AJ187" s="255">
        <v>0</v>
      </c>
      <c r="AK187" s="255">
        <v>0</v>
      </c>
      <c r="AL187" s="255">
        <v>0</v>
      </c>
      <c r="AM187" s="255">
        <v>0</v>
      </c>
      <c r="AN187" s="255">
        <v>0</v>
      </c>
      <c r="AO187" s="255">
        <v>0</v>
      </c>
      <c r="AP187" s="255">
        <v>0</v>
      </c>
      <c r="AQ187" s="255">
        <v>0</v>
      </c>
      <c r="AR187" s="255">
        <v>0</v>
      </c>
      <c r="AS187" s="255">
        <v>1</v>
      </c>
      <c r="AT187" s="255">
        <v>0</v>
      </c>
      <c r="AU187" s="255">
        <v>1</v>
      </c>
      <c r="AV187" s="367">
        <f>SUM(AJ187:AU187)</f>
        <v>2</v>
      </c>
    </row>
    <row r="188" spans="1:48">
      <c r="A188" s="8"/>
      <c r="B188" s="8"/>
      <c r="C188" s="8" t="s">
        <v>9</v>
      </c>
      <c r="D188" s="255">
        <v>0</v>
      </c>
      <c r="E188" s="255">
        <v>0</v>
      </c>
      <c r="F188" s="255">
        <v>0</v>
      </c>
      <c r="G188" s="255">
        <v>0</v>
      </c>
      <c r="H188" s="255">
        <v>0</v>
      </c>
      <c r="I188" s="255">
        <v>0</v>
      </c>
      <c r="J188" s="255">
        <v>0</v>
      </c>
      <c r="K188" s="255">
        <v>1</v>
      </c>
      <c r="L188" s="255">
        <v>0</v>
      </c>
      <c r="M188" s="255">
        <v>1</v>
      </c>
      <c r="N188" s="255">
        <v>0</v>
      </c>
      <c r="O188" s="255">
        <v>0</v>
      </c>
      <c r="P188" s="367">
        <f>SUM(D188:O188)</f>
        <v>2</v>
      </c>
      <c r="Q188" s="8"/>
      <c r="R188" s="8"/>
      <c r="S188" s="8" t="s">
        <v>9</v>
      </c>
      <c r="T188" s="255">
        <v>0</v>
      </c>
      <c r="U188" s="255">
        <v>1</v>
      </c>
      <c r="V188" s="255">
        <v>0</v>
      </c>
      <c r="W188" s="255">
        <v>1</v>
      </c>
      <c r="X188" s="255">
        <v>0</v>
      </c>
      <c r="Y188" s="255">
        <v>0</v>
      </c>
      <c r="Z188" s="255">
        <v>0</v>
      </c>
      <c r="AA188" s="255">
        <v>1</v>
      </c>
      <c r="AB188" s="255">
        <v>0</v>
      </c>
      <c r="AC188" s="255">
        <v>1</v>
      </c>
      <c r="AD188" s="255">
        <v>0</v>
      </c>
      <c r="AE188" s="255">
        <v>0</v>
      </c>
      <c r="AF188" s="367">
        <f>SUM(T188:AE188)</f>
        <v>4</v>
      </c>
      <c r="AG188" s="8"/>
      <c r="AH188" s="8"/>
      <c r="AI188" s="8" t="s">
        <v>9</v>
      </c>
      <c r="AJ188" s="255">
        <v>0</v>
      </c>
      <c r="AK188" s="255">
        <v>0</v>
      </c>
      <c r="AL188" s="255">
        <v>0</v>
      </c>
      <c r="AM188" s="255">
        <v>0</v>
      </c>
      <c r="AN188" s="255">
        <v>0</v>
      </c>
      <c r="AO188" s="255">
        <v>0</v>
      </c>
      <c r="AP188" s="255">
        <v>0</v>
      </c>
      <c r="AQ188" s="255">
        <v>1</v>
      </c>
      <c r="AR188" s="255">
        <v>0</v>
      </c>
      <c r="AS188" s="255">
        <v>0</v>
      </c>
      <c r="AT188" s="255">
        <v>0</v>
      </c>
      <c r="AU188" s="255">
        <v>0</v>
      </c>
      <c r="AV188" s="367">
        <f>SUM(AJ188:AU188)</f>
        <v>1</v>
      </c>
    </row>
    <row r="189" spans="1:48">
      <c r="B189" s="8"/>
      <c r="C189" s="8" t="s">
        <v>7</v>
      </c>
      <c r="D189" s="255">
        <v>0</v>
      </c>
      <c r="E189" s="255">
        <v>0</v>
      </c>
      <c r="F189" s="255">
        <v>0</v>
      </c>
      <c r="G189" s="255">
        <v>0</v>
      </c>
      <c r="H189" s="255">
        <v>0</v>
      </c>
      <c r="I189" s="255">
        <v>0</v>
      </c>
      <c r="J189" s="255">
        <v>0</v>
      </c>
      <c r="K189" s="255">
        <v>0</v>
      </c>
      <c r="L189" s="255">
        <v>0</v>
      </c>
      <c r="M189" s="255">
        <v>0</v>
      </c>
      <c r="N189" s="255">
        <v>1</v>
      </c>
      <c r="O189" s="255">
        <v>0</v>
      </c>
      <c r="P189" s="367">
        <f>SUM(D189:O189)</f>
        <v>1</v>
      </c>
      <c r="R189" s="8"/>
      <c r="S189" s="8" t="s">
        <v>7</v>
      </c>
      <c r="T189" s="255">
        <v>0</v>
      </c>
      <c r="U189" s="255">
        <v>1</v>
      </c>
      <c r="V189" s="255">
        <v>0</v>
      </c>
      <c r="W189" s="255">
        <v>1</v>
      </c>
      <c r="X189" s="255">
        <v>0</v>
      </c>
      <c r="Y189" s="255">
        <v>0</v>
      </c>
      <c r="Z189" s="255">
        <v>0</v>
      </c>
      <c r="AA189" s="255">
        <v>0</v>
      </c>
      <c r="AB189" s="255">
        <v>0</v>
      </c>
      <c r="AC189" s="255">
        <v>0</v>
      </c>
      <c r="AD189" s="255">
        <v>1</v>
      </c>
      <c r="AE189" s="255">
        <v>0</v>
      </c>
      <c r="AF189" s="367">
        <f>SUM(T189:AE189)</f>
        <v>3</v>
      </c>
      <c r="AH189" s="8"/>
      <c r="AI189" s="8" t="s">
        <v>7</v>
      </c>
      <c r="AJ189" s="255">
        <v>0</v>
      </c>
      <c r="AK189" s="255">
        <v>0</v>
      </c>
      <c r="AL189" s="255">
        <v>0</v>
      </c>
      <c r="AM189" s="255">
        <v>0</v>
      </c>
      <c r="AN189" s="255">
        <v>0</v>
      </c>
      <c r="AO189" s="255">
        <v>0</v>
      </c>
      <c r="AP189" s="255">
        <v>0</v>
      </c>
      <c r="AQ189" s="255">
        <v>0</v>
      </c>
      <c r="AR189" s="255">
        <v>0</v>
      </c>
      <c r="AS189" s="255">
        <v>0</v>
      </c>
      <c r="AT189" s="255">
        <v>0</v>
      </c>
      <c r="AU189" s="255">
        <v>0</v>
      </c>
      <c r="AV189" s="367">
        <f>SUM(AJ189:AU189)</f>
        <v>0</v>
      </c>
    </row>
    <row r="190" spans="1:48">
      <c r="C190" s="120"/>
      <c r="D190" s="324"/>
      <c r="E190" s="324"/>
      <c r="F190" s="324"/>
      <c r="G190" s="324"/>
      <c r="H190" s="324"/>
      <c r="I190" s="324"/>
      <c r="J190" s="324"/>
      <c r="K190" s="324"/>
      <c r="L190" s="324"/>
      <c r="M190" s="324"/>
      <c r="N190" s="324"/>
      <c r="O190" s="324"/>
      <c r="P190" s="373"/>
      <c r="S190" s="120"/>
      <c r="T190" s="324"/>
      <c r="U190" s="324"/>
      <c r="V190" s="324"/>
      <c r="W190" s="324"/>
      <c r="X190" s="324"/>
      <c r="Y190" s="324"/>
      <c r="Z190" s="324"/>
      <c r="AA190" s="324"/>
      <c r="AB190" s="324"/>
      <c r="AC190" s="324"/>
      <c r="AD190" s="324"/>
      <c r="AE190" s="324"/>
      <c r="AF190" s="373"/>
      <c r="AI190" s="120"/>
      <c r="AJ190" s="324"/>
      <c r="AK190" s="324"/>
      <c r="AL190" s="324"/>
      <c r="AM190" s="324"/>
      <c r="AN190" s="324"/>
      <c r="AO190" s="324"/>
      <c r="AP190" s="324"/>
      <c r="AQ190" s="324"/>
      <c r="AR190" s="324"/>
      <c r="AS190" s="324"/>
      <c r="AT190" s="324"/>
      <c r="AU190" s="324"/>
      <c r="AV190" s="373"/>
    </row>
    <row r="191" spans="1:48">
      <c r="B191" s="347" t="s">
        <v>241</v>
      </c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255"/>
      <c r="R191" s="347" t="s">
        <v>239</v>
      </c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255"/>
      <c r="AH191" s="347" t="s">
        <v>241</v>
      </c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255"/>
    </row>
    <row r="192" spans="1:48">
      <c r="C192" s="281" t="s">
        <v>13</v>
      </c>
      <c r="D192" s="11">
        <f>D179+D183+D187</f>
        <v>2</v>
      </c>
      <c r="E192" s="11">
        <f t="shared" ref="E192:O192" si="88">E179+E183+E187</f>
        <v>0</v>
      </c>
      <c r="F192" s="11">
        <f t="shared" si="88"/>
        <v>2</v>
      </c>
      <c r="G192" s="11">
        <f t="shared" si="88"/>
        <v>0</v>
      </c>
      <c r="H192" s="11">
        <f t="shared" si="88"/>
        <v>2</v>
      </c>
      <c r="I192" s="11">
        <f t="shared" si="88"/>
        <v>0</v>
      </c>
      <c r="J192" s="11">
        <f t="shared" si="88"/>
        <v>0</v>
      </c>
      <c r="K192" s="11">
        <f t="shared" si="88"/>
        <v>1</v>
      </c>
      <c r="L192" s="11">
        <f t="shared" si="88"/>
        <v>0</v>
      </c>
      <c r="M192" s="11">
        <f t="shared" si="88"/>
        <v>1</v>
      </c>
      <c r="N192" s="11">
        <f t="shared" si="88"/>
        <v>0</v>
      </c>
      <c r="O192" s="11">
        <f t="shared" si="88"/>
        <v>1</v>
      </c>
      <c r="P192" s="344">
        <f>SUM(D192:O192)</f>
        <v>9</v>
      </c>
      <c r="S192" s="281" t="s">
        <v>13</v>
      </c>
      <c r="T192" s="11">
        <f>T183+T187</f>
        <v>2</v>
      </c>
      <c r="U192" s="11">
        <f t="shared" ref="U192:AE192" si="89">U183+U187</f>
        <v>1</v>
      </c>
      <c r="V192" s="11">
        <f t="shared" si="89"/>
        <v>2</v>
      </c>
      <c r="W192" s="11">
        <f t="shared" si="89"/>
        <v>1</v>
      </c>
      <c r="X192" s="11">
        <f t="shared" si="89"/>
        <v>1</v>
      </c>
      <c r="Y192" s="11">
        <f t="shared" si="89"/>
        <v>0</v>
      </c>
      <c r="Z192" s="11">
        <f t="shared" si="89"/>
        <v>0</v>
      </c>
      <c r="AA192" s="11">
        <f t="shared" si="89"/>
        <v>1</v>
      </c>
      <c r="AB192" s="11">
        <f t="shared" si="89"/>
        <v>0</v>
      </c>
      <c r="AC192" s="11">
        <f t="shared" si="89"/>
        <v>1</v>
      </c>
      <c r="AD192" s="11">
        <f t="shared" si="89"/>
        <v>0</v>
      </c>
      <c r="AE192" s="11">
        <f t="shared" si="89"/>
        <v>1</v>
      </c>
      <c r="AF192" s="344">
        <f>SUM(T192:AE192)</f>
        <v>10</v>
      </c>
      <c r="AI192" s="281" t="s">
        <v>13</v>
      </c>
      <c r="AJ192" s="11">
        <f>AJ179+AJ183+AJ187</f>
        <v>2</v>
      </c>
      <c r="AK192" s="11">
        <f t="shared" ref="AK192:AU192" si="90">AK179+AK183+AK187</f>
        <v>0</v>
      </c>
      <c r="AL192" s="11">
        <f t="shared" si="90"/>
        <v>0</v>
      </c>
      <c r="AM192" s="11">
        <f t="shared" si="90"/>
        <v>0</v>
      </c>
      <c r="AN192" s="11">
        <f t="shared" si="90"/>
        <v>2</v>
      </c>
      <c r="AO192" s="11">
        <f t="shared" si="90"/>
        <v>0</v>
      </c>
      <c r="AP192" s="11">
        <f t="shared" si="90"/>
        <v>0</v>
      </c>
      <c r="AQ192" s="11">
        <f t="shared" si="90"/>
        <v>0</v>
      </c>
      <c r="AR192" s="11">
        <f t="shared" si="90"/>
        <v>0</v>
      </c>
      <c r="AS192" s="11">
        <f t="shared" si="90"/>
        <v>1</v>
      </c>
      <c r="AT192" s="11">
        <f t="shared" si="90"/>
        <v>0</v>
      </c>
      <c r="AU192" s="11">
        <f t="shared" si="90"/>
        <v>1</v>
      </c>
      <c r="AV192" s="344">
        <f>SUM(AJ192:AU192)</f>
        <v>6</v>
      </c>
    </row>
    <row r="193" spans="2:48">
      <c r="C193" s="5" t="s">
        <v>9</v>
      </c>
      <c r="D193" s="11">
        <f>D180+D184+D188</f>
        <v>2</v>
      </c>
      <c r="E193" s="11">
        <f t="shared" ref="E193:O193" si="91">E180+E184+E188</f>
        <v>0</v>
      </c>
      <c r="F193" s="11">
        <f t="shared" si="91"/>
        <v>2</v>
      </c>
      <c r="G193" s="11">
        <f t="shared" si="91"/>
        <v>0</v>
      </c>
      <c r="H193" s="11">
        <f t="shared" si="91"/>
        <v>0</v>
      </c>
      <c r="I193" s="11">
        <f t="shared" si="91"/>
        <v>0</v>
      </c>
      <c r="J193" s="11">
        <f t="shared" si="91"/>
        <v>0</v>
      </c>
      <c r="K193" s="11">
        <f t="shared" si="91"/>
        <v>1</v>
      </c>
      <c r="L193" s="11">
        <f t="shared" si="91"/>
        <v>0</v>
      </c>
      <c r="M193" s="11">
        <f t="shared" si="91"/>
        <v>1</v>
      </c>
      <c r="N193" s="11">
        <f t="shared" si="91"/>
        <v>0</v>
      </c>
      <c r="O193" s="11">
        <f t="shared" si="91"/>
        <v>0</v>
      </c>
      <c r="P193" s="344">
        <f>SUM(D193:O193)</f>
        <v>6</v>
      </c>
      <c r="S193" s="5" t="s">
        <v>9</v>
      </c>
      <c r="T193" s="11">
        <f>T184+T188</f>
        <v>1</v>
      </c>
      <c r="U193" s="11">
        <f t="shared" ref="U193:AE193" si="92">U184+U188</f>
        <v>2</v>
      </c>
      <c r="V193" s="11">
        <f t="shared" si="92"/>
        <v>1</v>
      </c>
      <c r="W193" s="11">
        <f t="shared" si="92"/>
        <v>2</v>
      </c>
      <c r="X193" s="11">
        <f t="shared" si="92"/>
        <v>0</v>
      </c>
      <c r="Y193" s="11">
        <f t="shared" si="92"/>
        <v>0</v>
      </c>
      <c r="Z193" s="11">
        <f t="shared" si="92"/>
        <v>0</v>
      </c>
      <c r="AA193" s="11">
        <f t="shared" si="92"/>
        <v>1</v>
      </c>
      <c r="AB193" s="11">
        <f t="shared" si="92"/>
        <v>0</v>
      </c>
      <c r="AC193" s="11">
        <f t="shared" si="92"/>
        <v>1</v>
      </c>
      <c r="AD193" s="11">
        <f t="shared" si="92"/>
        <v>0</v>
      </c>
      <c r="AE193" s="11">
        <f t="shared" si="92"/>
        <v>0</v>
      </c>
      <c r="AF193" s="344">
        <f>SUM(T193:AE193)</f>
        <v>8</v>
      </c>
      <c r="AI193" s="5" t="s">
        <v>9</v>
      </c>
      <c r="AJ193" s="11">
        <f>AJ180+AJ184+AJ188</f>
        <v>2</v>
      </c>
      <c r="AK193" s="11">
        <f t="shared" ref="AK193:AU193" si="93">AK180+AK184+AK188</f>
        <v>0</v>
      </c>
      <c r="AL193" s="11">
        <f t="shared" si="93"/>
        <v>0</v>
      </c>
      <c r="AM193" s="11">
        <f t="shared" si="93"/>
        <v>0</v>
      </c>
      <c r="AN193" s="11">
        <f t="shared" si="93"/>
        <v>0</v>
      </c>
      <c r="AO193" s="11">
        <f t="shared" si="93"/>
        <v>0</v>
      </c>
      <c r="AP193" s="11">
        <f t="shared" si="93"/>
        <v>0</v>
      </c>
      <c r="AQ193" s="11">
        <f t="shared" si="93"/>
        <v>1</v>
      </c>
      <c r="AR193" s="11">
        <f t="shared" si="93"/>
        <v>0</v>
      </c>
      <c r="AS193" s="11">
        <f t="shared" si="93"/>
        <v>0</v>
      </c>
      <c r="AT193" s="11">
        <f t="shared" si="93"/>
        <v>0</v>
      </c>
      <c r="AU193" s="11">
        <f t="shared" si="93"/>
        <v>0</v>
      </c>
      <c r="AV193" s="344">
        <f>SUM(AJ193:AU193)</f>
        <v>3</v>
      </c>
    </row>
    <row r="194" spans="2:48">
      <c r="B194" s="11"/>
      <c r="C194" s="5" t="s">
        <v>7</v>
      </c>
      <c r="D194" s="11">
        <f>D181+D185+D189</f>
        <v>0</v>
      </c>
      <c r="E194" s="11">
        <f t="shared" ref="E194:O194" si="94">E181+E185+E189</f>
        <v>0</v>
      </c>
      <c r="F194" s="11">
        <f t="shared" si="94"/>
        <v>0</v>
      </c>
      <c r="G194" s="11">
        <f t="shared" si="94"/>
        <v>2</v>
      </c>
      <c r="H194" s="11">
        <f t="shared" si="94"/>
        <v>0</v>
      </c>
      <c r="I194" s="11">
        <f t="shared" si="94"/>
        <v>0</v>
      </c>
      <c r="J194" s="11">
        <f t="shared" si="94"/>
        <v>0</v>
      </c>
      <c r="K194" s="11">
        <f t="shared" si="94"/>
        <v>0</v>
      </c>
      <c r="L194" s="11">
        <f t="shared" si="94"/>
        <v>0</v>
      </c>
      <c r="M194" s="11">
        <f t="shared" si="94"/>
        <v>0</v>
      </c>
      <c r="N194" s="11">
        <f t="shared" si="94"/>
        <v>1</v>
      </c>
      <c r="O194" s="11">
        <f t="shared" si="94"/>
        <v>0</v>
      </c>
      <c r="P194" s="344">
        <f>SUM(D194:O194)</f>
        <v>3</v>
      </c>
      <c r="R194" s="11"/>
      <c r="S194" s="5" t="s">
        <v>7</v>
      </c>
      <c r="T194" s="11">
        <f>T185+T189</f>
        <v>0</v>
      </c>
      <c r="U194" s="11">
        <f t="shared" ref="U194:AE194" si="95">U185+U189</f>
        <v>1</v>
      </c>
      <c r="V194" s="11">
        <f t="shared" si="95"/>
        <v>1</v>
      </c>
      <c r="W194" s="11">
        <f t="shared" si="95"/>
        <v>2</v>
      </c>
      <c r="X194" s="11">
        <f t="shared" si="95"/>
        <v>1</v>
      </c>
      <c r="Y194" s="11">
        <f t="shared" si="95"/>
        <v>0</v>
      </c>
      <c r="Z194" s="11">
        <f t="shared" si="95"/>
        <v>0</v>
      </c>
      <c r="AA194" s="11">
        <f t="shared" si="95"/>
        <v>0</v>
      </c>
      <c r="AB194" s="11">
        <f t="shared" si="95"/>
        <v>0</v>
      </c>
      <c r="AC194" s="11">
        <f t="shared" si="95"/>
        <v>0</v>
      </c>
      <c r="AD194" s="11">
        <f t="shared" si="95"/>
        <v>1</v>
      </c>
      <c r="AE194" s="11">
        <f t="shared" si="95"/>
        <v>0</v>
      </c>
      <c r="AF194" s="344">
        <f>SUM(T194:AE194)</f>
        <v>6</v>
      </c>
      <c r="AH194" s="11"/>
      <c r="AI194" s="5" t="s">
        <v>7</v>
      </c>
      <c r="AJ194" s="11">
        <f>AJ181+AJ185+AJ189</f>
        <v>0</v>
      </c>
      <c r="AK194" s="11">
        <f t="shared" ref="AK194:AU194" si="96">AK181+AK185+AK189</f>
        <v>0</v>
      </c>
      <c r="AL194" s="11">
        <f t="shared" si="96"/>
        <v>0</v>
      </c>
      <c r="AM194" s="11">
        <f t="shared" si="96"/>
        <v>0</v>
      </c>
      <c r="AN194" s="11">
        <f t="shared" si="96"/>
        <v>0</v>
      </c>
      <c r="AO194" s="11">
        <f t="shared" si="96"/>
        <v>0</v>
      </c>
      <c r="AP194" s="11">
        <f t="shared" si="96"/>
        <v>0</v>
      </c>
      <c r="AQ194" s="11">
        <f t="shared" si="96"/>
        <v>0</v>
      </c>
      <c r="AR194" s="11">
        <f t="shared" si="96"/>
        <v>0</v>
      </c>
      <c r="AS194" s="11">
        <f t="shared" si="96"/>
        <v>0</v>
      </c>
      <c r="AT194" s="11">
        <f t="shared" si="96"/>
        <v>0</v>
      </c>
      <c r="AU194" s="11">
        <f t="shared" si="96"/>
        <v>0</v>
      </c>
      <c r="AV194" s="344">
        <f>SUM(AJ194:AU194)</f>
        <v>0</v>
      </c>
    </row>
  </sheetData>
  <mergeCells count="15">
    <mergeCell ref="B2:AW3"/>
    <mergeCell ref="B141:AU142"/>
    <mergeCell ref="H128:H129"/>
    <mergeCell ref="U128:U129"/>
    <mergeCell ref="AH128:AH129"/>
    <mergeCell ref="AM128:AM129"/>
    <mergeCell ref="H104:H105"/>
    <mergeCell ref="U104:U105"/>
    <mergeCell ref="AH104:AH105"/>
    <mergeCell ref="AM104:AM105"/>
    <mergeCell ref="H116:H117"/>
    <mergeCell ref="U116:U117"/>
    <mergeCell ref="AH116:AH117"/>
    <mergeCell ref="AM116:AM117"/>
    <mergeCell ref="B97:AX98"/>
  </mergeCells>
  <dataValidations count="1">
    <dataValidation type="list" allowBlank="1" showInputMessage="1" showErrorMessage="1" sqref="C102 C5:C6 C144:C145" xr:uid="{26DB523E-98D3-4CCB-A7FF-064E06C94888}">
      <formula1>"1,2,3"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557F5-BD21-4ABE-A0AE-0D00B0588C7E}">
  <sheetPr>
    <tabColor theme="9" tint="-0.249977111117893"/>
  </sheetPr>
  <dimension ref="B1:BA112"/>
  <sheetViews>
    <sheetView showGridLines="0" topLeftCell="A82" zoomScale="75" workbookViewId="0">
      <selection activeCell="AX100" sqref="AX100:BA100"/>
    </sheetView>
  </sheetViews>
  <sheetFormatPr defaultColWidth="8.85546875" defaultRowHeight="15"/>
  <cols>
    <col min="2" max="2" width="24.7109375" bestFit="1" customWidth="1"/>
    <col min="5" max="5" width="16.85546875" customWidth="1"/>
    <col min="6" max="8" width="13.42578125" customWidth="1"/>
    <col min="9" max="9" width="15.85546875" customWidth="1"/>
    <col min="10" max="10" width="19.140625" customWidth="1"/>
    <col min="11" max="22" width="13.42578125" customWidth="1"/>
    <col min="23" max="23" width="20.42578125" customWidth="1"/>
    <col min="24" max="35" width="13.42578125" customWidth="1"/>
    <col min="36" max="36" width="18.42578125" customWidth="1"/>
    <col min="37" max="48" width="13.42578125" customWidth="1"/>
    <col min="49" max="49" width="18.7109375" customWidth="1"/>
    <col min="50" max="53" width="13.42578125" customWidth="1"/>
  </cols>
  <sheetData>
    <row r="1" spans="2:53" hidden="1">
      <c r="F1" s="5"/>
      <c r="G1" s="5"/>
      <c r="S1" s="39"/>
    </row>
    <row r="2" spans="2:53" hidden="1">
      <c r="E2" s="5"/>
      <c r="F2" s="7"/>
    </row>
    <row r="3" spans="2:53" hidden="1">
      <c r="E3" s="5"/>
      <c r="F3" s="7"/>
    </row>
    <row r="4" spans="2:53">
      <c r="F4" s="120"/>
      <c r="G4" s="120"/>
      <c r="H4" s="120"/>
      <c r="I4" s="120"/>
      <c r="J4" s="431">
        <v>2022</v>
      </c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431">
        <v>2023</v>
      </c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431">
        <v>2024</v>
      </c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120"/>
      <c r="AV4" s="120"/>
      <c r="AW4" s="431">
        <v>2025</v>
      </c>
      <c r="AX4" s="120"/>
      <c r="AY4" s="120"/>
      <c r="AZ4" s="120"/>
      <c r="BA4" s="120"/>
    </row>
    <row r="5" spans="2:53" ht="15.95" customHeight="1">
      <c r="E5" s="152" t="s">
        <v>217</v>
      </c>
      <c r="F5" s="149" t="s">
        <v>218</v>
      </c>
      <c r="G5" s="149" t="s">
        <v>219</v>
      </c>
      <c r="H5" s="149" t="s">
        <v>220</v>
      </c>
      <c r="I5" s="149" t="s">
        <v>221</v>
      </c>
      <c r="J5" s="432"/>
      <c r="K5" s="149" t="s">
        <v>210</v>
      </c>
      <c r="L5" s="149" t="s">
        <v>211</v>
      </c>
      <c r="M5" s="149" t="s">
        <v>212</v>
      </c>
      <c r="N5" s="149" t="s">
        <v>213</v>
      </c>
      <c r="O5" s="149" t="s">
        <v>214</v>
      </c>
      <c r="P5" s="149" t="s">
        <v>215</v>
      </c>
      <c r="Q5" s="149" t="s">
        <v>216</v>
      </c>
      <c r="R5" s="149" t="s">
        <v>217</v>
      </c>
      <c r="S5" s="149" t="s">
        <v>218</v>
      </c>
      <c r="T5" s="149" t="s">
        <v>219</v>
      </c>
      <c r="U5" s="149" t="s">
        <v>220</v>
      </c>
      <c r="V5" s="149" t="s">
        <v>221</v>
      </c>
      <c r="W5" s="432"/>
      <c r="X5" s="149" t="s">
        <v>210</v>
      </c>
      <c r="Y5" s="149" t="s">
        <v>211</v>
      </c>
      <c r="Z5" s="149" t="s">
        <v>212</v>
      </c>
      <c r="AA5" s="149" t="s">
        <v>213</v>
      </c>
      <c r="AB5" s="149" t="s">
        <v>214</v>
      </c>
      <c r="AC5" s="149" t="s">
        <v>215</v>
      </c>
      <c r="AD5" s="149" t="s">
        <v>216</v>
      </c>
      <c r="AE5" s="149" t="s">
        <v>217</v>
      </c>
      <c r="AF5" s="149" t="s">
        <v>218</v>
      </c>
      <c r="AG5" s="149" t="s">
        <v>219</v>
      </c>
      <c r="AH5" s="149" t="s">
        <v>220</v>
      </c>
      <c r="AI5" s="149" t="s">
        <v>221</v>
      </c>
      <c r="AJ5" s="432"/>
      <c r="AK5" s="149" t="s">
        <v>210</v>
      </c>
      <c r="AL5" s="149" t="s">
        <v>211</v>
      </c>
      <c r="AM5" s="149" t="s">
        <v>212</v>
      </c>
      <c r="AN5" s="149" t="s">
        <v>213</v>
      </c>
      <c r="AO5" s="149" t="s">
        <v>214</v>
      </c>
      <c r="AP5" s="149" t="s">
        <v>215</v>
      </c>
      <c r="AQ5" s="149" t="s">
        <v>216</v>
      </c>
      <c r="AR5" s="149" t="s">
        <v>217</v>
      </c>
      <c r="AS5" s="149" t="s">
        <v>218</v>
      </c>
      <c r="AT5" s="149" t="s">
        <v>219</v>
      </c>
      <c r="AU5" s="149" t="s">
        <v>220</v>
      </c>
      <c r="AV5" s="149" t="s">
        <v>221</v>
      </c>
      <c r="AW5" s="432"/>
      <c r="AX5" s="149" t="s">
        <v>210</v>
      </c>
      <c r="AY5" s="149" t="s">
        <v>211</v>
      </c>
      <c r="AZ5" s="149" t="s">
        <v>212</v>
      </c>
      <c r="BA5" s="149" t="s">
        <v>213</v>
      </c>
    </row>
    <row r="6" spans="2:53" ht="15.95" customHeight="1">
      <c r="B6" s="434" t="s">
        <v>242</v>
      </c>
      <c r="C6" s="435"/>
      <c r="D6" s="326"/>
      <c r="E6" s="179"/>
      <c r="F6" s="179"/>
      <c r="G6" s="179"/>
      <c r="H6" s="179"/>
      <c r="I6" s="179"/>
      <c r="J6" s="99"/>
      <c r="K6" s="179"/>
      <c r="L6" s="179"/>
      <c r="M6" s="179"/>
      <c r="N6" s="179"/>
      <c r="O6" s="179"/>
      <c r="P6" s="179"/>
      <c r="Q6" s="179"/>
      <c r="R6" s="179"/>
      <c r="S6" s="179"/>
      <c r="T6" s="179"/>
      <c r="U6" s="179"/>
      <c r="V6" s="179"/>
      <c r="W6" s="99"/>
      <c r="X6" s="179"/>
      <c r="Y6" s="179"/>
      <c r="Z6" s="179"/>
      <c r="AA6" s="179"/>
      <c r="AB6" s="179"/>
      <c r="AC6" s="179"/>
      <c r="AD6" s="179"/>
      <c r="AE6" s="179"/>
      <c r="AF6" s="179"/>
      <c r="AG6" s="179"/>
      <c r="AH6" s="179"/>
      <c r="AI6" s="179"/>
      <c r="AJ6" s="99"/>
      <c r="AK6" s="179"/>
      <c r="AL6" s="179"/>
      <c r="AM6" s="179"/>
      <c r="AN6" s="179"/>
      <c r="AO6" s="179"/>
      <c r="AP6" s="179"/>
      <c r="AQ6" s="179"/>
      <c r="AR6" s="179"/>
      <c r="AS6" s="179"/>
      <c r="AT6" s="179"/>
      <c r="AU6" s="179"/>
      <c r="AV6" s="179"/>
      <c r="AW6" s="99"/>
      <c r="AX6" s="179"/>
      <c r="AY6" s="179"/>
      <c r="AZ6" s="179"/>
      <c r="BA6" s="179"/>
    </row>
    <row r="7" spans="2:53" ht="20.100000000000001">
      <c r="B7" s="433" t="s">
        <v>243</v>
      </c>
      <c r="C7" s="433"/>
      <c r="D7" s="330"/>
      <c r="E7" s="193"/>
      <c r="F7" s="193"/>
      <c r="G7" s="193"/>
      <c r="H7" s="193"/>
      <c r="I7" s="193"/>
      <c r="J7" s="194"/>
      <c r="K7" s="193"/>
      <c r="L7" s="193"/>
      <c r="M7" s="193"/>
      <c r="N7" s="193"/>
      <c r="O7" s="193"/>
      <c r="P7" s="193"/>
      <c r="Q7" s="193"/>
      <c r="R7" s="193"/>
      <c r="S7" s="193"/>
      <c r="T7" s="193"/>
      <c r="U7" s="193"/>
      <c r="V7" s="193"/>
      <c r="W7" s="194"/>
      <c r="X7" s="193"/>
      <c r="Y7" s="193"/>
      <c r="Z7" s="193"/>
      <c r="AA7" s="193"/>
      <c r="AB7" s="193"/>
      <c r="AC7" s="193"/>
      <c r="AD7" s="193"/>
      <c r="AE7" s="193"/>
      <c r="AF7" s="193"/>
      <c r="AG7" s="193"/>
      <c r="AH7" s="193"/>
      <c r="AI7" s="193"/>
      <c r="AJ7" s="194"/>
      <c r="AK7" s="193"/>
      <c r="AL7" s="193"/>
      <c r="AM7" s="193"/>
      <c r="AN7" s="193"/>
      <c r="AO7" s="193"/>
      <c r="AP7" s="193"/>
      <c r="AQ7" s="193"/>
      <c r="AR7" s="193"/>
      <c r="AS7" s="193"/>
      <c r="AT7" s="193"/>
      <c r="AU7" s="193"/>
      <c r="AV7" s="193"/>
      <c r="AW7" s="194"/>
      <c r="AX7" s="193"/>
      <c r="AY7" s="193"/>
      <c r="AZ7" s="193"/>
      <c r="BA7" s="193"/>
    </row>
    <row r="8" spans="2:53" s="38" customFormat="1" ht="19.5">
      <c r="B8" s="430" t="s">
        <v>63</v>
      </c>
      <c r="C8" s="430"/>
      <c r="D8" s="329"/>
      <c r="E8" s="390" t="s">
        <v>217</v>
      </c>
      <c r="F8" s="390" t="s">
        <v>218</v>
      </c>
      <c r="G8" s="390" t="s">
        <v>219</v>
      </c>
      <c r="H8" s="390" t="s">
        <v>220</v>
      </c>
      <c r="I8" s="390" t="s">
        <v>221</v>
      </c>
      <c r="J8" s="30"/>
      <c r="K8" s="390" t="s">
        <v>210</v>
      </c>
      <c r="L8" s="390" t="s">
        <v>211</v>
      </c>
      <c r="M8" s="390" t="s">
        <v>212</v>
      </c>
      <c r="N8" s="390" t="s">
        <v>213</v>
      </c>
      <c r="O8" s="390" t="s">
        <v>214</v>
      </c>
      <c r="P8" s="390" t="s">
        <v>215</v>
      </c>
      <c r="Q8" s="390" t="s">
        <v>216</v>
      </c>
      <c r="R8" s="390" t="s">
        <v>217</v>
      </c>
      <c r="S8" s="390" t="s">
        <v>218</v>
      </c>
      <c r="T8" s="390" t="s">
        <v>219</v>
      </c>
      <c r="U8" s="390" t="s">
        <v>220</v>
      </c>
      <c r="V8" s="390" t="s">
        <v>221</v>
      </c>
      <c r="W8" s="343">
        <v>2023</v>
      </c>
      <c r="X8" s="390" t="s">
        <v>210</v>
      </c>
      <c r="Y8" s="390" t="s">
        <v>211</v>
      </c>
      <c r="Z8" s="390" t="s">
        <v>212</v>
      </c>
      <c r="AA8" s="390" t="s">
        <v>213</v>
      </c>
      <c r="AB8" s="390" t="s">
        <v>214</v>
      </c>
      <c r="AC8" s="390" t="s">
        <v>215</v>
      </c>
      <c r="AD8" s="390" t="s">
        <v>216</v>
      </c>
      <c r="AE8" s="390" t="s">
        <v>217</v>
      </c>
      <c r="AF8" s="390" t="s">
        <v>218</v>
      </c>
      <c r="AG8" s="390" t="s">
        <v>219</v>
      </c>
      <c r="AH8" s="390" t="s">
        <v>220</v>
      </c>
      <c r="AI8" s="390" t="s">
        <v>221</v>
      </c>
      <c r="AJ8" s="30"/>
      <c r="AK8" s="390" t="s">
        <v>210</v>
      </c>
      <c r="AL8" s="390" t="s">
        <v>211</v>
      </c>
      <c r="AM8" s="390" t="s">
        <v>212</v>
      </c>
      <c r="AN8" s="390" t="s">
        <v>213</v>
      </c>
      <c r="AO8" s="390" t="s">
        <v>214</v>
      </c>
      <c r="AP8" s="390" t="s">
        <v>215</v>
      </c>
      <c r="AQ8" s="390" t="s">
        <v>216</v>
      </c>
      <c r="AR8" s="390" t="s">
        <v>217</v>
      </c>
      <c r="AS8" s="390" t="s">
        <v>218</v>
      </c>
      <c r="AT8" s="390" t="s">
        <v>219</v>
      </c>
      <c r="AU8" s="390" t="s">
        <v>220</v>
      </c>
      <c r="AV8" s="390" t="s">
        <v>221</v>
      </c>
      <c r="AW8" s="30"/>
      <c r="AX8" s="390" t="s">
        <v>210</v>
      </c>
      <c r="AY8" s="390" t="s">
        <v>211</v>
      </c>
      <c r="AZ8" s="390" t="s">
        <v>212</v>
      </c>
      <c r="BA8" s="390" t="s">
        <v>213</v>
      </c>
    </row>
    <row r="9" spans="2:53" s="34" customFormat="1" ht="17.100000000000001">
      <c r="B9" s="429" t="s">
        <v>11</v>
      </c>
      <c r="C9" s="429"/>
      <c r="D9" s="328"/>
      <c r="E9" s="98">
        <v>10</v>
      </c>
      <c r="F9" s="98">
        <v>10</v>
      </c>
      <c r="G9" s="98">
        <v>10</v>
      </c>
      <c r="H9" s="98">
        <v>10</v>
      </c>
      <c r="I9" s="98">
        <v>10</v>
      </c>
      <c r="J9" s="174"/>
      <c r="K9" s="98">
        <v>10</v>
      </c>
      <c r="L9" s="98">
        <v>10</v>
      </c>
      <c r="M9" s="98">
        <v>10</v>
      </c>
      <c r="N9" s="98">
        <v>10</v>
      </c>
      <c r="O9" s="98">
        <v>10</v>
      </c>
      <c r="P9" s="98">
        <v>10</v>
      </c>
      <c r="Q9" s="98">
        <v>10</v>
      </c>
      <c r="R9" s="98">
        <v>10</v>
      </c>
      <c r="S9" s="98">
        <v>10</v>
      </c>
      <c r="T9" s="98">
        <v>10</v>
      </c>
      <c r="U9" s="98">
        <v>10</v>
      </c>
      <c r="V9" s="98">
        <v>10</v>
      </c>
      <c r="W9" s="98"/>
      <c r="X9" s="98">
        <v>10</v>
      </c>
      <c r="Y9" s="98">
        <v>10</v>
      </c>
      <c r="Z9" s="98">
        <v>10</v>
      </c>
      <c r="AA9" s="98">
        <v>10</v>
      </c>
      <c r="AB9" s="98">
        <v>10</v>
      </c>
      <c r="AC9" s="98">
        <v>10</v>
      </c>
      <c r="AD9" s="98">
        <v>10</v>
      </c>
      <c r="AE9" s="98">
        <v>10</v>
      </c>
      <c r="AF9" s="98">
        <v>10</v>
      </c>
      <c r="AG9" s="98">
        <v>10</v>
      </c>
      <c r="AH9" s="98">
        <v>10</v>
      </c>
      <c r="AI9" s="98">
        <v>10</v>
      </c>
      <c r="AJ9" s="98"/>
      <c r="AK9" s="98">
        <v>10</v>
      </c>
      <c r="AL9" s="98">
        <v>10</v>
      </c>
      <c r="AM9" s="98">
        <v>10</v>
      </c>
      <c r="AN9" s="98">
        <v>10</v>
      </c>
      <c r="AO9" s="98">
        <v>10</v>
      </c>
      <c r="AP9" s="98">
        <v>10</v>
      </c>
      <c r="AQ9" s="98">
        <v>10</v>
      </c>
      <c r="AR9" s="98">
        <v>10</v>
      </c>
      <c r="AS9" s="98">
        <v>10</v>
      </c>
      <c r="AT9" s="98">
        <v>10</v>
      </c>
      <c r="AU9" s="98">
        <v>10</v>
      </c>
      <c r="AV9" s="98">
        <v>10</v>
      </c>
      <c r="AW9" s="98"/>
      <c r="AX9" s="98">
        <v>10</v>
      </c>
      <c r="AY9" s="98">
        <v>10</v>
      </c>
      <c r="AZ9" s="98">
        <v>10</v>
      </c>
      <c r="BA9" s="98">
        <v>10</v>
      </c>
    </row>
    <row r="10" spans="2:53" ht="17.100000000000001">
      <c r="B10" s="427" t="s">
        <v>244</v>
      </c>
      <c r="C10" s="427"/>
      <c r="D10" s="130"/>
      <c r="E10" s="81">
        <f>IF('Volume '!$C$5=1,'Volume '!AA59,IF('Volume '!$C$5=2,'Volume '!K59,'Volume '!AQ60))</f>
        <v>3</v>
      </c>
      <c r="F10" s="81">
        <f>IF('Volume '!$C$5=1,'Volume '!AB59,IF('Volume '!$C$5=2,'Volume '!L59,'Volume '!AR60))</f>
        <v>4</v>
      </c>
      <c r="G10" s="81">
        <f>IF('Volume '!$C$5=1,'Volume '!AC59,IF('Volume '!$C$5=2,'Volume '!M59,'Volume '!AS60))</f>
        <v>3</v>
      </c>
      <c r="H10" s="81">
        <f>IF('Volume '!$C$5=1,'Volume '!AD59,IF('Volume '!$C$5=2,'Volume '!N59,'Volume '!AT60))</f>
        <v>4</v>
      </c>
      <c r="I10" s="81">
        <f>IF('Volume '!$C$5=1,'Volume '!AE59,IF('Volume '!$C$5=2,'Volume '!O59,'Volume '!AU60))</f>
        <v>4</v>
      </c>
      <c r="J10" s="175">
        <f>SUM(E10:I10)</f>
        <v>18</v>
      </c>
      <c r="K10" s="8">
        <f>IF('Volume '!$C$5=1,'Volume '!T59,IF('Volume '!$C$5=2,'Volume '!D59,'Volume '!AJ60))</f>
        <v>2</v>
      </c>
      <c r="L10" s="8">
        <f>IF('Volume '!$C$5=1,'Volume '!U59,IF('Volume '!$C$5=2,'Volume '!E59,'Volume '!AK60))</f>
        <v>4</v>
      </c>
      <c r="M10" s="8">
        <f>IF('Volume '!$C$5=1,'Volume '!V59,IF('Volume '!$C$5=2,'Volume '!F59,'Volume '!AL60))</f>
        <v>4</v>
      </c>
      <c r="N10" s="8">
        <f>IF('Volume '!$C$5=1,'Volume '!W59,IF('Volume '!$C$5=2,'Volume '!G59,'Volume '!AM60))</f>
        <v>4</v>
      </c>
      <c r="O10" s="8">
        <f>IF('Volume '!$C$5=1,'Volume '!X59,IF('Volume '!$C$5=2,'Volume '!H59,'Volume '!AN60))</f>
        <v>0</v>
      </c>
      <c r="P10" s="8">
        <f>IF('Volume '!$C$5=1,'Volume '!Y59,IF('Volume '!$C$5=2,'Volume '!I59,'Volume '!AO60))</f>
        <v>0</v>
      </c>
      <c r="Q10" s="8">
        <f>IF('Volume '!$C$5=1,'Volume '!Z59,IF('Volume '!$C$5=2,'Volume '!J59,'Volume '!AP60))</f>
        <v>0</v>
      </c>
      <c r="R10" s="8">
        <f>IF('Volume '!$C$5=1,'Volume '!AA59,IF('Volume '!$C$5=2,'Volume '!K59,'Volume '!AQ60))</f>
        <v>3</v>
      </c>
      <c r="S10" s="8">
        <f>IF('Volume '!$C$5=1,'Volume '!AB59,IF('Volume '!$C$5=2,'Volume '!L59,'Volume '!AR60))</f>
        <v>4</v>
      </c>
      <c r="T10" s="8">
        <f>IF('Volume '!$C$5=1,'Volume '!AC59,IF('Volume '!$C$5=2,'Volume '!M59,'Volume '!AS60))</f>
        <v>3</v>
      </c>
      <c r="U10" s="8">
        <f>IF('Volume '!$C$5=1,'Volume '!AD59,IF('Volume '!$C$5=2,'Volume '!N59,'Volume '!AT60))</f>
        <v>4</v>
      </c>
      <c r="V10" s="8">
        <f>IF('Volume '!$C$5=1,'Volume '!AE59,IF('Volume '!$C$5=2,'Volume '!O59,'Volume '!AU60))</f>
        <v>4</v>
      </c>
      <c r="W10" s="175">
        <f>SUM(K10:V10)</f>
        <v>32</v>
      </c>
      <c r="X10" s="81">
        <f>IF('Volume '!$C$5=1,'Volume '!T59,IF('Volume '!$C$5=2,'Volume '!D59,'Volume '!AJ60))</f>
        <v>2</v>
      </c>
      <c r="Y10" s="81">
        <f>IF('Volume '!$C$5=1,'Volume '!U59,IF('Volume '!$C$5=2,'Volume '!E59,'Volume '!AK60))</f>
        <v>4</v>
      </c>
      <c r="Z10" s="81">
        <f>IF('Volume '!$C$5=1,'Volume '!V59,IF('Volume '!$C$5=2,'Volume '!F59,'Volume '!AL60))</f>
        <v>4</v>
      </c>
      <c r="AA10" s="81">
        <f>IF('Volume '!$C$5=1,'Volume '!W59,IF('Volume '!$C$5=2,'Volume '!G59,'Volume '!AM60))</f>
        <v>4</v>
      </c>
      <c r="AB10" s="81">
        <f>IF('Volume '!$C$5=1,'Volume '!X59,IF('Volume '!$C$5=2,'Volume '!H59,'Volume '!AN60))</f>
        <v>0</v>
      </c>
      <c r="AC10" s="81">
        <f>IF('Volume '!$C$5=1,'Volume '!Y59,IF('Volume '!$C$5=2,'Volume '!I59,'Volume '!AO60))</f>
        <v>0</v>
      </c>
      <c r="AD10" s="81">
        <f>IF('Volume '!$C$5=1,'Volume '!Z59,IF('Volume '!$C$5=2,'Volume '!J59,'Volume '!AP60))</f>
        <v>0</v>
      </c>
      <c r="AE10" s="81">
        <f>IF('Volume '!$C$5=1,'Volume '!AA59,IF('Volume '!$C$5=2,'Volume '!K59,'Volume '!AQ60))</f>
        <v>3</v>
      </c>
      <c r="AF10" s="81">
        <f>IF('Volume '!$C$5=1,'Volume '!AB59,IF('Volume '!$C$5=2,'Volume '!L59,'Volume '!AR60))</f>
        <v>4</v>
      </c>
      <c r="AG10" s="81">
        <f>IF('Volume '!$C$5=1,'Volume '!AC59,IF('Volume '!$C$5=2,'Volume '!M59,'Volume '!AS60))</f>
        <v>3</v>
      </c>
      <c r="AH10" s="81">
        <f>IF('Volume '!$C$5=1,'Volume '!AD59,IF('Volume '!$C$5=2,'Volume '!N59,'Volume '!AT60))</f>
        <v>4</v>
      </c>
      <c r="AI10" s="81">
        <f>IF('Volume '!$C$5=1,'Volume '!AE59,IF('Volume '!$C$5=2,'Volume '!O59,'Volume '!AU60))</f>
        <v>4</v>
      </c>
      <c r="AJ10" s="175">
        <f>SUM(X10:AI10)</f>
        <v>32</v>
      </c>
      <c r="AK10" s="81">
        <f>IF('Volume '!$C$5=1,'Volume '!T59,IF('Volume '!$C$5=2,'Volume '!D59,'Volume '!AJ60))</f>
        <v>2</v>
      </c>
      <c r="AL10" s="81">
        <f>IF('Volume '!$C$5=1,'Volume '!U59,IF('Volume '!$C$5=2,'Volume '!E59,'Volume '!AK60))</f>
        <v>4</v>
      </c>
      <c r="AM10" s="81">
        <f>IF('Volume '!$C$5=1,'Volume '!V59,IF('Volume '!$C$5=2,'Volume '!F59,'Volume '!AL60))</f>
        <v>4</v>
      </c>
      <c r="AN10" s="81">
        <f>IF('Volume '!$C$5=1,'Volume '!W59,IF('Volume '!$C$5=2,'Volume '!G59,'Volume '!AM60))</f>
        <v>4</v>
      </c>
      <c r="AO10" s="81">
        <f>IF('Volume '!$C$5=1,'Volume '!X59,IF('Volume '!$C$5=2,'Volume '!H59,'Volume '!AN60))</f>
        <v>0</v>
      </c>
      <c r="AP10" s="81">
        <f>IF('Volume '!$C$5=1,'Volume '!Y59,IF('Volume '!$C$5=2,'Volume '!I59,'Volume '!AO60))</f>
        <v>0</v>
      </c>
      <c r="AQ10" s="81">
        <f>IF('Volume '!$C$5=1,'Volume '!Z59,IF('Volume '!$C$5=2,'Volume '!J59,'Volume '!AP60))</f>
        <v>0</v>
      </c>
      <c r="AR10" s="81">
        <f>IF('Volume '!$C$5=1,'Volume '!AA59,IF('Volume '!$C$5=2,'Volume '!K59,'Volume '!AQ60))</f>
        <v>3</v>
      </c>
      <c r="AS10" s="81">
        <f>IF('Volume '!$C$5=1,'Volume '!AB59,IF('Volume '!$C$5=2,'Volume '!L59,'Volume '!AR60))</f>
        <v>4</v>
      </c>
      <c r="AT10" s="81">
        <f>IF('Volume '!$C$5=1,'Volume '!AC59,IF('Volume '!$C$5=2,'Volume '!M59,'Volume '!AS60))</f>
        <v>3</v>
      </c>
      <c r="AU10" s="81">
        <f>IF('Volume '!$C$5=1,'Volume '!AD59,IF('Volume '!$C$5=2,'Volume '!N59,'Volume '!AT60))</f>
        <v>4</v>
      </c>
      <c r="AV10" s="81">
        <f>IF('Volume '!$C$5=1,'Volume '!AE59,IF('Volume '!$C$5=2,'Volume '!O59,'Volume '!AU60))</f>
        <v>4</v>
      </c>
      <c r="AW10" s="175">
        <f>SUM(AK10:AV10)</f>
        <v>32</v>
      </c>
      <c r="AX10" s="81">
        <f>IF('Volume '!$C$5=1,'Volume '!T59,IF('Volume '!$C$5=2,'Volume '!D59,'Volume '!AJ60))</f>
        <v>2</v>
      </c>
      <c r="AY10" s="81">
        <f>IF('Volume '!$C$5=1,'Volume '!U59,IF('Volume '!$C$5=2,'Volume '!E59,'Volume '!AK60))</f>
        <v>4</v>
      </c>
      <c r="AZ10" s="81">
        <f>IF('Volume '!$C$5=1,'Volume '!V59,IF('Volume '!$C$5=2,'Volume '!F59,'Volume '!AL60))</f>
        <v>4</v>
      </c>
      <c r="BA10" s="81">
        <f>IF('Volume '!$C$5=1,'Volume '!W59,IF('Volume '!$C$5=2,'Volume '!G59,'Volume '!AM60))</f>
        <v>4</v>
      </c>
    </row>
    <row r="11" spans="2:53" ht="17.100000000000001">
      <c r="B11" s="427" t="s">
        <v>245</v>
      </c>
      <c r="C11" s="427"/>
      <c r="D11" s="130"/>
      <c r="E11" s="82">
        <v>7.5</v>
      </c>
      <c r="F11" s="82">
        <v>7.5</v>
      </c>
      <c r="G11" s="82">
        <v>7.5</v>
      </c>
      <c r="H11" s="82">
        <v>7.5</v>
      </c>
      <c r="I11" s="82">
        <v>7.5</v>
      </c>
      <c r="J11" s="82"/>
      <c r="K11" s="82">
        <v>7.5</v>
      </c>
      <c r="L11" s="82">
        <v>7.5</v>
      </c>
      <c r="M11" s="82">
        <v>7.5</v>
      </c>
      <c r="N11" s="82">
        <v>7.5</v>
      </c>
      <c r="O11" s="82">
        <v>7.5</v>
      </c>
      <c r="P11" s="82">
        <v>7.5</v>
      </c>
      <c r="Q11" s="82">
        <v>7.5</v>
      </c>
      <c r="R11" s="82">
        <v>7.5</v>
      </c>
      <c r="S11" s="82">
        <v>7.5</v>
      </c>
      <c r="T11" s="82">
        <v>7.5</v>
      </c>
      <c r="U11" s="82">
        <v>7.5</v>
      </c>
      <c r="V11" s="82">
        <v>7.5</v>
      </c>
      <c r="W11" s="82"/>
      <c r="X11" s="82">
        <v>7.5</v>
      </c>
      <c r="Y11" s="82">
        <v>7.5</v>
      </c>
      <c r="Z11" s="82">
        <v>7.5</v>
      </c>
      <c r="AA11" s="82">
        <v>7.5</v>
      </c>
      <c r="AB11" s="82">
        <v>7.5</v>
      </c>
      <c r="AC11" s="82">
        <v>7.5</v>
      </c>
      <c r="AD11" s="82">
        <v>7.5</v>
      </c>
      <c r="AE11" s="82">
        <v>7.5</v>
      </c>
      <c r="AF11" s="82">
        <v>7.5</v>
      </c>
      <c r="AG11" s="82">
        <v>7.5</v>
      </c>
      <c r="AH11" s="82">
        <v>7.5</v>
      </c>
      <c r="AI11" s="82">
        <v>7.5</v>
      </c>
      <c r="AJ11" s="82"/>
      <c r="AK11" s="82">
        <v>7.5</v>
      </c>
      <c r="AL11" s="82">
        <v>7.5</v>
      </c>
      <c r="AM11" s="82">
        <v>7.5</v>
      </c>
      <c r="AN11" s="82">
        <v>7.5</v>
      </c>
      <c r="AO11" s="82">
        <v>7.5</v>
      </c>
      <c r="AP11" s="82">
        <v>7.5</v>
      </c>
      <c r="AQ11" s="82">
        <v>7.5</v>
      </c>
      <c r="AR11" s="82">
        <v>7.5</v>
      </c>
      <c r="AS11" s="82">
        <v>7.5</v>
      </c>
      <c r="AT11" s="82">
        <v>7.5</v>
      </c>
      <c r="AU11" s="82">
        <v>7.5</v>
      </c>
      <c r="AV11" s="82">
        <v>7.5</v>
      </c>
      <c r="AW11" s="82"/>
      <c r="AX11" s="82">
        <v>7.5</v>
      </c>
      <c r="AY11" s="82">
        <v>7.5</v>
      </c>
      <c r="AZ11" s="82">
        <v>7.5</v>
      </c>
      <c r="BA11" s="82">
        <v>7.5</v>
      </c>
    </row>
    <row r="12" spans="2:53" ht="17.100000000000001">
      <c r="B12" s="25"/>
      <c r="C12" s="25"/>
      <c r="D12" s="25"/>
      <c r="E12" s="25"/>
      <c r="F12" s="25"/>
      <c r="G12" s="25"/>
      <c r="H12" s="25"/>
      <c r="I12" s="25"/>
      <c r="J12" s="177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177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177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177"/>
      <c r="AX12" s="25"/>
      <c r="AY12" s="25"/>
      <c r="AZ12" s="25"/>
      <c r="BA12" s="25"/>
    </row>
    <row r="13" spans="2:53" ht="17.100000000000001">
      <c r="B13" s="427" t="s">
        <v>246</v>
      </c>
      <c r="C13" s="427"/>
      <c r="D13" s="130"/>
      <c r="E13" s="82">
        <f>E9*E10</f>
        <v>30</v>
      </c>
      <c r="F13" s="82">
        <f t="shared" ref="F13:I13" si="0">F9*F10</f>
        <v>40</v>
      </c>
      <c r="G13" s="82">
        <f t="shared" si="0"/>
        <v>30</v>
      </c>
      <c r="H13" s="82">
        <f t="shared" si="0"/>
        <v>40</v>
      </c>
      <c r="I13" s="82">
        <f t="shared" si="0"/>
        <v>40</v>
      </c>
      <c r="J13" s="176">
        <f>SUM(E13:I13)</f>
        <v>180</v>
      </c>
      <c r="K13" s="82">
        <f>K9*K10</f>
        <v>20</v>
      </c>
      <c r="L13" s="82">
        <f t="shared" ref="L13:V13" si="1">L9*L10</f>
        <v>40</v>
      </c>
      <c r="M13" s="82">
        <f t="shared" si="1"/>
        <v>40</v>
      </c>
      <c r="N13" s="82">
        <f t="shared" si="1"/>
        <v>40</v>
      </c>
      <c r="O13" s="82">
        <f t="shared" si="1"/>
        <v>0</v>
      </c>
      <c r="P13" s="82">
        <f t="shared" si="1"/>
        <v>0</v>
      </c>
      <c r="Q13" s="82">
        <f t="shared" si="1"/>
        <v>0</v>
      </c>
      <c r="R13" s="82">
        <f t="shared" si="1"/>
        <v>30</v>
      </c>
      <c r="S13" s="82">
        <f t="shared" si="1"/>
        <v>40</v>
      </c>
      <c r="T13" s="82">
        <f t="shared" si="1"/>
        <v>30</v>
      </c>
      <c r="U13" s="82">
        <f t="shared" si="1"/>
        <v>40</v>
      </c>
      <c r="V13" s="82">
        <f t="shared" si="1"/>
        <v>40</v>
      </c>
      <c r="W13" s="176">
        <f>SUM(K13:V13)</f>
        <v>320</v>
      </c>
      <c r="X13" s="82">
        <f>X9*X10</f>
        <v>20</v>
      </c>
      <c r="Y13" s="82">
        <f t="shared" ref="Y13:AI13" si="2">Y9*Y10</f>
        <v>40</v>
      </c>
      <c r="Z13" s="82">
        <f t="shared" si="2"/>
        <v>40</v>
      </c>
      <c r="AA13" s="82">
        <f t="shared" si="2"/>
        <v>40</v>
      </c>
      <c r="AB13" s="82">
        <f t="shared" si="2"/>
        <v>0</v>
      </c>
      <c r="AC13" s="82">
        <f t="shared" si="2"/>
        <v>0</v>
      </c>
      <c r="AD13" s="82">
        <f t="shared" si="2"/>
        <v>0</v>
      </c>
      <c r="AE13" s="82">
        <f t="shared" si="2"/>
        <v>30</v>
      </c>
      <c r="AF13" s="82">
        <f t="shared" si="2"/>
        <v>40</v>
      </c>
      <c r="AG13" s="82">
        <f t="shared" si="2"/>
        <v>30</v>
      </c>
      <c r="AH13" s="82">
        <f t="shared" si="2"/>
        <v>40</v>
      </c>
      <c r="AI13" s="82">
        <f t="shared" si="2"/>
        <v>40</v>
      </c>
      <c r="AJ13" s="176">
        <f>SUM(X13:AI13)</f>
        <v>320</v>
      </c>
      <c r="AK13" s="82">
        <f>AK9*AK10</f>
        <v>20</v>
      </c>
      <c r="AL13" s="82">
        <f t="shared" ref="AL13:AV13" si="3">AL9*AL10</f>
        <v>40</v>
      </c>
      <c r="AM13" s="82">
        <f t="shared" si="3"/>
        <v>40</v>
      </c>
      <c r="AN13" s="82">
        <f t="shared" si="3"/>
        <v>40</v>
      </c>
      <c r="AO13" s="82">
        <f t="shared" si="3"/>
        <v>0</v>
      </c>
      <c r="AP13" s="82">
        <f t="shared" si="3"/>
        <v>0</v>
      </c>
      <c r="AQ13" s="82">
        <f t="shared" si="3"/>
        <v>0</v>
      </c>
      <c r="AR13" s="82">
        <f t="shared" si="3"/>
        <v>30</v>
      </c>
      <c r="AS13" s="82">
        <f t="shared" si="3"/>
        <v>40</v>
      </c>
      <c r="AT13" s="82">
        <f t="shared" si="3"/>
        <v>30</v>
      </c>
      <c r="AU13" s="82">
        <f t="shared" si="3"/>
        <v>40</v>
      </c>
      <c r="AV13" s="82">
        <f t="shared" si="3"/>
        <v>40</v>
      </c>
      <c r="AW13" s="176">
        <f>SUM(AK13:AV13)</f>
        <v>320</v>
      </c>
      <c r="AX13" s="82">
        <f>AX9*AX10</f>
        <v>20</v>
      </c>
      <c r="AY13" s="82">
        <f t="shared" ref="AY13:BA13" si="4">AY9*AY10</f>
        <v>40</v>
      </c>
      <c r="AZ13" s="82">
        <f t="shared" si="4"/>
        <v>40</v>
      </c>
      <c r="BA13" s="82">
        <f t="shared" si="4"/>
        <v>40</v>
      </c>
    </row>
    <row r="14" spans="2:53" ht="17.25">
      <c r="B14" s="427" t="s">
        <v>247</v>
      </c>
      <c r="C14" s="427"/>
      <c r="D14" s="130"/>
      <c r="E14" s="82">
        <f>E11*E10</f>
        <v>22.5</v>
      </c>
      <c r="F14" s="82">
        <f t="shared" ref="F14:M14" si="5">F11*F10</f>
        <v>30</v>
      </c>
      <c r="G14" s="82">
        <f t="shared" si="5"/>
        <v>22.5</v>
      </c>
      <c r="H14" s="82">
        <f t="shared" si="5"/>
        <v>30</v>
      </c>
      <c r="I14" s="82">
        <f t="shared" si="5"/>
        <v>30</v>
      </c>
      <c r="J14" s="176">
        <f>SUM(E14:I14)</f>
        <v>135</v>
      </c>
      <c r="K14" s="82">
        <f t="shared" si="5"/>
        <v>15</v>
      </c>
      <c r="L14" s="82">
        <f t="shared" si="5"/>
        <v>30</v>
      </c>
      <c r="M14" s="82">
        <f t="shared" si="5"/>
        <v>30</v>
      </c>
      <c r="N14" s="82">
        <f>N11*N10</f>
        <v>30</v>
      </c>
      <c r="O14" s="82">
        <f t="shared" ref="O14:V14" si="6">O11*O10</f>
        <v>0</v>
      </c>
      <c r="P14" s="82">
        <f t="shared" si="6"/>
        <v>0</v>
      </c>
      <c r="Q14" s="82">
        <f t="shared" si="6"/>
        <v>0</v>
      </c>
      <c r="R14" s="82">
        <f>R11*R10</f>
        <v>22.5</v>
      </c>
      <c r="S14" s="82">
        <f t="shared" si="6"/>
        <v>30</v>
      </c>
      <c r="T14" s="82">
        <f t="shared" si="6"/>
        <v>22.5</v>
      </c>
      <c r="U14" s="82">
        <f t="shared" si="6"/>
        <v>30</v>
      </c>
      <c r="V14" s="82">
        <f t="shared" si="6"/>
        <v>30</v>
      </c>
      <c r="W14" s="176">
        <f>SUM(K14:V14)</f>
        <v>240</v>
      </c>
      <c r="X14" s="82">
        <f>X11*X10</f>
        <v>15</v>
      </c>
      <c r="Y14" s="82">
        <f t="shared" ref="Y14:AI14" si="7">Y11*Y10</f>
        <v>30</v>
      </c>
      <c r="Z14" s="82">
        <f t="shared" si="7"/>
        <v>30</v>
      </c>
      <c r="AA14" s="82">
        <f t="shared" si="7"/>
        <v>30</v>
      </c>
      <c r="AB14" s="82">
        <f t="shared" si="7"/>
        <v>0</v>
      </c>
      <c r="AC14" s="82">
        <f t="shared" si="7"/>
        <v>0</v>
      </c>
      <c r="AD14" s="82">
        <f t="shared" si="7"/>
        <v>0</v>
      </c>
      <c r="AE14" s="82">
        <f t="shared" si="7"/>
        <v>22.5</v>
      </c>
      <c r="AF14" s="82">
        <f t="shared" si="7"/>
        <v>30</v>
      </c>
      <c r="AG14" s="82">
        <f t="shared" si="7"/>
        <v>22.5</v>
      </c>
      <c r="AH14" s="82">
        <f t="shared" si="7"/>
        <v>30</v>
      </c>
      <c r="AI14" s="82">
        <f t="shared" si="7"/>
        <v>30</v>
      </c>
      <c r="AJ14" s="176">
        <f>SUM(X14:AI14)</f>
        <v>240</v>
      </c>
      <c r="AK14" s="82">
        <f>AK11*AK10</f>
        <v>15</v>
      </c>
      <c r="AL14" s="82">
        <f t="shared" ref="AL14:AV14" si="8">AL11*AL10</f>
        <v>30</v>
      </c>
      <c r="AM14" s="82">
        <f t="shared" si="8"/>
        <v>30</v>
      </c>
      <c r="AN14" s="82">
        <f t="shared" si="8"/>
        <v>30</v>
      </c>
      <c r="AO14" s="82">
        <f t="shared" si="8"/>
        <v>0</v>
      </c>
      <c r="AP14" s="82">
        <f t="shared" si="8"/>
        <v>0</v>
      </c>
      <c r="AQ14" s="82">
        <f t="shared" si="8"/>
        <v>0</v>
      </c>
      <c r="AR14" s="82">
        <f t="shared" si="8"/>
        <v>22.5</v>
      </c>
      <c r="AS14" s="82">
        <f t="shared" si="8"/>
        <v>30</v>
      </c>
      <c r="AT14" s="82">
        <f t="shared" si="8"/>
        <v>22.5</v>
      </c>
      <c r="AU14" s="82">
        <f t="shared" si="8"/>
        <v>30</v>
      </c>
      <c r="AV14" s="82">
        <f t="shared" si="8"/>
        <v>30</v>
      </c>
      <c r="AW14" s="176">
        <f>SUM(AK14:AV14)</f>
        <v>240</v>
      </c>
      <c r="AX14" s="82">
        <f>AX11*AX10</f>
        <v>15</v>
      </c>
      <c r="AY14" s="82">
        <f t="shared" ref="AY14:BA14" si="9">AY11*AY10</f>
        <v>30</v>
      </c>
      <c r="AZ14" s="82">
        <f t="shared" si="9"/>
        <v>30</v>
      </c>
      <c r="BA14" s="82">
        <f t="shared" si="9"/>
        <v>30</v>
      </c>
    </row>
    <row r="15" spans="2:53" ht="17.25">
      <c r="B15" s="427" t="s">
        <v>248</v>
      </c>
      <c r="C15" s="427"/>
      <c r="D15" s="130"/>
      <c r="E15" s="83">
        <f>E13-E14</f>
        <v>7.5</v>
      </c>
      <c r="F15" s="83">
        <f t="shared" ref="F15:BA15" si="10">F13-F14</f>
        <v>10</v>
      </c>
      <c r="G15" s="83">
        <f t="shared" si="10"/>
        <v>7.5</v>
      </c>
      <c r="H15" s="83">
        <f t="shared" si="10"/>
        <v>10</v>
      </c>
      <c r="I15" s="83">
        <f t="shared" si="10"/>
        <v>10</v>
      </c>
      <c r="J15" s="178">
        <f t="shared" si="10"/>
        <v>45</v>
      </c>
      <c r="K15" s="83">
        <f t="shared" si="10"/>
        <v>5</v>
      </c>
      <c r="L15" s="83">
        <f t="shared" si="10"/>
        <v>10</v>
      </c>
      <c r="M15" s="83">
        <f t="shared" si="10"/>
        <v>10</v>
      </c>
      <c r="N15" s="83">
        <f t="shared" si="10"/>
        <v>10</v>
      </c>
      <c r="O15" s="83">
        <f t="shared" si="10"/>
        <v>0</v>
      </c>
      <c r="P15" s="83">
        <f t="shared" si="10"/>
        <v>0</v>
      </c>
      <c r="Q15" s="83">
        <f t="shared" si="10"/>
        <v>0</v>
      </c>
      <c r="R15" s="83">
        <f t="shared" si="10"/>
        <v>7.5</v>
      </c>
      <c r="S15" s="83">
        <f t="shared" si="10"/>
        <v>10</v>
      </c>
      <c r="T15" s="83">
        <f t="shared" si="10"/>
        <v>7.5</v>
      </c>
      <c r="U15" s="83">
        <f t="shared" si="10"/>
        <v>10</v>
      </c>
      <c r="V15" s="83">
        <f t="shared" si="10"/>
        <v>10</v>
      </c>
      <c r="W15" s="178">
        <f t="shared" si="10"/>
        <v>80</v>
      </c>
      <c r="X15" s="83">
        <f t="shared" si="10"/>
        <v>5</v>
      </c>
      <c r="Y15" s="83">
        <f t="shared" si="10"/>
        <v>10</v>
      </c>
      <c r="Z15" s="83">
        <f t="shared" si="10"/>
        <v>10</v>
      </c>
      <c r="AA15" s="83">
        <f t="shared" si="10"/>
        <v>10</v>
      </c>
      <c r="AB15" s="83">
        <f t="shared" si="10"/>
        <v>0</v>
      </c>
      <c r="AC15" s="83">
        <f t="shared" si="10"/>
        <v>0</v>
      </c>
      <c r="AD15" s="83">
        <f t="shared" si="10"/>
        <v>0</v>
      </c>
      <c r="AE15" s="83">
        <f t="shared" si="10"/>
        <v>7.5</v>
      </c>
      <c r="AF15" s="83">
        <f t="shared" si="10"/>
        <v>10</v>
      </c>
      <c r="AG15" s="83">
        <f t="shared" si="10"/>
        <v>7.5</v>
      </c>
      <c r="AH15" s="83">
        <f t="shared" si="10"/>
        <v>10</v>
      </c>
      <c r="AI15" s="83">
        <f t="shared" si="10"/>
        <v>10</v>
      </c>
      <c r="AJ15" s="178">
        <f t="shared" si="10"/>
        <v>80</v>
      </c>
      <c r="AK15" s="83">
        <f t="shared" si="10"/>
        <v>5</v>
      </c>
      <c r="AL15" s="83">
        <f t="shared" si="10"/>
        <v>10</v>
      </c>
      <c r="AM15" s="83">
        <f t="shared" si="10"/>
        <v>10</v>
      </c>
      <c r="AN15" s="83">
        <f t="shared" si="10"/>
        <v>10</v>
      </c>
      <c r="AO15" s="83">
        <f t="shared" si="10"/>
        <v>0</v>
      </c>
      <c r="AP15" s="83">
        <f t="shared" si="10"/>
        <v>0</v>
      </c>
      <c r="AQ15" s="83">
        <f t="shared" si="10"/>
        <v>0</v>
      </c>
      <c r="AR15" s="83">
        <f t="shared" si="10"/>
        <v>7.5</v>
      </c>
      <c r="AS15" s="83">
        <f t="shared" si="10"/>
        <v>10</v>
      </c>
      <c r="AT15" s="83">
        <f t="shared" si="10"/>
        <v>7.5</v>
      </c>
      <c r="AU15" s="83">
        <f t="shared" si="10"/>
        <v>10</v>
      </c>
      <c r="AV15" s="83">
        <f t="shared" si="10"/>
        <v>10</v>
      </c>
      <c r="AW15" s="178">
        <f t="shared" si="10"/>
        <v>80</v>
      </c>
      <c r="AX15" s="83">
        <f t="shared" si="10"/>
        <v>5</v>
      </c>
      <c r="AY15" s="83">
        <f t="shared" si="10"/>
        <v>10</v>
      </c>
      <c r="AZ15" s="83">
        <f t="shared" si="10"/>
        <v>10</v>
      </c>
      <c r="BA15" s="83">
        <f t="shared" si="10"/>
        <v>10</v>
      </c>
    </row>
    <row r="16" spans="2:53" ht="17.100000000000001">
      <c r="B16" s="130"/>
      <c r="C16" s="130"/>
      <c r="D16" s="130"/>
      <c r="E16" s="181"/>
      <c r="F16" s="181"/>
      <c r="G16" s="181"/>
      <c r="H16" s="181"/>
      <c r="I16" s="181"/>
      <c r="J16" s="182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2"/>
      <c r="X16" s="181"/>
      <c r="Y16" s="181"/>
      <c r="Z16" s="181"/>
      <c r="AA16" s="181"/>
      <c r="AB16" s="181"/>
      <c r="AC16" s="181"/>
      <c r="AD16" s="181"/>
      <c r="AE16" s="181"/>
      <c r="AF16" s="181"/>
      <c r="AG16" s="181"/>
      <c r="AH16" s="181"/>
      <c r="AI16" s="181"/>
      <c r="AJ16" s="182"/>
      <c r="AK16" s="181"/>
      <c r="AL16" s="181"/>
      <c r="AM16" s="181"/>
      <c r="AN16" s="181"/>
      <c r="AO16" s="181"/>
      <c r="AP16" s="181"/>
      <c r="AQ16" s="181"/>
      <c r="AR16" s="181"/>
      <c r="AS16" s="181"/>
      <c r="AT16" s="181"/>
      <c r="AU16" s="181"/>
      <c r="AV16" s="181"/>
      <c r="AW16" s="182"/>
      <c r="AX16" s="181"/>
      <c r="AY16" s="181"/>
      <c r="AZ16" s="181"/>
      <c r="BA16" s="181"/>
    </row>
    <row r="17" spans="2:53" ht="19.5">
      <c r="B17" s="430" t="s">
        <v>13</v>
      </c>
      <c r="C17" s="430"/>
      <c r="D17" s="329"/>
      <c r="E17" s="390" t="s">
        <v>217</v>
      </c>
      <c r="F17" s="390" t="s">
        <v>218</v>
      </c>
      <c r="G17" s="390" t="s">
        <v>219</v>
      </c>
      <c r="H17" s="390" t="s">
        <v>220</v>
      </c>
      <c r="I17" s="390" t="s">
        <v>221</v>
      </c>
      <c r="J17" s="30"/>
      <c r="K17" s="390" t="s">
        <v>210</v>
      </c>
      <c r="L17" s="390" t="s">
        <v>211</v>
      </c>
      <c r="M17" s="390" t="s">
        <v>212</v>
      </c>
      <c r="N17" s="390" t="s">
        <v>213</v>
      </c>
      <c r="O17" s="390" t="s">
        <v>214</v>
      </c>
      <c r="P17" s="390" t="s">
        <v>215</v>
      </c>
      <c r="Q17" s="390" t="s">
        <v>216</v>
      </c>
      <c r="R17" s="390" t="s">
        <v>217</v>
      </c>
      <c r="S17" s="390" t="s">
        <v>218</v>
      </c>
      <c r="T17" s="390" t="s">
        <v>219</v>
      </c>
      <c r="U17" s="390" t="s">
        <v>220</v>
      </c>
      <c r="V17" s="390" t="s">
        <v>221</v>
      </c>
      <c r="W17" s="343">
        <v>2023</v>
      </c>
      <c r="X17" s="390" t="s">
        <v>210</v>
      </c>
      <c r="Y17" s="390" t="s">
        <v>211</v>
      </c>
      <c r="Z17" s="390" t="s">
        <v>212</v>
      </c>
      <c r="AA17" s="390" t="s">
        <v>213</v>
      </c>
      <c r="AB17" s="390" t="s">
        <v>214</v>
      </c>
      <c r="AC17" s="390" t="s">
        <v>215</v>
      </c>
      <c r="AD17" s="390" t="s">
        <v>216</v>
      </c>
      <c r="AE17" s="390" t="s">
        <v>217</v>
      </c>
      <c r="AF17" s="390" t="s">
        <v>218</v>
      </c>
      <c r="AG17" s="390" t="s">
        <v>219</v>
      </c>
      <c r="AH17" s="390" t="s">
        <v>220</v>
      </c>
      <c r="AI17" s="390" t="s">
        <v>221</v>
      </c>
      <c r="AJ17" s="30"/>
      <c r="AK17" s="390" t="s">
        <v>210</v>
      </c>
      <c r="AL17" s="390" t="s">
        <v>211</v>
      </c>
      <c r="AM17" s="390" t="s">
        <v>212</v>
      </c>
      <c r="AN17" s="390" t="s">
        <v>213</v>
      </c>
      <c r="AO17" s="390" t="s">
        <v>214</v>
      </c>
      <c r="AP17" s="390" t="s">
        <v>215</v>
      </c>
      <c r="AQ17" s="390" t="s">
        <v>216</v>
      </c>
      <c r="AR17" s="390" t="s">
        <v>217</v>
      </c>
      <c r="AS17" s="390" t="s">
        <v>218</v>
      </c>
      <c r="AT17" s="390" t="s">
        <v>219</v>
      </c>
      <c r="AU17" s="390" t="s">
        <v>220</v>
      </c>
      <c r="AV17" s="390" t="s">
        <v>221</v>
      </c>
      <c r="AW17" s="30"/>
      <c r="AX17" s="390" t="s">
        <v>210</v>
      </c>
      <c r="AY17" s="390" t="s">
        <v>211</v>
      </c>
      <c r="AZ17" s="390" t="s">
        <v>212</v>
      </c>
      <c r="BA17" s="390" t="s">
        <v>213</v>
      </c>
    </row>
    <row r="18" spans="2:53" ht="17.100000000000001" customHeight="1">
      <c r="B18" s="429" t="s">
        <v>11</v>
      </c>
      <c r="C18" s="429"/>
      <c r="D18" s="328"/>
      <c r="E18" s="98">
        <v>10</v>
      </c>
      <c r="F18" s="98">
        <v>10</v>
      </c>
      <c r="G18" s="98">
        <v>10</v>
      </c>
      <c r="H18" s="98">
        <v>10</v>
      </c>
      <c r="I18" s="98">
        <v>10</v>
      </c>
      <c r="J18" s="174"/>
      <c r="K18" s="98">
        <v>10</v>
      </c>
      <c r="L18" s="98">
        <v>10</v>
      </c>
      <c r="M18" s="98">
        <v>10</v>
      </c>
      <c r="N18" s="98">
        <v>10</v>
      </c>
      <c r="O18" s="98">
        <v>10</v>
      </c>
      <c r="P18" s="98">
        <v>10</v>
      </c>
      <c r="Q18" s="98">
        <v>10</v>
      </c>
      <c r="R18" s="98">
        <v>10</v>
      </c>
      <c r="S18" s="98">
        <v>10</v>
      </c>
      <c r="T18" s="98">
        <v>10</v>
      </c>
      <c r="U18" s="98">
        <v>10</v>
      </c>
      <c r="V18" s="98">
        <v>10</v>
      </c>
      <c r="W18" s="174"/>
      <c r="X18" s="98">
        <v>10</v>
      </c>
      <c r="Y18" s="98">
        <v>10</v>
      </c>
      <c r="Z18" s="98">
        <v>10</v>
      </c>
      <c r="AA18" s="98">
        <v>10</v>
      </c>
      <c r="AB18" s="98">
        <v>10</v>
      </c>
      <c r="AC18" s="98">
        <v>10</v>
      </c>
      <c r="AD18" s="98">
        <v>10</v>
      </c>
      <c r="AE18" s="98">
        <v>10</v>
      </c>
      <c r="AF18" s="98">
        <v>10</v>
      </c>
      <c r="AG18" s="98">
        <v>10</v>
      </c>
      <c r="AH18" s="98">
        <v>10</v>
      </c>
      <c r="AI18" s="98">
        <v>10</v>
      </c>
      <c r="AJ18" s="174"/>
      <c r="AK18" s="98">
        <v>10</v>
      </c>
      <c r="AL18" s="98">
        <v>10</v>
      </c>
      <c r="AM18" s="98">
        <v>10</v>
      </c>
      <c r="AN18" s="98">
        <v>10</v>
      </c>
      <c r="AO18" s="98">
        <v>10</v>
      </c>
      <c r="AP18" s="98">
        <v>10</v>
      </c>
      <c r="AQ18" s="98">
        <v>10</v>
      </c>
      <c r="AR18" s="98">
        <v>10</v>
      </c>
      <c r="AS18" s="98">
        <v>10</v>
      </c>
      <c r="AT18" s="98">
        <v>10</v>
      </c>
      <c r="AU18" s="98">
        <v>10</v>
      </c>
      <c r="AV18" s="98">
        <v>10</v>
      </c>
      <c r="AW18" s="174"/>
      <c r="AX18" s="98">
        <v>10</v>
      </c>
      <c r="AY18" s="98">
        <v>10</v>
      </c>
      <c r="AZ18" s="98">
        <v>10</v>
      </c>
      <c r="BA18" s="98">
        <v>10</v>
      </c>
    </row>
    <row r="19" spans="2:53" ht="17.100000000000001" customHeight="1">
      <c r="B19" s="427" t="s">
        <v>244</v>
      </c>
      <c r="C19" s="427"/>
      <c r="D19" s="130"/>
      <c r="E19" s="81">
        <f>IF('Volume '!$C$5=1,'Volume '!AA66,IF('Volume '!$C$5=2,'Volume '!K66,'Volume '!AQ67))</f>
        <v>7</v>
      </c>
      <c r="F19" s="81">
        <f>IF('Volume '!$C$5=1,'Volume '!AB66,IF('Volume '!$C$5=2,'Volume '!L66,'Volume '!AR67))</f>
        <v>5</v>
      </c>
      <c r="G19" s="81">
        <f>IF('Volume '!$C$5=1,'Volume '!AC66,IF('Volume '!$C$5=2,'Volume '!M66,'Volume '!AS67))</f>
        <v>0</v>
      </c>
      <c r="H19" s="81">
        <f>IF('Volume '!$C$5=1,'Volume '!AD66,IF('Volume '!$C$5=2,'Volume '!N66,'Volume '!AT67))</f>
        <v>0</v>
      </c>
      <c r="I19" s="81">
        <f>IF('Volume '!$C$5=1,'Volume '!AE66,IF('Volume '!$C$5=2,'Volume '!O66,'Volume '!AU67))</f>
        <v>0</v>
      </c>
      <c r="J19" s="175">
        <v>20</v>
      </c>
      <c r="K19" s="8">
        <f>IF('Volume '!$C$5=1,'Volume '!T66,IF('Volume '!$C$5=2,'Volume '!D66,'Volume '!AJ67))</f>
        <v>0</v>
      </c>
      <c r="L19" s="8">
        <f>IF('Volume '!$C$5=1,'Volume '!U66,IF('Volume '!$C$5=2,'Volume '!E66,'Volume '!AK67))</f>
        <v>4</v>
      </c>
      <c r="M19" s="8">
        <f>IF('Volume '!$C$5=1,'Volume '!V66,IF('Volume '!$C$5=2,'Volume '!F66,'Volume '!AL67))</f>
        <v>4</v>
      </c>
      <c r="N19" s="8">
        <f>IF('Volume '!$C$5=1,'Volume '!W66,IF('Volume '!$C$5=2,'Volume '!G66,'Volume '!AM67))</f>
        <v>6</v>
      </c>
      <c r="O19" s="8">
        <f>IF('Volume '!$C$5=1,'Volume '!X66,IF('Volume '!$C$5=2,'Volume '!H66,'Volume '!AN67))</f>
        <v>0</v>
      </c>
      <c r="P19" s="8">
        <f>IF('Volume '!$C$5=1,'Volume '!Y66,IF('Volume '!$C$5=2,'Volume '!I66,'Volume '!AO67))</f>
        <v>0</v>
      </c>
      <c r="Q19" s="8">
        <f>IF('Volume '!$C$5=1,'Volume '!Z66,IF('Volume '!$C$5=2,'Volume '!J66,'Volume '!AP67))</f>
        <v>0</v>
      </c>
      <c r="R19" s="8">
        <f>IF('Volume '!$C$5=1,'Volume '!AA66,IF('Volume '!$C$5=2,'Volume '!K66,'Volume '!AQ67))</f>
        <v>7</v>
      </c>
      <c r="S19" s="8">
        <f>IF('Volume '!$C$5=1,'Volume '!AB66,IF('Volume '!$C$5=2,'Volume '!L66,'Volume '!AR67))</f>
        <v>5</v>
      </c>
      <c r="T19" s="8">
        <f>IF('Volume '!$C$5=1,'Volume '!AC66,IF('Volume '!$C$5=2,'Volume '!M66,'Volume '!AS67))</f>
        <v>0</v>
      </c>
      <c r="U19" s="8">
        <f>IF('Volume '!$C$5=1,'Volume '!AD66,IF('Volume '!$C$5=2,'Volume '!N66,'Volume '!AT67))</f>
        <v>0</v>
      </c>
      <c r="V19" s="8">
        <f>IF('Volume '!$C$5=1,'Volume '!AE66,IF('Volume '!$C$5=2,'Volume '!O66,'Volume '!AU67))</f>
        <v>0</v>
      </c>
      <c r="W19" s="175">
        <f>SUM(K19:V19)</f>
        <v>26</v>
      </c>
      <c r="X19" s="8">
        <f>IF('Volume '!$C$5=1,'Volume '!T66,IF('Volume '!$C$5=2,'Volume '!D66,'Volume '!AJ67))</f>
        <v>0</v>
      </c>
      <c r="Y19" s="8">
        <f>IF('Volume '!$C$5=1,'Volume '!U66,IF('Volume '!$C$5=2,'Volume '!E66,'Volume '!AK67))</f>
        <v>4</v>
      </c>
      <c r="Z19" s="8">
        <f>IF('Volume '!$C$5=1,'Volume '!V66,IF('Volume '!$C$5=2,'Volume '!F66,'Volume '!AL67))</f>
        <v>4</v>
      </c>
      <c r="AA19" s="8">
        <f>IF('Volume '!$C$5=1,'Volume '!W66,IF('Volume '!$C$5=2,'Volume '!G66,'Volume '!AM67))</f>
        <v>6</v>
      </c>
      <c r="AB19" s="8">
        <f>IF('Volume '!$C$5=1,'Volume '!X66,IF('Volume '!$C$5=2,'Volume '!H66,'Volume '!AN67))</f>
        <v>0</v>
      </c>
      <c r="AC19" s="8">
        <f>IF('Volume '!$C$5=1,'Volume '!Y66,IF('Volume '!$C$5=2,'Volume '!I66,'Volume '!AO67))</f>
        <v>0</v>
      </c>
      <c r="AD19" s="8">
        <f>IF('Volume '!$C$5=1,'Volume '!Z66,IF('Volume '!$C$5=2,'Volume '!J66,'Volume '!AP67))</f>
        <v>0</v>
      </c>
      <c r="AE19" s="8">
        <f>IF('Volume '!$C$5=1,'Volume '!AA66,IF('Volume '!$C$5=2,'Volume '!K66,'Volume '!AQ67))</f>
        <v>7</v>
      </c>
      <c r="AF19" s="8">
        <f>IF('Volume '!$C$5=1,'Volume '!AB66,IF('Volume '!$C$5=2,'Volume '!L66,'Volume '!AR67))</f>
        <v>5</v>
      </c>
      <c r="AG19" s="8">
        <f>IF('Volume '!$C$5=1,'Volume '!AC66,IF('Volume '!$C$5=2,'Volume '!M66,'Volume '!AS67))</f>
        <v>0</v>
      </c>
      <c r="AH19" s="8">
        <f>IF('Volume '!$C$5=1,'Volume '!AD66,IF('Volume '!$C$5=2,'Volume '!N66,'Volume '!AT67))</f>
        <v>0</v>
      </c>
      <c r="AI19" s="8">
        <f>IF('Volume '!$C$5=1,'Volume '!AE66,IF('Volume '!$C$5=2,'Volume '!O66,'Volume '!AU67))</f>
        <v>0</v>
      </c>
      <c r="AJ19" s="175">
        <f>SUM(X19:AI19)</f>
        <v>26</v>
      </c>
      <c r="AK19" s="8">
        <f>IF('Volume '!$C$5=1,'Volume '!T66,IF('Volume '!$C$5=2,'Volume '!D66,'Volume '!AJ67))</f>
        <v>0</v>
      </c>
      <c r="AL19" s="8">
        <f>IF('Volume '!$C$5=1,'Volume '!U66,IF('Volume '!$C$5=2,'Volume '!E66,'Volume '!AK67))</f>
        <v>4</v>
      </c>
      <c r="AM19" s="8">
        <f>IF('Volume '!$C$5=1,'Volume '!V66,IF('Volume '!$C$5=2,'Volume '!F66,'Volume '!AL67))</f>
        <v>4</v>
      </c>
      <c r="AN19" s="8">
        <f>IF('Volume '!$C$5=1,'Volume '!W66,IF('Volume '!$C$5=2,'Volume '!G66,'Volume '!AM67))</f>
        <v>6</v>
      </c>
      <c r="AO19" s="8">
        <f>IF('Volume '!$C$5=1,'Volume '!X66,IF('Volume '!$C$5=2,'Volume '!H66,'Volume '!AN67))</f>
        <v>0</v>
      </c>
      <c r="AP19" s="8">
        <f>IF('Volume '!$C$5=1,'Volume '!Y66,IF('Volume '!$C$5=2,'Volume '!I66,'Volume '!AO67))</f>
        <v>0</v>
      </c>
      <c r="AQ19" s="8">
        <f>IF('Volume '!$C$5=1,'Volume '!Z66,IF('Volume '!$C$5=2,'Volume '!J66,'Volume '!AP67))</f>
        <v>0</v>
      </c>
      <c r="AR19" s="8">
        <f>IF('Volume '!$C$5=1,'Volume '!AA66,IF('Volume '!$C$5=2,'Volume '!K66,'Volume '!AQ67))</f>
        <v>7</v>
      </c>
      <c r="AS19" s="8">
        <f>IF('Volume '!$C$5=1,'Volume '!AB66,IF('Volume '!$C$5=2,'Volume '!L66,'Volume '!AR67))</f>
        <v>5</v>
      </c>
      <c r="AT19" s="8">
        <f>IF('Volume '!$C$5=1,'Volume '!AC66,IF('Volume '!$C$5=2,'Volume '!M66,'Volume '!AS67))</f>
        <v>0</v>
      </c>
      <c r="AU19" s="8">
        <f>IF('Volume '!$C$5=1,'Volume '!AD66,IF('Volume '!$C$5=2,'Volume '!N66,'Volume '!AT67))</f>
        <v>0</v>
      </c>
      <c r="AV19" s="8">
        <f>IF('Volume '!$C$5=1,'Volume '!AE66,IF('Volume '!$C$5=2,'Volume '!O66,'Volume '!AU67))</f>
        <v>0</v>
      </c>
      <c r="AW19" s="175">
        <f>SUM(AK19:AV19)</f>
        <v>26</v>
      </c>
      <c r="AX19" s="81">
        <f>IF('Volume '!$C$5=1,'Volume '!T66,IF('Volume '!$C$5=2,'Volume '!D66,'Volume '!AJ67))</f>
        <v>0</v>
      </c>
      <c r="AY19" s="81">
        <f>IF('Volume '!$C$5=1,'Volume '!U66,IF('Volume '!$C$5=2,'Volume '!E66,'Volume '!AK67))</f>
        <v>4</v>
      </c>
      <c r="AZ19" s="81">
        <f>IF('Volume '!$C$5=1,'Volume '!V66,IF('Volume '!$C$5=2,'Volume '!F66,'Volume '!AL67))</f>
        <v>4</v>
      </c>
      <c r="BA19" s="81">
        <f>IF('Volume '!$C$5=1,'Volume '!W66,IF('Volume '!$C$5=2,'Volume '!G66,'Volume '!AM67))</f>
        <v>6</v>
      </c>
    </row>
    <row r="20" spans="2:53" ht="17.100000000000001" customHeight="1">
      <c r="B20" s="427" t="s">
        <v>245</v>
      </c>
      <c r="C20" s="427"/>
      <c r="D20" s="130"/>
      <c r="E20" s="82">
        <v>7.5</v>
      </c>
      <c r="F20" s="82">
        <v>7.5</v>
      </c>
      <c r="G20" s="82">
        <v>7.5</v>
      </c>
      <c r="H20" s="82">
        <v>7.5</v>
      </c>
      <c r="I20" s="82">
        <v>7.5</v>
      </c>
      <c r="J20" s="176"/>
      <c r="K20" s="82">
        <v>7.5</v>
      </c>
      <c r="L20" s="82">
        <v>7.5</v>
      </c>
      <c r="M20" s="82">
        <v>7.5</v>
      </c>
      <c r="N20" s="82">
        <v>7.5</v>
      </c>
      <c r="O20" s="82">
        <v>7.5</v>
      </c>
      <c r="P20" s="82">
        <v>7.5</v>
      </c>
      <c r="Q20" s="82">
        <v>7.5</v>
      </c>
      <c r="R20" s="82">
        <v>7.5</v>
      </c>
      <c r="S20" s="82">
        <v>7.5</v>
      </c>
      <c r="T20" s="82">
        <v>7.5</v>
      </c>
      <c r="U20" s="82">
        <v>7.5</v>
      </c>
      <c r="V20" s="82">
        <v>7.5</v>
      </c>
      <c r="W20" s="176"/>
      <c r="X20" s="82">
        <v>7.5</v>
      </c>
      <c r="Y20" s="82">
        <v>7.5</v>
      </c>
      <c r="Z20" s="82">
        <v>7.5</v>
      </c>
      <c r="AA20" s="82">
        <v>7.5</v>
      </c>
      <c r="AB20" s="82">
        <v>7.5</v>
      </c>
      <c r="AC20" s="82">
        <v>7.5</v>
      </c>
      <c r="AD20" s="82">
        <v>7.5</v>
      </c>
      <c r="AE20" s="82">
        <v>7.5</v>
      </c>
      <c r="AF20" s="82">
        <v>7.5</v>
      </c>
      <c r="AG20" s="82">
        <v>7.5</v>
      </c>
      <c r="AH20" s="82">
        <v>7.5</v>
      </c>
      <c r="AI20" s="82">
        <v>7.5</v>
      </c>
      <c r="AJ20" s="176"/>
      <c r="AK20" s="82">
        <v>7.5</v>
      </c>
      <c r="AL20" s="82">
        <v>7.5</v>
      </c>
      <c r="AM20" s="82">
        <v>7.5</v>
      </c>
      <c r="AN20" s="82">
        <v>7.5</v>
      </c>
      <c r="AO20" s="82">
        <v>7.5</v>
      </c>
      <c r="AP20" s="82">
        <v>7.5</v>
      </c>
      <c r="AQ20" s="82">
        <v>7.5</v>
      </c>
      <c r="AR20" s="82">
        <v>7.5</v>
      </c>
      <c r="AS20" s="82">
        <v>7.5</v>
      </c>
      <c r="AT20" s="82">
        <v>7.5</v>
      </c>
      <c r="AU20" s="82">
        <v>7.5</v>
      </c>
      <c r="AV20" s="82">
        <v>7.5</v>
      </c>
      <c r="AW20" s="176"/>
      <c r="AX20" s="82">
        <v>7.5</v>
      </c>
      <c r="AY20" s="82">
        <v>7.5</v>
      </c>
      <c r="AZ20" s="82">
        <v>7.5</v>
      </c>
      <c r="BA20" s="82">
        <v>7.5</v>
      </c>
    </row>
    <row r="21" spans="2:53" ht="17.100000000000001" customHeight="1">
      <c r="B21" s="25"/>
      <c r="C21" s="25"/>
      <c r="D21" s="25"/>
      <c r="E21" s="25"/>
      <c r="F21" s="25"/>
      <c r="G21" s="25"/>
      <c r="H21" s="25"/>
      <c r="I21" s="25"/>
      <c r="J21" s="177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177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177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177"/>
      <c r="AX21" s="25"/>
      <c r="AY21" s="25"/>
      <c r="AZ21" s="25"/>
      <c r="BA21" s="25"/>
    </row>
    <row r="22" spans="2:53" ht="17.100000000000001" customHeight="1">
      <c r="B22" s="427" t="s">
        <v>246</v>
      </c>
      <c r="C22" s="427"/>
      <c r="D22" s="130"/>
      <c r="E22" s="82">
        <f>E18*E19</f>
        <v>70</v>
      </c>
      <c r="F22" s="82">
        <f t="shared" ref="F22:I22" si="11">F18*F19</f>
        <v>50</v>
      </c>
      <c r="G22" s="82">
        <f t="shared" si="11"/>
        <v>0</v>
      </c>
      <c r="H22" s="82">
        <f t="shared" si="11"/>
        <v>0</v>
      </c>
      <c r="I22" s="82">
        <f t="shared" si="11"/>
        <v>0</v>
      </c>
      <c r="J22" s="176">
        <f>SUM(E22:I22)</f>
        <v>120</v>
      </c>
      <c r="K22" s="82">
        <f>K18*K19</f>
        <v>0</v>
      </c>
      <c r="L22" s="82">
        <f t="shared" ref="L22:V22" si="12">L18*L19</f>
        <v>40</v>
      </c>
      <c r="M22" s="82">
        <f t="shared" si="12"/>
        <v>40</v>
      </c>
      <c r="N22" s="82">
        <f t="shared" si="12"/>
        <v>60</v>
      </c>
      <c r="O22" s="82">
        <f t="shared" si="12"/>
        <v>0</v>
      </c>
      <c r="P22" s="82">
        <f t="shared" si="12"/>
        <v>0</v>
      </c>
      <c r="Q22" s="82">
        <f t="shared" si="12"/>
        <v>0</v>
      </c>
      <c r="R22" s="82">
        <f t="shared" si="12"/>
        <v>70</v>
      </c>
      <c r="S22" s="82">
        <f t="shared" si="12"/>
        <v>50</v>
      </c>
      <c r="T22" s="82">
        <f t="shared" si="12"/>
        <v>0</v>
      </c>
      <c r="U22" s="82">
        <f t="shared" si="12"/>
        <v>0</v>
      </c>
      <c r="V22" s="82">
        <f t="shared" si="12"/>
        <v>0</v>
      </c>
      <c r="W22" s="176">
        <f>SUM(K22:V22)</f>
        <v>260</v>
      </c>
      <c r="X22" s="82">
        <f>X18*X19</f>
        <v>0</v>
      </c>
      <c r="Y22" s="82">
        <f t="shared" ref="Y22:AI22" si="13">Y18*Y19</f>
        <v>40</v>
      </c>
      <c r="Z22" s="82">
        <f t="shared" si="13"/>
        <v>40</v>
      </c>
      <c r="AA22" s="82">
        <f t="shared" si="13"/>
        <v>60</v>
      </c>
      <c r="AB22" s="82">
        <f t="shared" si="13"/>
        <v>0</v>
      </c>
      <c r="AC22" s="82">
        <f t="shared" si="13"/>
        <v>0</v>
      </c>
      <c r="AD22" s="82">
        <f t="shared" si="13"/>
        <v>0</v>
      </c>
      <c r="AE22" s="82">
        <f t="shared" si="13"/>
        <v>70</v>
      </c>
      <c r="AF22" s="82">
        <f t="shared" si="13"/>
        <v>50</v>
      </c>
      <c r="AG22" s="82">
        <f t="shared" si="13"/>
        <v>0</v>
      </c>
      <c r="AH22" s="82">
        <f t="shared" si="13"/>
        <v>0</v>
      </c>
      <c r="AI22" s="82">
        <f t="shared" si="13"/>
        <v>0</v>
      </c>
      <c r="AJ22" s="176">
        <f>SUM(X22:AI22)</f>
        <v>260</v>
      </c>
      <c r="AK22" s="82">
        <f>AK18*AK19</f>
        <v>0</v>
      </c>
      <c r="AL22" s="82">
        <f t="shared" ref="AL22:AV22" si="14">AL18*AL19</f>
        <v>40</v>
      </c>
      <c r="AM22" s="82">
        <f t="shared" si="14"/>
        <v>40</v>
      </c>
      <c r="AN22" s="82">
        <f t="shared" si="14"/>
        <v>60</v>
      </c>
      <c r="AO22" s="82">
        <f t="shared" si="14"/>
        <v>0</v>
      </c>
      <c r="AP22" s="82">
        <f t="shared" si="14"/>
        <v>0</v>
      </c>
      <c r="AQ22" s="82">
        <f t="shared" si="14"/>
        <v>0</v>
      </c>
      <c r="AR22" s="82">
        <f t="shared" si="14"/>
        <v>70</v>
      </c>
      <c r="AS22" s="82">
        <f t="shared" si="14"/>
        <v>50</v>
      </c>
      <c r="AT22" s="82">
        <f t="shared" si="14"/>
        <v>0</v>
      </c>
      <c r="AU22" s="82">
        <f t="shared" si="14"/>
        <v>0</v>
      </c>
      <c r="AV22" s="82">
        <f t="shared" si="14"/>
        <v>0</v>
      </c>
      <c r="AW22" s="176">
        <f>SUM(AK22:AV22)</f>
        <v>260</v>
      </c>
      <c r="AX22" s="82">
        <f>AX18*AX19</f>
        <v>0</v>
      </c>
      <c r="AY22" s="82">
        <f t="shared" ref="AY22:BA22" si="15">AY18*AY19</f>
        <v>40</v>
      </c>
      <c r="AZ22" s="82">
        <f t="shared" si="15"/>
        <v>40</v>
      </c>
      <c r="BA22" s="82">
        <f t="shared" si="15"/>
        <v>60</v>
      </c>
    </row>
    <row r="23" spans="2:53" ht="17.100000000000001" customHeight="1">
      <c r="B23" s="427" t="s">
        <v>247</v>
      </c>
      <c r="C23" s="427"/>
      <c r="D23" s="130"/>
      <c r="E23" s="82">
        <f>E20*E19</f>
        <v>52.5</v>
      </c>
      <c r="F23" s="82">
        <f t="shared" ref="F23:I23" si="16">F20*F19</f>
        <v>37.5</v>
      </c>
      <c r="G23" s="82">
        <f t="shared" si="16"/>
        <v>0</v>
      </c>
      <c r="H23" s="82">
        <f t="shared" si="16"/>
        <v>0</v>
      </c>
      <c r="I23" s="82">
        <f t="shared" si="16"/>
        <v>0</v>
      </c>
      <c r="J23" s="176">
        <f>SUM(E23:I23)</f>
        <v>90</v>
      </c>
      <c r="K23" s="82">
        <f>K20*K19</f>
        <v>0</v>
      </c>
      <c r="L23" s="82">
        <f t="shared" ref="L23:V23" si="17">L20*L19</f>
        <v>30</v>
      </c>
      <c r="M23" s="82">
        <f t="shared" si="17"/>
        <v>30</v>
      </c>
      <c r="N23" s="82">
        <f t="shared" si="17"/>
        <v>45</v>
      </c>
      <c r="O23" s="82">
        <f t="shared" si="17"/>
        <v>0</v>
      </c>
      <c r="P23" s="82">
        <f t="shared" si="17"/>
        <v>0</v>
      </c>
      <c r="Q23" s="82">
        <f t="shared" si="17"/>
        <v>0</v>
      </c>
      <c r="R23" s="82">
        <f t="shared" si="17"/>
        <v>52.5</v>
      </c>
      <c r="S23" s="82">
        <f t="shared" si="17"/>
        <v>37.5</v>
      </c>
      <c r="T23" s="82">
        <f t="shared" si="17"/>
        <v>0</v>
      </c>
      <c r="U23" s="82">
        <f t="shared" si="17"/>
        <v>0</v>
      </c>
      <c r="V23" s="82">
        <f t="shared" si="17"/>
        <v>0</v>
      </c>
      <c r="W23" s="176">
        <f>SUM(K23:V23)</f>
        <v>195</v>
      </c>
      <c r="X23" s="82">
        <f>X20*X19</f>
        <v>0</v>
      </c>
      <c r="Y23" s="82">
        <f t="shared" ref="Y23:AI23" si="18">Y20*Y19</f>
        <v>30</v>
      </c>
      <c r="Z23" s="82">
        <f t="shared" si="18"/>
        <v>30</v>
      </c>
      <c r="AA23" s="82">
        <f t="shared" si="18"/>
        <v>45</v>
      </c>
      <c r="AB23" s="82">
        <f t="shared" si="18"/>
        <v>0</v>
      </c>
      <c r="AC23" s="82">
        <f t="shared" si="18"/>
        <v>0</v>
      </c>
      <c r="AD23" s="82">
        <f t="shared" si="18"/>
        <v>0</v>
      </c>
      <c r="AE23" s="82">
        <f t="shared" si="18"/>
        <v>52.5</v>
      </c>
      <c r="AF23" s="82">
        <f t="shared" si="18"/>
        <v>37.5</v>
      </c>
      <c r="AG23" s="82">
        <f t="shared" si="18"/>
        <v>0</v>
      </c>
      <c r="AH23" s="82">
        <f t="shared" si="18"/>
        <v>0</v>
      </c>
      <c r="AI23" s="82">
        <f t="shared" si="18"/>
        <v>0</v>
      </c>
      <c r="AJ23" s="176">
        <f>SUM(X23:AI23)</f>
        <v>195</v>
      </c>
      <c r="AK23" s="82">
        <f>AK20*AK19</f>
        <v>0</v>
      </c>
      <c r="AL23" s="82">
        <f t="shared" ref="AL23:AV23" si="19">AL20*AL19</f>
        <v>30</v>
      </c>
      <c r="AM23" s="82">
        <f t="shared" si="19"/>
        <v>30</v>
      </c>
      <c r="AN23" s="82">
        <f t="shared" si="19"/>
        <v>45</v>
      </c>
      <c r="AO23" s="82">
        <f t="shared" si="19"/>
        <v>0</v>
      </c>
      <c r="AP23" s="82">
        <f t="shared" si="19"/>
        <v>0</v>
      </c>
      <c r="AQ23" s="82">
        <f t="shared" si="19"/>
        <v>0</v>
      </c>
      <c r="AR23" s="82">
        <f t="shared" si="19"/>
        <v>52.5</v>
      </c>
      <c r="AS23" s="82">
        <f t="shared" si="19"/>
        <v>37.5</v>
      </c>
      <c r="AT23" s="82">
        <f t="shared" si="19"/>
        <v>0</v>
      </c>
      <c r="AU23" s="82">
        <f t="shared" si="19"/>
        <v>0</v>
      </c>
      <c r="AV23" s="82">
        <f t="shared" si="19"/>
        <v>0</v>
      </c>
      <c r="AW23" s="176">
        <f>SUM(AK23:AV23)</f>
        <v>195</v>
      </c>
      <c r="AX23" s="82">
        <f>AX20*AX19</f>
        <v>0</v>
      </c>
      <c r="AY23" s="82">
        <f t="shared" ref="AY23:BA23" si="20">AY20*AY19</f>
        <v>30</v>
      </c>
      <c r="AZ23" s="82">
        <f t="shared" si="20"/>
        <v>30</v>
      </c>
      <c r="BA23" s="82">
        <f t="shared" si="20"/>
        <v>45</v>
      </c>
    </row>
    <row r="24" spans="2:53" ht="17.100000000000001" customHeight="1">
      <c r="B24" s="427" t="s">
        <v>248</v>
      </c>
      <c r="C24" s="427"/>
      <c r="D24" s="130"/>
      <c r="E24" s="83">
        <f>E22-E23</f>
        <v>17.5</v>
      </c>
      <c r="F24" s="83">
        <f t="shared" ref="F24:BA24" si="21">F22-F23</f>
        <v>12.5</v>
      </c>
      <c r="G24" s="83">
        <f t="shared" si="21"/>
        <v>0</v>
      </c>
      <c r="H24" s="83">
        <f t="shared" si="21"/>
        <v>0</v>
      </c>
      <c r="I24" s="83">
        <f t="shared" si="21"/>
        <v>0</v>
      </c>
      <c r="J24" s="178">
        <f t="shared" si="21"/>
        <v>30</v>
      </c>
      <c r="K24" s="83">
        <f t="shared" si="21"/>
        <v>0</v>
      </c>
      <c r="L24" s="83">
        <f t="shared" si="21"/>
        <v>10</v>
      </c>
      <c r="M24" s="83">
        <f t="shared" si="21"/>
        <v>10</v>
      </c>
      <c r="N24" s="83">
        <f t="shared" si="21"/>
        <v>15</v>
      </c>
      <c r="O24" s="83">
        <f t="shared" si="21"/>
        <v>0</v>
      </c>
      <c r="P24" s="83">
        <f t="shared" si="21"/>
        <v>0</v>
      </c>
      <c r="Q24" s="83">
        <f t="shared" si="21"/>
        <v>0</v>
      </c>
      <c r="R24" s="83">
        <f t="shared" si="21"/>
        <v>17.5</v>
      </c>
      <c r="S24" s="83">
        <f t="shared" si="21"/>
        <v>12.5</v>
      </c>
      <c r="T24" s="83">
        <f t="shared" si="21"/>
        <v>0</v>
      </c>
      <c r="U24" s="83">
        <f t="shared" si="21"/>
        <v>0</v>
      </c>
      <c r="V24" s="83">
        <f t="shared" si="21"/>
        <v>0</v>
      </c>
      <c r="W24" s="178">
        <f t="shared" si="21"/>
        <v>65</v>
      </c>
      <c r="X24" s="83">
        <f t="shared" si="21"/>
        <v>0</v>
      </c>
      <c r="Y24" s="83">
        <f t="shared" si="21"/>
        <v>10</v>
      </c>
      <c r="Z24" s="83">
        <f t="shared" si="21"/>
        <v>10</v>
      </c>
      <c r="AA24" s="83">
        <f t="shared" si="21"/>
        <v>15</v>
      </c>
      <c r="AB24" s="83">
        <f t="shared" si="21"/>
        <v>0</v>
      </c>
      <c r="AC24" s="83">
        <f t="shared" si="21"/>
        <v>0</v>
      </c>
      <c r="AD24" s="83">
        <f t="shared" si="21"/>
        <v>0</v>
      </c>
      <c r="AE24" s="83">
        <f t="shared" si="21"/>
        <v>17.5</v>
      </c>
      <c r="AF24" s="83">
        <f t="shared" si="21"/>
        <v>12.5</v>
      </c>
      <c r="AG24" s="83">
        <f t="shared" si="21"/>
        <v>0</v>
      </c>
      <c r="AH24" s="83">
        <f t="shared" si="21"/>
        <v>0</v>
      </c>
      <c r="AI24" s="83">
        <f t="shared" si="21"/>
        <v>0</v>
      </c>
      <c r="AJ24" s="178">
        <f t="shared" si="21"/>
        <v>65</v>
      </c>
      <c r="AK24" s="83">
        <f t="shared" si="21"/>
        <v>0</v>
      </c>
      <c r="AL24" s="83">
        <f t="shared" si="21"/>
        <v>10</v>
      </c>
      <c r="AM24" s="83">
        <f t="shared" si="21"/>
        <v>10</v>
      </c>
      <c r="AN24" s="83">
        <f t="shared" si="21"/>
        <v>15</v>
      </c>
      <c r="AO24" s="83">
        <f t="shared" si="21"/>
        <v>0</v>
      </c>
      <c r="AP24" s="83">
        <f t="shared" si="21"/>
        <v>0</v>
      </c>
      <c r="AQ24" s="83">
        <f t="shared" si="21"/>
        <v>0</v>
      </c>
      <c r="AR24" s="83">
        <f t="shared" si="21"/>
        <v>17.5</v>
      </c>
      <c r="AS24" s="83">
        <f t="shared" si="21"/>
        <v>12.5</v>
      </c>
      <c r="AT24" s="83">
        <f t="shared" si="21"/>
        <v>0</v>
      </c>
      <c r="AU24" s="83">
        <f t="shared" si="21"/>
        <v>0</v>
      </c>
      <c r="AV24" s="83">
        <f t="shared" si="21"/>
        <v>0</v>
      </c>
      <c r="AW24" s="178">
        <f t="shared" si="21"/>
        <v>65</v>
      </c>
      <c r="AX24" s="83">
        <f t="shared" si="21"/>
        <v>0</v>
      </c>
      <c r="AY24" s="83">
        <f t="shared" si="21"/>
        <v>10</v>
      </c>
      <c r="AZ24" s="83">
        <f t="shared" si="21"/>
        <v>10</v>
      </c>
      <c r="BA24" s="83">
        <f t="shared" si="21"/>
        <v>15</v>
      </c>
    </row>
    <row r="25" spans="2:53" ht="17.100000000000001">
      <c r="B25" s="130"/>
      <c r="C25" s="130"/>
      <c r="D25" s="130"/>
      <c r="E25" s="181"/>
      <c r="F25" s="181"/>
      <c r="G25" s="181"/>
      <c r="H25" s="181"/>
      <c r="I25" s="181"/>
      <c r="J25" s="182"/>
      <c r="K25" s="181"/>
      <c r="L25" s="181"/>
      <c r="M25" s="181"/>
      <c r="N25" s="181"/>
      <c r="O25" s="181"/>
      <c r="P25" s="181"/>
      <c r="Q25" s="181"/>
      <c r="R25" s="181"/>
      <c r="S25" s="181"/>
      <c r="T25" s="181"/>
      <c r="U25" s="181"/>
      <c r="V25" s="181"/>
      <c r="W25" s="182"/>
      <c r="X25" s="181"/>
      <c r="Y25" s="181"/>
      <c r="Z25" s="181"/>
      <c r="AA25" s="181"/>
      <c r="AB25" s="181"/>
      <c r="AC25" s="181"/>
      <c r="AD25" s="181"/>
      <c r="AE25" s="181"/>
      <c r="AF25" s="181"/>
      <c r="AG25" s="181"/>
      <c r="AH25" s="181"/>
      <c r="AI25" s="181"/>
      <c r="AJ25" s="182"/>
      <c r="AK25" s="181"/>
      <c r="AL25" s="181"/>
      <c r="AM25" s="181"/>
      <c r="AN25" s="181"/>
      <c r="AO25" s="181"/>
      <c r="AP25" s="181"/>
      <c r="AQ25" s="181"/>
      <c r="AR25" s="181"/>
      <c r="AS25" s="181"/>
      <c r="AT25" s="181"/>
      <c r="AU25" s="181"/>
      <c r="AV25" s="181"/>
      <c r="AW25" s="182"/>
      <c r="AX25" s="181"/>
      <c r="AY25" s="181"/>
      <c r="AZ25" s="181"/>
      <c r="BA25" s="181"/>
    </row>
    <row r="26" spans="2:53" s="34" customFormat="1" ht="20.25" customHeight="1">
      <c r="B26" s="430" t="s">
        <v>9</v>
      </c>
      <c r="C26" s="430"/>
      <c r="D26" s="329"/>
      <c r="E26" s="390" t="s">
        <v>217</v>
      </c>
      <c r="F26" s="390" t="s">
        <v>218</v>
      </c>
      <c r="G26" s="390" t="s">
        <v>219</v>
      </c>
      <c r="H26" s="390" t="s">
        <v>220</v>
      </c>
      <c r="I26" s="390" t="s">
        <v>221</v>
      </c>
      <c r="J26" s="30"/>
      <c r="K26" s="390" t="s">
        <v>210</v>
      </c>
      <c r="L26" s="390" t="s">
        <v>211</v>
      </c>
      <c r="M26" s="390" t="s">
        <v>212</v>
      </c>
      <c r="N26" s="390" t="s">
        <v>213</v>
      </c>
      <c r="O26" s="390" t="s">
        <v>214</v>
      </c>
      <c r="P26" s="390" t="s">
        <v>215</v>
      </c>
      <c r="Q26" s="390" t="s">
        <v>216</v>
      </c>
      <c r="R26" s="390" t="s">
        <v>217</v>
      </c>
      <c r="S26" s="390" t="s">
        <v>218</v>
      </c>
      <c r="T26" s="390" t="s">
        <v>219</v>
      </c>
      <c r="U26" s="390" t="s">
        <v>220</v>
      </c>
      <c r="V26" s="390" t="s">
        <v>221</v>
      </c>
      <c r="W26" s="343">
        <v>2023</v>
      </c>
      <c r="X26" s="390" t="s">
        <v>210</v>
      </c>
      <c r="Y26" s="390" t="s">
        <v>211</v>
      </c>
      <c r="Z26" s="390" t="s">
        <v>212</v>
      </c>
      <c r="AA26" s="390" t="s">
        <v>213</v>
      </c>
      <c r="AB26" s="390" t="s">
        <v>214</v>
      </c>
      <c r="AC26" s="390" t="s">
        <v>215</v>
      </c>
      <c r="AD26" s="390" t="s">
        <v>216</v>
      </c>
      <c r="AE26" s="390" t="s">
        <v>217</v>
      </c>
      <c r="AF26" s="390" t="s">
        <v>218</v>
      </c>
      <c r="AG26" s="390" t="s">
        <v>219</v>
      </c>
      <c r="AH26" s="390" t="s">
        <v>220</v>
      </c>
      <c r="AI26" s="390" t="s">
        <v>221</v>
      </c>
      <c r="AJ26" s="30"/>
      <c r="AK26" s="390" t="s">
        <v>210</v>
      </c>
      <c r="AL26" s="390" t="s">
        <v>211</v>
      </c>
      <c r="AM26" s="390" t="s">
        <v>212</v>
      </c>
      <c r="AN26" s="390" t="s">
        <v>213</v>
      </c>
      <c r="AO26" s="390" t="s">
        <v>214</v>
      </c>
      <c r="AP26" s="390" t="s">
        <v>215</v>
      </c>
      <c r="AQ26" s="390" t="s">
        <v>216</v>
      </c>
      <c r="AR26" s="390" t="s">
        <v>217</v>
      </c>
      <c r="AS26" s="390" t="s">
        <v>218</v>
      </c>
      <c r="AT26" s="390" t="s">
        <v>219</v>
      </c>
      <c r="AU26" s="390" t="s">
        <v>220</v>
      </c>
      <c r="AV26" s="390" t="s">
        <v>221</v>
      </c>
      <c r="AW26" s="30"/>
      <c r="AX26" s="390" t="s">
        <v>210</v>
      </c>
      <c r="AY26" s="390" t="s">
        <v>211</v>
      </c>
      <c r="AZ26" s="390" t="s">
        <v>212</v>
      </c>
      <c r="BA26" s="390" t="s">
        <v>213</v>
      </c>
    </row>
    <row r="27" spans="2:53" ht="17.100000000000001" customHeight="1">
      <c r="B27" s="429" t="s">
        <v>11</v>
      </c>
      <c r="C27" s="429"/>
      <c r="D27" s="328"/>
      <c r="E27" s="98">
        <v>10</v>
      </c>
      <c r="F27" s="98">
        <v>10</v>
      </c>
      <c r="G27" s="98">
        <v>10</v>
      </c>
      <c r="H27" s="98">
        <v>10</v>
      </c>
      <c r="I27" s="98">
        <v>10</v>
      </c>
      <c r="J27" s="174"/>
      <c r="K27" s="98">
        <v>10</v>
      </c>
      <c r="L27" s="98">
        <v>10</v>
      </c>
      <c r="M27" s="98">
        <v>10</v>
      </c>
      <c r="N27" s="98">
        <v>10</v>
      </c>
      <c r="O27" s="98">
        <v>10</v>
      </c>
      <c r="P27" s="98">
        <v>10</v>
      </c>
      <c r="Q27" s="98">
        <v>10</v>
      </c>
      <c r="R27" s="98">
        <v>10</v>
      </c>
      <c r="S27" s="98">
        <v>10</v>
      </c>
      <c r="T27" s="98">
        <v>10</v>
      </c>
      <c r="U27" s="98">
        <v>10</v>
      </c>
      <c r="V27" s="98">
        <v>10</v>
      </c>
      <c r="W27" s="174"/>
      <c r="X27" s="98">
        <v>10</v>
      </c>
      <c r="Y27" s="98">
        <v>10</v>
      </c>
      <c r="Z27" s="98">
        <v>10</v>
      </c>
      <c r="AA27" s="98">
        <v>10</v>
      </c>
      <c r="AB27" s="98">
        <v>10</v>
      </c>
      <c r="AC27" s="98">
        <v>10</v>
      </c>
      <c r="AD27" s="98">
        <v>10</v>
      </c>
      <c r="AE27" s="98">
        <v>10</v>
      </c>
      <c r="AF27" s="98">
        <v>10</v>
      </c>
      <c r="AG27" s="98">
        <v>10</v>
      </c>
      <c r="AH27" s="98">
        <v>10</v>
      </c>
      <c r="AI27" s="98">
        <v>10</v>
      </c>
      <c r="AJ27" s="174"/>
      <c r="AK27" s="98">
        <v>10</v>
      </c>
      <c r="AL27" s="98">
        <v>10</v>
      </c>
      <c r="AM27" s="98">
        <v>10</v>
      </c>
      <c r="AN27" s="98">
        <v>10</v>
      </c>
      <c r="AO27" s="98">
        <v>10</v>
      </c>
      <c r="AP27" s="98">
        <v>10</v>
      </c>
      <c r="AQ27" s="98">
        <v>10</v>
      </c>
      <c r="AR27" s="98">
        <v>10</v>
      </c>
      <c r="AS27" s="98">
        <v>10</v>
      </c>
      <c r="AT27" s="98">
        <v>10</v>
      </c>
      <c r="AU27" s="98">
        <v>10</v>
      </c>
      <c r="AV27" s="98">
        <v>10</v>
      </c>
      <c r="AW27" s="174"/>
      <c r="AX27" s="98">
        <v>10</v>
      </c>
      <c r="AY27" s="98">
        <v>10</v>
      </c>
      <c r="AZ27" s="98">
        <v>10</v>
      </c>
      <c r="BA27" s="98">
        <v>10</v>
      </c>
    </row>
    <row r="28" spans="2:53" ht="17.100000000000001" customHeight="1">
      <c r="B28" s="427" t="s">
        <v>244</v>
      </c>
      <c r="C28" s="427"/>
      <c r="D28" s="130"/>
      <c r="E28" s="81">
        <f>IF('Volume '!$C$5=1,'Volume '!AA71,IF('Volume '!$C$5=2,'Volume '!K71,'Volume '!AQ71))</f>
        <v>1</v>
      </c>
      <c r="F28" s="81">
        <f>IF('Volume '!$C$5=1,'Volume '!AB71,IF('Volume '!$C$5=2,'Volume '!L71,'Volume '!AR71))</f>
        <v>0</v>
      </c>
      <c r="G28" s="81">
        <f>IF('Volume '!$C$5=1,'Volume '!AC71,IF('Volume '!$C$5=2,'Volume '!M71,'Volume '!AS71))</f>
        <v>0</v>
      </c>
      <c r="H28" s="81">
        <f>IF('Volume '!$C$5=1,'Volume '!AD71,IF('Volume '!$C$5=2,'Volume '!N71,'Volume '!AT71))</f>
        <v>0</v>
      </c>
      <c r="I28" s="81">
        <f>IF('Volume '!$C$5=1,'Volume '!AE71,IF('Volume '!$C$5=2,'Volume '!O71,'Volume '!AU71))</f>
        <v>1</v>
      </c>
      <c r="J28" s="175">
        <f>SUM(E28:I28)</f>
        <v>2</v>
      </c>
      <c r="K28" s="8">
        <f>IF('Volume '!$C$5=1,'Volume '!T71,IF('Volume '!$C$5=2,'Volume '!D71,'Volume '!AJ71))</f>
        <v>0</v>
      </c>
      <c r="L28" s="8">
        <f>IF('Volume '!$C$5=1,'Volume '!U71,IF('Volume '!$C$5=2,'Volume '!E71,'Volume '!AK71))</f>
        <v>0</v>
      </c>
      <c r="M28" s="8">
        <f>IF('Volume '!$C$5=1,'Volume '!V71,IF('Volume '!$C$5=2,'Volume '!F71,'Volume '!AL71))</f>
        <v>0</v>
      </c>
      <c r="N28" s="8">
        <f>IF('Volume '!$C$5=1,'Volume '!W71,IF('Volume '!$C$5=2,'Volume '!G71,'Volume '!AM71))</f>
        <v>0</v>
      </c>
      <c r="O28" s="8">
        <f>IF('Volume '!$C$5=1,'Volume '!X71,IF('Volume '!$C$5=2,'Volume '!H71,'Volume '!AN71))</f>
        <v>0</v>
      </c>
      <c r="P28" s="8">
        <f>IF('Volume '!$C$5=1,'Volume '!Y71,IF('Volume '!$C$5=2,'Volume '!I71,'Volume '!AO71))</f>
        <v>0</v>
      </c>
      <c r="Q28" s="8">
        <f>IF('Volume '!$C$5=1,'Volume '!Z71,IF('Volume '!$C$5=2,'Volume '!J71,'Volume '!AP71))</f>
        <v>0</v>
      </c>
      <c r="R28" s="8">
        <f>IF('Volume '!$C$5=1,'Volume '!AA71,IF('Volume '!$C$5=2,'Volume '!K71,'Volume '!AQ71))</f>
        <v>1</v>
      </c>
      <c r="S28" s="8">
        <f>IF('Volume '!$C$5=1,'Volume '!AB71,IF('Volume '!$C$5=2,'Volume '!L71,'Volume '!AR71))</f>
        <v>0</v>
      </c>
      <c r="T28" s="8">
        <f>IF('Volume '!$C$5=1,'Volume '!AC71,IF('Volume '!$C$5=2,'Volume '!M71,'Volume '!AS71))</f>
        <v>0</v>
      </c>
      <c r="U28" s="8">
        <f>IF('Volume '!$C$5=1,'Volume '!AD71,IF('Volume '!$C$5=2,'Volume '!N71,'Volume '!AT71))</f>
        <v>0</v>
      </c>
      <c r="V28" s="8">
        <f>IF('Volume '!$C$5=1,'Volume '!AE71,IF('Volume '!$C$5=2,'Volume '!O71,'Volume '!AU71))</f>
        <v>1</v>
      </c>
      <c r="W28" s="175">
        <f>SUM(K28:V28)</f>
        <v>2</v>
      </c>
      <c r="X28" s="8">
        <f>IF('Volume '!$C$5=1,'Volume '!T71,IF('Volume '!$C$5=2,'Volume '!D71,'Volume '!AJ71))</f>
        <v>0</v>
      </c>
      <c r="Y28" s="8">
        <f>IF('Volume '!$C$5=1,'Volume '!U71,IF('Volume '!$C$5=2,'Volume '!E71,'Volume '!AK71))</f>
        <v>0</v>
      </c>
      <c r="Z28" s="8">
        <f>IF('Volume '!$C$5=1,'Volume '!V71,IF('Volume '!$C$5=2,'Volume '!F71,'Volume '!AL71))</f>
        <v>0</v>
      </c>
      <c r="AA28" s="8">
        <f>IF('Volume '!$C$5=1,'Volume '!W71,IF('Volume '!$C$5=2,'Volume '!G71,'Volume '!AM71))</f>
        <v>0</v>
      </c>
      <c r="AB28" s="8">
        <f>IF('Volume '!$C$5=1,'Volume '!X71,IF('Volume '!$C$5=2,'Volume '!H71,'Volume '!AN71))</f>
        <v>0</v>
      </c>
      <c r="AC28" s="8">
        <f>IF('Volume '!$C$5=1,'Volume '!Y71,IF('Volume '!$C$5=2,'Volume '!I71,'Volume '!AO71))</f>
        <v>0</v>
      </c>
      <c r="AD28" s="8">
        <f>IF('Volume '!$C$5=1,'Volume '!Z71,IF('Volume '!$C$5=2,'Volume '!J71,'Volume '!AP71))</f>
        <v>0</v>
      </c>
      <c r="AE28" s="8">
        <f>IF('Volume '!$C$5=1,'Volume '!AA71,IF('Volume '!$C$5=2,'Volume '!K71,'Volume '!AQ71))</f>
        <v>1</v>
      </c>
      <c r="AF28" s="8">
        <f>IF('Volume '!$C$5=1,'Volume '!AB71,IF('Volume '!$C$5=2,'Volume '!L71,'Volume '!AR71))</f>
        <v>0</v>
      </c>
      <c r="AG28" s="8">
        <f>IF('Volume '!$C$5=1,'Volume '!AC71,IF('Volume '!$C$5=2,'Volume '!M71,'Volume '!AS71))</f>
        <v>0</v>
      </c>
      <c r="AH28" s="8">
        <f>IF('Volume '!$C$5=1,'Volume '!AD71,IF('Volume '!$C$5=2,'Volume '!N71,'Volume '!AT71))</f>
        <v>0</v>
      </c>
      <c r="AI28" s="8">
        <f>IF('Volume '!$C$5=1,'Volume '!AE71,IF('Volume '!$C$5=2,'Volume '!O71,'Volume '!AU71))</f>
        <v>1</v>
      </c>
      <c r="AJ28" s="175">
        <f>SUM(X28:AI28)</f>
        <v>2</v>
      </c>
      <c r="AK28" s="81">
        <f>IF('Volume '!$C$5=1,'Volume '!T71,IF('Volume '!$C$5=2,'Volume '!D71,'Volume '!AJ71))</f>
        <v>0</v>
      </c>
      <c r="AL28" s="81">
        <f>IF('Volume '!$C$5=1,'Volume '!U71,IF('Volume '!$C$5=2,'Volume '!E71,'Volume '!AK71))</f>
        <v>0</v>
      </c>
      <c r="AM28" s="81">
        <f>IF('Volume '!$C$5=1,'Volume '!V71,IF('Volume '!$C$5=2,'Volume '!F71,'Volume '!AL71))</f>
        <v>0</v>
      </c>
      <c r="AN28" s="81">
        <f>IF('Volume '!$C$5=1,'Volume '!W71,IF('Volume '!$C$5=2,'Volume '!G71,'Volume '!AM71))</f>
        <v>0</v>
      </c>
      <c r="AO28" s="81">
        <f>IF('Volume '!$C$5=1,'Volume '!X71,IF('Volume '!$C$5=2,'Volume '!H71,'Volume '!AN71))</f>
        <v>0</v>
      </c>
      <c r="AP28" s="81">
        <f>IF('Volume '!$C$5=1,'Volume '!Y71,IF('Volume '!$C$5=2,'Volume '!I71,'Volume '!AO71))</f>
        <v>0</v>
      </c>
      <c r="AQ28" s="81">
        <f>IF('Volume '!$C$5=1,'Volume '!Z71,IF('Volume '!$C$5=2,'Volume '!J71,'Volume '!AP71))</f>
        <v>0</v>
      </c>
      <c r="AR28" s="81">
        <f>IF('Volume '!$C$5=1,'Volume '!AA71,IF('Volume '!$C$5=2,'Volume '!K71,'Volume '!AQ71))</f>
        <v>1</v>
      </c>
      <c r="AS28" s="81">
        <f>IF('Volume '!$C$5=1,'Volume '!AB71,IF('Volume '!$C$5=2,'Volume '!L71,'Volume '!AR71))</f>
        <v>0</v>
      </c>
      <c r="AT28" s="81">
        <f>IF('Volume '!$C$5=1,'Volume '!AC71,IF('Volume '!$C$5=2,'Volume '!M71,'Volume '!AS71))</f>
        <v>0</v>
      </c>
      <c r="AU28" s="81">
        <f>IF('Volume '!$C$5=1,'Volume '!AD71,IF('Volume '!$C$5=2,'Volume '!N71,'Volume '!AT71))</f>
        <v>0</v>
      </c>
      <c r="AV28" s="81">
        <f>IF('Volume '!$C$5=1,'Volume '!AE71,IF('Volume '!$C$5=2,'Volume '!O71,'Volume '!AU71))</f>
        <v>1</v>
      </c>
      <c r="AW28" s="175">
        <f>SUM(AK28:AV28)</f>
        <v>2</v>
      </c>
      <c r="AX28" s="81">
        <f>IF('Volume '!$C$5=1,'Volume '!T71,IF('Volume '!$C$5=2,'Volume '!D71,'Volume '!AJ71))</f>
        <v>0</v>
      </c>
      <c r="AY28" s="81">
        <f>IF('Volume '!$C$5=1,'Volume '!U71,IF('Volume '!$C$5=2,'Volume '!E71,'Volume '!AK71))</f>
        <v>0</v>
      </c>
      <c r="AZ28" s="81">
        <f>IF('Volume '!$C$5=1,'Volume '!V71,IF('Volume '!$C$5=2,'Volume '!F71,'Volume '!AL71))</f>
        <v>0</v>
      </c>
      <c r="BA28" s="81">
        <f>IF('Volume '!$C$5=1,'Volume '!W71,IF('Volume '!$C$5=2,'Volume '!G71,'Volume '!AM71))</f>
        <v>0</v>
      </c>
    </row>
    <row r="29" spans="2:53" ht="17.100000000000001" customHeight="1">
      <c r="B29" s="427" t="s">
        <v>245</v>
      </c>
      <c r="C29" s="427"/>
      <c r="D29" s="130"/>
      <c r="E29" s="82">
        <v>7.5</v>
      </c>
      <c r="F29" s="82">
        <v>7.5</v>
      </c>
      <c r="G29" s="82">
        <v>7.5</v>
      </c>
      <c r="H29" s="82">
        <v>7.5</v>
      </c>
      <c r="I29" s="82">
        <v>7.5</v>
      </c>
      <c r="J29" s="176"/>
      <c r="K29" s="82">
        <v>7.5</v>
      </c>
      <c r="L29" s="82">
        <v>7.5</v>
      </c>
      <c r="M29" s="82">
        <v>7.5</v>
      </c>
      <c r="N29" s="82">
        <v>7.5</v>
      </c>
      <c r="O29" s="82">
        <v>7.5</v>
      </c>
      <c r="P29" s="82">
        <v>7.5</v>
      </c>
      <c r="Q29" s="82">
        <v>7.5</v>
      </c>
      <c r="R29" s="82">
        <v>7.5</v>
      </c>
      <c r="S29" s="82">
        <v>7.5</v>
      </c>
      <c r="T29" s="82">
        <v>7.5</v>
      </c>
      <c r="U29" s="82">
        <v>7.5</v>
      </c>
      <c r="V29" s="82">
        <v>7.5</v>
      </c>
      <c r="W29" s="176"/>
      <c r="X29" s="82">
        <v>7.5</v>
      </c>
      <c r="Y29" s="82">
        <v>7.5</v>
      </c>
      <c r="Z29" s="82">
        <v>7.5</v>
      </c>
      <c r="AA29" s="82">
        <v>7.5</v>
      </c>
      <c r="AB29" s="82">
        <v>7.5</v>
      </c>
      <c r="AC29" s="82">
        <v>7.5</v>
      </c>
      <c r="AD29" s="82">
        <v>7.5</v>
      </c>
      <c r="AE29" s="82">
        <v>7.5</v>
      </c>
      <c r="AF29" s="82">
        <v>7.5</v>
      </c>
      <c r="AG29" s="82">
        <v>7.5</v>
      </c>
      <c r="AH29" s="82">
        <v>7.5</v>
      </c>
      <c r="AI29" s="82">
        <v>7.5</v>
      </c>
      <c r="AJ29" s="176"/>
      <c r="AK29" s="82">
        <v>7.5</v>
      </c>
      <c r="AL29" s="82">
        <v>7.5</v>
      </c>
      <c r="AM29" s="82">
        <v>7.5</v>
      </c>
      <c r="AN29" s="82">
        <v>7.5</v>
      </c>
      <c r="AO29" s="82">
        <v>7.5</v>
      </c>
      <c r="AP29" s="82">
        <v>7.5</v>
      </c>
      <c r="AQ29" s="82">
        <v>7.5</v>
      </c>
      <c r="AR29" s="82">
        <v>7.5</v>
      </c>
      <c r="AS29" s="82">
        <v>7.5</v>
      </c>
      <c r="AT29" s="82">
        <v>7.5</v>
      </c>
      <c r="AU29" s="82">
        <v>7.5</v>
      </c>
      <c r="AV29" s="82">
        <v>7.5</v>
      </c>
      <c r="AW29" s="176"/>
      <c r="AX29" s="82">
        <v>7.5</v>
      </c>
      <c r="AY29" s="82">
        <v>7.5</v>
      </c>
      <c r="AZ29" s="82">
        <v>7.5</v>
      </c>
      <c r="BA29" s="82">
        <v>7.5</v>
      </c>
    </row>
    <row r="30" spans="2:53" ht="17.100000000000001" customHeight="1">
      <c r="B30" s="25"/>
      <c r="C30" s="25"/>
      <c r="D30" s="25"/>
      <c r="E30" s="25"/>
      <c r="F30" s="25"/>
      <c r="G30" s="25"/>
      <c r="H30" s="25"/>
      <c r="I30" s="25"/>
      <c r="J30" s="177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177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177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177"/>
      <c r="AX30" s="25"/>
      <c r="AY30" s="25"/>
      <c r="AZ30" s="25"/>
      <c r="BA30" s="25"/>
    </row>
    <row r="31" spans="2:53" ht="17.100000000000001" customHeight="1">
      <c r="B31" s="427" t="s">
        <v>246</v>
      </c>
      <c r="C31" s="427"/>
      <c r="D31" s="130"/>
      <c r="E31" s="82">
        <f>E27*E28</f>
        <v>10</v>
      </c>
      <c r="F31" s="82">
        <f t="shared" ref="F31:I31" si="22">F27*F28</f>
        <v>0</v>
      </c>
      <c r="G31" s="82">
        <f t="shared" si="22"/>
        <v>0</v>
      </c>
      <c r="H31" s="82">
        <f t="shared" si="22"/>
        <v>0</v>
      </c>
      <c r="I31" s="82">
        <f t="shared" si="22"/>
        <v>10</v>
      </c>
      <c r="J31" s="176">
        <f>SUM(E31:I31)</f>
        <v>20</v>
      </c>
      <c r="K31" s="82">
        <f>K27*K28</f>
        <v>0</v>
      </c>
      <c r="L31" s="82">
        <f t="shared" ref="L31:V31" si="23">L27*L28</f>
        <v>0</v>
      </c>
      <c r="M31" s="82">
        <f t="shared" si="23"/>
        <v>0</v>
      </c>
      <c r="N31" s="82">
        <f t="shared" si="23"/>
        <v>0</v>
      </c>
      <c r="O31" s="82">
        <f t="shared" si="23"/>
        <v>0</v>
      </c>
      <c r="P31" s="82">
        <f t="shared" si="23"/>
        <v>0</v>
      </c>
      <c r="Q31" s="82">
        <f t="shared" si="23"/>
        <v>0</v>
      </c>
      <c r="R31" s="82">
        <f t="shared" si="23"/>
        <v>10</v>
      </c>
      <c r="S31" s="82">
        <f t="shared" si="23"/>
        <v>0</v>
      </c>
      <c r="T31" s="82">
        <f t="shared" si="23"/>
        <v>0</v>
      </c>
      <c r="U31" s="82">
        <f t="shared" si="23"/>
        <v>0</v>
      </c>
      <c r="V31" s="82">
        <f t="shared" si="23"/>
        <v>10</v>
      </c>
      <c r="W31" s="176">
        <f>SUM(K31:V31)</f>
        <v>20</v>
      </c>
      <c r="X31" s="82">
        <f>X27*X28</f>
        <v>0</v>
      </c>
      <c r="Y31" s="82">
        <f t="shared" ref="Y31:AI31" si="24">Y27*Y28</f>
        <v>0</v>
      </c>
      <c r="Z31" s="82">
        <f t="shared" si="24"/>
        <v>0</v>
      </c>
      <c r="AA31" s="82">
        <f t="shared" si="24"/>
        <v>0</v>
      </c>
      <c r="AB31" s="82">
        <f t="shared" si="24"/>
        <v>0</v>
      </c>
      <c r="AC31" s="82">
        <f t="shared" si="24"/>
        <v>0</v>
      </c>
      <c r="AD31" s="82">
        <f t="shared" si="24"/>
        <v>0</v>
      </c>
      <c r="AE31" s="82">
        <f t="shared" si="24"/>
        <v>10</v>
      </c>
      <c r="AF31" s="82">
        <f t="shared" si="24"/>
        <v>0</v>
      </c>
      <c r="AG31" s="82">
        <f t="shared" si="24"/>
        <v>0</v>
      </c>
      <c r="AH31" s="82">
        <f t="shared" si="24"/>
        <v>0</v>
      </c>
      <c r="AI31" s="82">
        <f t="shared" si="24"/>
        <v>10</v>
      </c>
      <c r="AJ31" s="176">
        <f>SUM(X31:AI31)</f>
        <v>20</v>
      </c>
      <c r="AK31" s="82">
        <f>AK27*AK28</f>
        <v>0</v>
      </c>
      <c r="AL31" s="82">
        <f t="shared" ref="AL31:AV31" si="25">AL27*AL28</f>
        <v>0</v>
      </c>
      <c r="AM31" s="82">
        <f t="shared" si="25"/>
        <v>0</v>
      </c>
      <c r="AN31" s="82">
        <f t="shared" si="25"/>
        <v>0</v>
      </c>
      <c r="AO31" s="82">
        <f t="shared" si="25"/>
        <v>0</v>
      </c>
      <c r="AP31" s="82">
        <f t="shared" si="25"/>
        <v>0</v>
      </c>
      <c r="AQ31" s="82">
        <f t="shared" si="25"/>
        <v>0</v>
      </c>
      <c r="AR31" s="82">
        <f t="shared" si="25"/>
        <v>10</v>
      </c>
      <c r="AS31" s="82">
        <f t="shared" si="25"/>
        <v>0</v>
      </c>
      <c r="AT31" s="82">
        <f t="shared" si="25"/>
        <v>0</v>
      </c>
      <c r="AU31" s="82">
        <f t="shared" si="25"/>
        <v>0</v>
      </c>
      <c r="AV31" s="82">
        <f t="shared" si="25"/>
        <v>10</v>
      </c>
      <c r="AW31" s="176">
        <f>SUM(AK31:AV31)</f>
        <v>20</v>
      </c>
      <c r="AX31" s="82">
        <f>AX27*AX28</f>
        <v>0</v>
      </c>
      <c r="AY31" s="82">
        <f t="shared" ref="AY31:BA31" si="26">AY27*AY28</f>
        <v>0</v>
      </c>
      <c r="AZ31" s="82">
        <f t="shared" si="26"/>
        <v>0</v>
      </c>
      <c r="BA31" s="82">
        <f t="shared" si="26"/>
        <v>0</v>
      </c>
    </row>
    <row r="32" spans="2:53" ht="18" customHeight="1">
      <c r="B32" s="427" t="s">
        <v>247</v>
      </c>
      <c r="C32" s="427"/>
      <c r="D32" s="130"/>
      <c r="E32" s="82">
        <f>E29*E28</f>
        <v>7.5</v>
      </c>
      <c r="F32" s="82">
        <f t="shared" ref="F32:I32" si="27">F29*F28</f>
        <v>0</v>
      </c>
      <c r="G32" s="82">
        <f t="shared" si="27"/>
        <v>0</v>
      </c>
      <c r="H32" s="82">
        <f t="shared" si="27"/>
        <v>0</v>
      </c>
      <c r="I32" s="82">
        <f t="shared" si="27"/>
        <v>7.5</v>
      </c>
      <c r="J32" s="176">
        <f>SUM(E32:I32)</f>
        <v>15</v>
      </c>
      <c r="K32" s="82">
        <f>K29*K28</f>
        <v>0</v>
      </c>
      <c r="L32" s="82">
        <f t="shared" ref="L32:V32" si="28">L29*L28</f>
        <v>0</v>
      </c>
      <c r="M32" s="82">
        <f t="shared" si="28"/>
        <v>0</v>
      </c>
      <c r="N32" s="82">
        <f t="shared" si="28"/>
        <v>0</v>
      </c>
      <c r="O32" s="82">
        <f t="shared" si="28"/>
        <v>0</v>
      </c>
      <c r="P32" s="82">
        <f t="shared" si="28"/>
        <v>0</v>
      </c>
      <c r="Q32" s="82">
        <f t="shared" si="28"/>
        <v>0</v>
      </c>
      <c r="R32" s="82">
        <f t="shared" si="28"/>
        <v>7.5</v>
      </c>
      <c r="S32" s="82">
        <f t="shared" si="28"/>
        <v>0</v>
      </c>
      <c r="T32" s="82">
        <f t="shared" si="28"/>
        <v>0</v>
      </c>
      <c r="U32" s="82">
        <f t="shared" si="28"/>
        <v>0</v>
      </c>
      <c r="V32" s="82">
        <f t="shared" si="28"/>
        <v>7.5</v>
      </c>
      <c r="W32" s="176">
        <f>SUM(K32:V32)</f>
        <v>15</v>
      </c>
      <c r="X32" s="82">
        <f>X29*X28</f>
        <v>0</v>
      </c>
      <c r="Y32" s="82">
        <f t="shared" ref="Y32:AI32" si="29">Y29*Y28</f>
        <v>0</v>
      </c>
      <c r="Z32" s="82">
        <f t="shared" si="29"/>
        <v>0</v>
      </c>
      <c r="AA32" s="82">
        <f t="shared" si="29"/>
        <v>0</v>
      </c>
      <c r="AB32" s="82">
        <f t="shared" si="29"/>
        <v>0</v>
      </c>
      <c r="AC32" s="82">
        <f t="shared" si="29"/>
        <v>0</v>
      </c>
      <c r="AD32" s="82">
        <f t="shared" si="29"/>
        <v>0</v>
      </c>
      <c r="AE32" s="82">
        <f t="shared" si="29"/>
        <v>7.5</v>
      </c>
      <c r="AF32" s="82">
        <f t="shared" si="29"/>
        <v>0</v>
      </c>
      <c r="AG32" s="82">
        <f t="shared" si="29"/>
        <v>0</v>
      </c>
      <c r="AH32" s="82">
        <f t="shared" si="29"/>
        <v>0</v>
      </c>
      <c r="AI32" s="82">
        <f t="shared" si="29"/>
        <v>7.5</v>
      </c>
      <c r="AJ32" s="176">
        <f>SUM(X32:AI32)</f>
        <v>15</v>
      </c>
      <c r="AK32" s="82">
        <f>AK29*AK28</f>
        <v>0</v>
      </c>
      <c r="AL32" s="82">
        <f t="shared" ref="AL32:AV32" si="30">AL29*AL28</f>
        <v>0</v>
      </c>
      <c r="AM32" s="82">
        <f t="shared" si="30"/>
        <v>0</v>
      </c>
      <c r="AN32" s="82">
        <f t="shared" si="30"/>
        <v>0</v>
      </c>
      <c r="AO32" s="82">
        <f t="shared" si="30"/>
        <v>0</v>
      </c>
      <c r="AP32" s="82">
        <f t="shared" si="30"/>
        <v>0</v>
      </c>
      <c r="AQ32" s="82">
        <f t="shared" si="30"/>
        <v>0</v>
      </c>
      <c r="AR32" s="82">
        <f t="shared" si="30"/>
        <v>7.5</v>
      </c>
      <c r="AS32" s="82">
        <f t="shared" si="30"/>
        <v>0</v>
      </c>
      <c r="AT32" s="82">
        <f t="shared" si="30"/>
        <v>0</v>
      </c>
      <c r="AU32" s="82">
        <f t="shared" si="30"/>
        <v>0</v>
      </c>
      <c r="AV32" s="82">
        <f t="shared" si="30"/>
        <v>7.5</v>
      </c>
      <c r="AW32" s="176">
        <f>SUM(AK32:AV32)</f>
        <v>15</v>
      </c>
      <c r="AX32" s="82">
        <f>AX29*AX28</f>
        <v>0</v>
      </c>
      <c r="AY32" s="82">
        <f t="shared" ref="AY32:BA32" si="31">AY29*AY28</f>
        <v>0</v>
      </c>
      <c r="AZ32" s="82">
        <f t="shared" si="31"/>
        <v>0</v>
      </c>
      <c r="BA32" s="82">
        <f t="shared" si="31"/>
        <v>0</v>
      </c>
    </row>
    <row r="33" spans="2:53" ht="15.95" customHeight="1">
      <c r="B33" s="427" t="s">
        <v>248</v>
      </c>
      <c r="C33" s="427"/>
      <c r="D33" s="130"/>
      <c r="E33" s="83">
        <f>E31-E32</f>
        <v>2.5</v>
      </c>
      <c r="F33" s="83">
        <f t="shared" ref="F33:BA33" si="32">F31-F32</f>
        <v>0</v>
      </c>
      <c r="G33" s="83">
        <f t="shared" si="32"/>
        <v>0</v>
      </c>
      <c r="H33" s="83">
        <f t="shared" si="32"/>
        <v>0</v>
      </c>
      <c r="I33" s="83">
        <f t="shared" si="32"/>
        <v>2.5</v>
      </c>
      <c r="J33" s="178">
        <f t="shared" si="32"/>
        <v>5</v>
      </c>
      <c r="K33" s="83">
        <f t="shared" si="32"/>
        <v>0</v>
      </c>
      <c r="L33" s="83">
        <f t="shared" si="32"/>
        <v>0</v>
      </c>
      <c r="M33" s="83">
        <f t="shared" si="32"/>
        <v>0</v>
      </c>
      <c r="N33" s="83">
        <f t="shared" si="32"/>
        <v>0</v>
      </c>
      <c r="O33" s="83">
        <f t="shared" si="32"/>
        <v>0</v>
      </c>
      <c r="P33" s="83">
        <f t="shared" si="32"/>
        <v>0</v>
      </c>
      <c r="Q33" s="83">
        <f t="shared" si="32"/>
        <v>0</v>
      </c>
      <c r="R33" s="178">
        <f t="shared" si="32"/>
        <v>2.5</v>
      </c>
      <c r="S33" s="83">
        <f t="shared" si="32"/>
        <v>0</v>
      </c>
      <c r="T33" s="83">
        <f t="shared" si="32"/>
        <v>0</v>
      </c>
      <c r="U33" s="83">
        <f t="shared" si="32"/>
        <v>0</v>
      </c>
      <c r="V33" s="83">
        <f t="shared" si="32"/>
        <v>2.5</v>
      </c>
      <c r="W33" s="178">
        <f t="shared" si="32"/>
        <v>5</v>
      </c>
      <c r="X33" s="83">
        <f t="shared" si="32"/>
        <v>0</v>
      </c>
      <c r="Y33" s="83">
        <f t="shared" si="32"/>
        <v>0</v>
      </c>
      <c r="Z33" s="83">
        <f t="shared" si="32"/>
        <v>0</v>
      </c>
      <c r="AA33" s="83">
        <f t="shared" si="32"/>
        <v>0</v>
      </c>
      <c r="AB33" s="83">
        <f t="shared" si="32"/>
        <v>0</v>
      </c>
      <c r="AC33" s="83">
        <f t="shared" si="32"/>
        <v>0</v>
      </c>
      <c r="AD33" s="83">
        <f t="shared" si="32"/>
        <v>0</v>
      </c>
      <c r="AE33" s="178">
        <f t="shared" si="32"/>
        <v>2.5</v>
      </c>
      <c r="AF33" s="83">
        <f t="shared" si="32"/>
        <v>0</v>
      </c>
      <c r="AG33" s="83">
        <f t="shared" si="32"/>
        <v>0</v>
      </c>
      <c r="AH33" s="83">
        <f t="shared" si="32"/>
        <v>0</v>
      </c>
      <c r="AI33" s="83">
        <f t="shared" si="32"/>
        <v>2.5</v>
      </c>
      <c r="AJ33" s="178">
        <f t="shared" si="32"/>
        <v>5</v>
      </c>
      <c r="AK33" s="83">
        <f t="shared" si="32"/>
        <v>0</v>
      </c>
      <c r="AL33" s="83">
        <f t="shared" si="32"/>
        <v>0</v>
      </c>
      <c r="AM33" s="83">
        <f t="shared" si="32"/>
        <v>0</v>
      </c>
      <c r="AN33" s="83">
        <f t="shared" si="32"/>
        <v>0</v>
      </c>
      <c r="AO33" s="83">
        <f t="shared" si="32"/>
        <v>0</v>
      </c>
      <c r="AP33" s="83">
        <f t="shared" si="32"/>
        <v>0</v>
      </c>
      <c r="AQ33" s="83">
        <f t="shared" si="32"/>
        <v>0</v>
      </c>
      <c r="AR33" s="83">
        <f t="shared" si="32"/>
        <v>2.5</v>
      </c>
      <c r="AS33" s="83">
        <f t="shared" si="32"/>
        <v>0</v>
      </c>
      <c r="AT33" s="83">
        <f t="shared" si="32"/>
        <v>0</v>
      </c>
      <c r="AU33" s="83">
        <f t="shared" si="32"/>
        <v>0</v>
      </c>
      <c r="AV33" s="83">
        <f t="shared" si="32"/>
        <v>2.5</v>
      </c>
      <c r="AW33" s="178">
        <f t="shared" si="32"/>
        <v>5</v>
      </c>
      <c r="AX33" s="83">
        <f t="shared" si="32"/>
        <v>0</v>
      </c>
      <c r="AY33" s="83">
        <f t="shared" si="32"/>
        <v>0</v>
      </c>
      <c r="AZ33" s="83">
        <f t="shared" si="32"/>
        <v>0</v>
      </c>
      <c r="BA33" s="83">
        <f t="shared" si="32"/>
        <v>0</v>
      </c>
    </row>
    <row r="34" spans="2:53" ht="15.95" customHeight="1">
      <c r="B34" s="441"/>
      <c r="C34" s="442"/>
      <c r="D34" s="336"/>
      <c r="E34" s="131"/>
      <c r="F34" s="132"/>
      <c r="G34" s="132"/>
      <c r="H34" s="132"/>
      <c r="I34" s="133"/>
      <c r="J34" s="134"/>
      <c r="K34" s="131"/>
      <c r="L34" s="133"/>
      <c r="M34" s="133"/>
      <c r="N34" s="133"/>
      <c r="O34" s="133"/>
      <c r="P34" s="133"/>
      <c r="Q34" s="133"/>
      <c r="R34" s="133"/>
      <c r="S34" s="133"/>
      <c r="T34" s="133"/>
      <c r="U34" s="133"/>
      <c r="V34" s="132"/>
      <c r="W34" s="134"/>
      <c r="X34" s="133"/>
      <c r="Y34" s="133"/>
      <c r="Z34" s="133"/>
      <c r="AA34" s="133"/>
      <c r="AB34" s="133"/>
      <c r="AC34" s="133"/>
      <c r="AD34" s="133"/>
      <c r="AE34" s="133"/>
      <c r="AF34" s="133"/>
      <c r="AG34" s="133"/>
      <c r="AH34" s="132"/>
      <c r="AI34" s="133"/>
      <c r="AJ34" s="134"/>
      <c r="AK34" s="133"/>
      <c r="AL34" s="133"/>
      <c r="AM34" s="133"/>
      <c r="AN34" s="133"/>
      <c r="AO34" s="133"/>
      <c r="AP34" s="133"/>
      <c r="AQ34" s="133"/>
      <c r="AR34" s="133"/>
      <c r="AS34" s="133"/>
      <c r="AT34" s="133"/>
      <c r="AU34" s="133"/>
      <c r="AV34" s="133"/>
      <c r="AW34" s="134"/>
      <c r="AX34" s="132"/>
      <c r="AY34" s="133"/>
      <c r="AZ34" s="133"/>
      <c r="BA34" s="133"/>
    </row>
    <row r="35" spans="2:53" ht="15.95" customHeight="1">
      <c r="B35" s="443" t="s">
        <v>7</v>
      </c>
      <c r="C35" s="443"/>
      <c r="D35" s="329"/>
      <c r="E35" s="390" t="s">
        <v>217</v>
      </c>
      <c r="F35" s="390" t="s">
        <v>218</v>
      </c>
      <c r="G35" s="390" t="s">
        <v>219</v>
      </c>
      <c r="H35" s="390" t="s">
        <v>220</v>
      </c>
      <c r="I35" s="390" t="s">
        <v>221</v>
      </c>
      <c r="J35" s="180"/>
      <c r="K35" s="390" t="s">
        <v>210</v>
      </c>
      <c r="L35" s="390" t="s">
        <v>211</v>
      </c>
      <c r="M35" s="390" t="s">
        <v>212</v>
      </c>
      <c r="N35" s="390" t="s">
        <v>213</v>
      </c>
      <c r="O35" s="390" t="s">
        <v>214</v>
      </c>
      <c r="P35" s="390" t="s">
        <v>215</v>
      </c>
      <c r="Q35" s="390" t="s">
        <v>216</v>
      </c>
      <c r="R35" s="390" t="s">
        <v>217</v>
      </c>
      <c r="S35" s="390" t="s">
        <v>218</v>
      </c>
      <c r="T35" s="390" t="s">
        <v>219</v>
      </c>
      <c r="U35" s="390" t="s">
        <v>220</v>
      </c>
      <c r="V35" s="390" t="s">
        <v>221</v>
      </c>
      <c r="W35" s="343">
        <v>2023</v>
      </c>
      <c r="X35" s="390" t="s">
        <v>210</v>
      </c>
      <c r="Y35" s="390" t="s">
        <v>211</v>
      </c>
      <c r="Z35" s="390" t="s">
        <v>212</v>
      </c>
      <c r="AA35" s="390" t="s">
        <v>213</v>
      </c>
      <c r="AB35" s="390" t="s">
        <v>214</v>
      </c>
      <c r="AC35" s="390" t="s">
        <v>215</v>
      </c>
      <c r="AD35" s="390" t="s">
        <v>216</v>
      </c>
      <c r="AE35" s="390" t="s">
        <v>217</v>
      </c>
      <c r="AF35" s="390" t="s">
        <v>218</v>
      </c>
      <c r="AG35" s="390" t="s">
        <v>219</v>
      </c>
      <c r="AH35" s="390" t="s">
        <v>220</v>
      </c>
      <c r="AI35" s="390" t="s">
        <v>221</v>
      </c>
      <c r="AJ35" s="180"/>
      <c r="AK35" s="390" t="s">
        <v>210</v>
      </c>
      <c r="AL35" s="390" t="s">
        <v>211</v>
      </c>
      <c r="AM35" s="390" t="s">
        <v>212</v>
      </c>
      <c r="AN35" s="390" t="s">
        <v>213</v>
      </c>
      <c r="AO35" s="390" t="s">
        <v>214</v>
      </c>
      <c r="AP35" s="390" t="s">
        <v>215</v>
      </c>
      <c r="AQ35" s="390" t="s">
        <v>216</v>
      </c>
      <c r="AR35" s="390" t="s">
        <v>217</v>
      </c>
      <c r="AS35" s="390" t="s">
        <v>218</v>
      </c>
      <c r="AT35" s="390" t="s">
        <v>219</v>
      </c>
      <c r="AU35" s="390" t="s">
        <v>220</v>
      </c>
      <c r="AV35" s="390" t="s">
        <v>221</v>
      </c>
      <c r="AW35" s="180"/>
      <c r="AX35" s="390" t="s">
        <v>210</v>
      </c>
      <c r="AY35" s="390" t="s">
        <v>211</v>
      </c>
      <c r="AZ35" s="390" t="s">
        <v>212</v>
      </c>
      <c r="BA35" s="390" t="s">
        <v>213</v>
      </c>
    </row>
    <row r="36" spans="2:53" ht="15.95" customHeight="1">
      <c r="B36" s="429" t="s">
        <v>11</v>
      </c>
      <c r="C36" s="429"/>
      <c r="D36" s="328"/>
      <c r="E36" s="98">
        <v>10</v>
      </c>
      <c r="F36" s="98">
        <v>10</v>
      </c>
      <c r="G36" s="98">
        <v>10</v>
      </c>
      <c r="H36" s="98">
        <v>10</v>
      </c>
      <c r="I36" s="98">
        <v>10</v>
      </c>
      <c r="J36" s="174"/>
      <c r="K36" s="98">
        <v>10</v>
      </c>
      <c r="L36" s="98">
        <v>10</v>
      </c>
      <c r="M36" s="98">
        <v>10</v>
      </c>
      <c r="N36" s="98">
        <v>10</v>
      </c>
      <c r="O36" s="98">
        <v>10</v>
      </c>
      <c r="P36" s="98">
        <v>10</v>
      </c>
      <c r="Q36" s="98">
        <v>10</v>
      </c>
      <c r="R36" s="98">
        <v>10</v>
      </c>
      <c r="S36" s="98">
        <v>10</v>
      </c>
      <c r="T36" s="98">
        <v>10</v>
      </c>
      <c r="U36" s="98">
        <v>10</v>
      </c>
      <c r="V36" s="98">
        <v>10</v>
      </c>
      <c r="W36" s="174"/>
      <c r="X36" s="98">
        <v>10</v>
      </c>
      <c r="Y36" s="98">
        <v>10</v>
      </c>
      <c r="Z36" s="98">
        <v>10</v>
      </c>
      <c r="AA36" s="98">
        <v>10</v>
      </c>
      <c r="AB36" s="98">
        <v>10</v>
      </c>
      <c r="AC36" s="98">
        <v>10</v>
      </c>
      <c r="AD36" s="98">
        <v>10</v>
      </c>
      <c r="AE36" s="98">
        <v>10</v>
      </c>
      <c r="AF36" s="98">
        <v>10</v>
      </c>
      <c r="AG36" s="98">
        <v>10</v>
      </c>
      <c r="AH36" s="98">
        <v>10</v>
      </c>
      <c r="AI36" s="98">
        <v>10</v>
      </c>
      <c r="AJ36" s="174"/>
      <c r="AK36" s="98">
        <v>10</v>
      </c>
      <c r="AL36" s="98">
        <v>10</v>
      </c>
      <c r="AM36" s="98">
        <v>10</v>
      </c>
      <c r="AN36" s="98">
        <v>10</v>
      </c>
      <c r="AO36" s="98">
        <v>10</v>
      </c>
      <c r="AP36" s="98">
        <v>10</v>
      </c>
      <c r="AQ36" s="98">
        <v>10</v>
      </c>
      <c r="AR36" s="98">
        <v>10</v>
      </c>
      <c r="AS36" s="98">
        <v>10</v>
      </c>
      <c r="AT36" s="98">
        <v>10</v>
      </c>
      <c r="AU36" s="98">
        <v>10</v>
      </c>
      <c r="AV36" s="98">
        <v>10</v>
      </c>
      <c r="AW36" s="174"/>
      <c r="AX36" s="98">
        <v>10</v>
      </c>
      <c r="AY36" s="98">
        <v>10</v>
      </c>
      <c r="AZ36" s="98">
        <v>10</v>
      </c>
      <c r="BA36" s="98">
        <v>10</v>
      </c>
    </row>
    <row r="37" spans="2:53" ht="15.95" customHeight="1">
      <c r="B37" s="427" t="s">
        <v>244</v>
      </c>
      <c r="C37" s="427"/>
      <c r="D37" s="130"/>
      <c r="E37" s="81">
        <f>IF('Volume '!$C$5=1,'Volume '!AA95,IF('Volume '!$C$5=2,'Volume '!K95,'Volume '!AQ95))</f>
        <v>10</v>
      </c>
      <c r="F37" s="81">
        <f>IF('Volume '!$C$5=1,'Volume '!AB95,IF('Volume '!$C$5=2,'Volume '!L95,'Volume '!AR95))</f>
        <v>0</v>
      </c>
      <c r="G37" s="81">
        <f>IF('Volume '!$C$5=1,'Volume '!AC95,IF('Volume '!$C$5=2,'Volume '!M95,'Volume '!AS95))</f>
        <v>0</v>
      </c>
      <c r="H37" s="81">
        <f>IF('Volume '!$C$5=1,'Volume '!AD95,IF('Volume '!$C$5=2,'Volume '!N95,'Volume '!AT95))</f>
        <v>0</v>
      </c>
      <c r="I37" s="81">
        <f>IF('Volume '!$C$5=1,'Volume '!AE95,IF('Volume '!$C$5=2,'Volume '!O95,'Volume '!AU95))</f>
        <v>3</v>
      </c>
      <c r="J37" s="175">
        <f>SUM(E37:I37)</f>
        <v>13</v>
      </c>
      <c r="K37" s="8">
        <f>IF('Volume '!$C$5=1,'Volume '!T95,IF('Volume '!$C$5=2,'Volume '!D95,'Volume '!AJ95))</f>
        <v>3</v>
      </c>
      <c r="L37" s="8">
        <f>IF('Volume '!$C$5=1,'Volume '!U95,IF('Volume '!$C$5=2,'Volume '!E95,'Volume '!AK95))</f>
        <v>1</v>
      </c>
      <c r="M37" s="8">
        <f>IF('Volume '!$C$5=1,'Volume '!V95,IF('Volume '!$C$5=2,'Volume '!F95,'Volume '!AL95))</f>
        <v>0</v>
      </c>
      <c r="N37" s="8">
        <f>IF('Volume '!$C$5=1,'Volume '!W95,IF('Volume '!$C$5=2,'Volume '!G95,'Volume '!AM95))</f>
        <v>0</v>
      </c>
      <c r="O37" s="8">
        <f>IF('Volume '!$C$5=1,'Volume '!X95,IF('Volume '!$C$5=2,'Volume '!H95,'Volume '!AN95))</f>
        <v>0</v>
      </c>
      <c r="P37" s="8">
        <f>IF('Volume '!$C$5=1,'Volume '!Y95,IF('Volume '!$C$5=2,'Volume '!I95,'Volume '!AO95))</f>
        <v>0</v>
      </c>
      <c r="Q37" s="8">
        <f>IF('Volume '!$C$5=1,'Volume '!Z95,IF('Volume '!$C$5=2,'Volume '!J95,'Volume '!AP95))</f>
        <v>0</v>
      </c>
      <c r="R37" s="8">
        <f>IF('Volume '!$C$5=1,'Volume '!AA95,IF('Volume '!$C$5=2,'Volume '!K95,'Volume '!AQ95))</f>
        <v>10</v>
      </c>
      <c r="S37" s="8">
        <f>IF('Volume '!$C$5=1,'Volume '!AB95,IF('Volume '!$C$5=2,'Volume '!L95,'Volume '!AR95))</f>
        <v>0</v>
      </c>
      <c r="T37" s="8">
        <f>IF('Volume '!$C$5=1,'Volume '!AC95,IF('Volume '!$C$5=2,'Volume '!M95,'Volume '!AS95))</f>
        <v>0</v>
      </c>
      <c r="U37" s="8">
        <f>IF('Volume '!$C$5=1,'Volume '!AD95,IF('Volume '!$C$5=2,'Volume '!N95,'Volume '!AT95))</f>
        <v>0</v>
      </c>
      <c r="V37" s="8">
        <f>IF('Volume '!$C$5=1,'Volume '!AE95,IF('Volume '!$C$5=2,'Volume '!O95,'Volume '!AU95))</f>
        <v>3</v>
      </c>
      <c r="W37" s="175">
        <f>SUM(K37:V37)</f>
        <v>17</v>
      </c>
      <c r="X37" s="8">
        <f>IF('Volume '!$C$5=1,'Volume '!T95,IF('Volume '!$C$5=2,'Volume '!D95,'Volume '!AJ95))</f>
        <v>3</v>
      </c>
      <c r="Y37" s="8">
        <f>IF('Volume '!$C$5=1,'Volume '!U95,IF('Volume '!$C$5=2,'Volume '!E95,'Volume '!AK95))</f>
        <v>1</v>
      </c>
      <c r="Z37" s="8">
        <f>IF('Volume '!$C$5=1,'Volume '!V95,IF('Volume '!$C$5=2,'Volume '!F95,'Volume '!AL95))</f>
        <v>0</v>
      </c>
      <c r="AA37" s="8">
        <f>IF('Volume '!$C$5=1,'Volume '!W95,IF('Volume '!$C$5=2,'Volume '!G95,'Volume '!AM95))</f>
        <v>0</v>
      </c>
      <c r="AB37" s="8">
        <f>IF('Volume '!$C$5=1,'Volume '!X95,IF('Volume '!$C$5=2,'Volume '!H95,'Volume '!AN95))</f>
        <v>0</v>
      </c>
      <c r="AC37" s="8">
        <f>IF('Volume '!$C$5=1,'Volume '!Y95,IF('Volume '!$C$5=2,'Volume '!I95,'Volume '!AO95))</f>
        <v>0</v>
      </c>
      <c r="AD37" s="8">
        <f>IF('Volume '!$C$5=1,'Volume '!Z95,IF('Volume '!$C$5=2,'Volume '!J95,'Volume '!AP95))</f>
        <v>0</v>
      </c>
      <c r="AE37" s="8">
        <f>IF('Volume '!$C$5=1,'Volume '!AA95,IF('Volume '!$C$5=2,'Volume '!K95,'Volume '!AQ95))</f>
        <v>10</v>
      </c>
      <c r="AF37" s="8">
        <f>IF('Volume '!$C$5=1,'Volume '!AB95,IF('Volume '!$C$5=2,'Volume '!L95,'Volume '!AR95))</f>
        <v>0</v>
      </c>
      <c r="AG37" s="8">
        <f>IF('Volume '!$C$5=1,'Volume '!AC95,IF('Volume '!$C$5=2,'Volume '!M95,'Volume '!AS95))</f>
        <v>0</v>
      </c>
      <c r="AH37" s="8">
        <f>IF('Volume '!$C$5=1,'Volume '!AD95,IF('Volume '!$C$5=2,'Volume '!N95,'Volume '!AT95))</f>
        <v>0</v>
      </c>
      <c r="AI37" s="8">
        <f>IF('Volume '!$C$5=1,'Volume '!AE95,IF('Volume '!$C$5=2,'Volume '!O95,'Volume '!AU95))</f>
        <v>3</v>
      </c>
      <c r="AJ37" s="175">
        <f>SUM(X37:AI37)</f>
        <v>17</v>
      </c>
      <c r="AK37" s="8">
        <f>'Volume '!D95</f>
        <v>3</v>
      </c>
      <c r="AL37" s="8">
        <f>'Volume '!E95</f>
        <v>1</v>
      </c>
      <c r="AM37" s="8">
        <f>'Volume '!F95</f>
        <v>0</v>
      </c>
      <c r="AN37" s="8">
        <f>'Volume '!G95</f>
        <v>0</v>
      </c>
      <c r="AO37" s="8">
        <f>'Volume '!H95</f>
        <v>0</v>
      </c>
      <c r="AP37" s="8">
        <f>'Volume '!I95</f>
        <v>0</v>
      </c>
      <c r="AQ37" s="8">
        <f>'Volume '!J95</f>
        <v>0</v>
      </c>
      <c r="AR37" s="8">
        <f>'Volume '!K95</f>
        <v>13</v>
      </c>
      <c r="AS37" s="8">
        <f>'Volume '!L95</f>
        <v>0</v>
      </c>
      <c r="AT37" s="8">
        <f>'Volume '!M95</f>
        <v>0</v>
      </c>
      <c r="AU37" s="8">
        <f>'Volume '!N95</f>
        <v>0</v>
      </c>
      <c r="AV37" s="8">
        <f>'Volume '!O95</f>
        <v>3</v>
      </c>
      <c r="AW37" s="175">
        <f>SUM(AK37:AV37)</f>
        <v>20</v>
      </c>
      <c r="AX37" s="81">
        <f>IF('Volume '!$C$5=1,'Volume '!T95,IF('Volume '!$C$5=2,'Volume '!D95,'Volume '!AJ95))</f>
        <v>3</v>
      </c>
      <c r="AY37" s="81">
        <f>IF('Volume '!$C$5=1,'Volume '!U95,IF('Volume '!$C$5=2,'Volume '!E95,'Volume '!AK95))</f>
        <v>1</v>
      </c>
      <c r="AZ37" s="81">
        <f>IF('Volume '!$C$5=1,'Volume '!V95,IF('Volume '!$C$5=2,'Volume '!F95,'Volume '!AL95))</f>
        <v>0</v>
      </c>
      <c r="BA37" s="81">
        <f>IF('Volume '!$C$5=1,'Volume '!W95,IF('Volume '!$C$5=2,'Volume '!G95,'Volume '!AM95))</f>
        <v>0</v>
      </c>
    </row>
    <row r="38" spans="2:53" ht="15.95" customHeight="1">
      <c r="B38" s="427" t="s">
        <v>245</v>
      </c>
      <c r="C38" s="427"/>
      <c r="D38" s="130"/>
      <c r="E38" s="82">
        <v>7.5</v>
      </c>
      <c r="F38" s="82">
        <v>7.5</v>
      </c>
      <c r="G38" s="82">
        <v>7.5</v>
      </c>
      <c r="H38" s="82">
        <v>7.5</v>
      </c>
      <c r="I38" s="82">
        <v>7.5</v>
      </c>
      <c r="J38" s="176"/>
      <c r="K38" s="82">
        <v>7.5</v>
      </c>
      <c r="L38" s="82">
        <v>7.5</v>
      </c>
      <c r="M38" s="82">
        <v>7.5</v>
      </c>
      <c r="N38" s="82">
        <v>7.5</v>
      </c>
      <c r="O38" s="82">
        <v>7.5</v>
      </c>
      <c r="P38" s="82">
        <v>7.5</v>
      </c>
      <c r="Q38" s="82">
        <v>7.5</v>
      </c>
      <c r="R38" s="82">
        <v>7.5</v>
      </c>
      <c r="S38" s="82">
        <v>7.5</v>
      </c>
      <c r="T38" s="82">
        <v>7.5</v>
      </c>
      <c r="U38" s="82">
        <v>7.5</v>
      </c>
      <c r="V38" s="82">
        <v>7.5</v>
      </c>
      <c r="W38" s="176"/>
      <c r="X38" s="82">
        <v>7.5</v>
      </c>
      <c r="Y38" s="82">
        <v>7.5</v>
      </c>
      <c r="Z38" s="82">
        <v>7.5</v>
      </c>
      <c r="AA38" s="82">
        <v>7.5</v>
      </c>
      <c r="AB38" s="82">
        <v>7.5</v>
      </c>
      <c r="AC38" s="82">
        <v>7.5</v>
      </c>
      <c r="AD38" s="82">
        <v>7.5</v>
      </c>
      <c r="AE38" s="82">
        <v>7.5</v>
      </c>
      <c r="AF38" s="82">
        <v>7.5</v>
      </c>
      <c r="AG38" s="82">
        <v>7.5</v>
      </c>
      <c r="AH38" s="82">
        <v>7.5</v>
      </c>
      <c r="AI38" s="82">
        <v>7.5</v>
      </c>
      <c r="AJ38" s="176"/>
      <c r="AK38" s="82">
        <v>7.5</v>
      </c>
      <c r="AL38" s="82">
        <v>7.5</v>
      </c>
      <c r="AM38" s="82">
        <v>7.5</v>
      </c>
      <c r="AN38" s="82">
        <v>7.5</v>
      </c>
      <c r="AO38" s="82">
        <v>7.5</v>
      </c>
      <c r="AP38" s="82">
        <v>7.5</v>
      </c>
      <c r="AQ38" s="82">
        <v>7.5</v>
      </c>
      <c r="AR38" s="82">
        <v>7.5</v>
      </c>
      <c r="AS38" s="82">
        <v>7.5</v>
      </c>
      <c r="AT38" s="82">
        <v>7.5</v>
      </c>
      <c r="AU38" s="82">
        <v>7.5</v>
      </c>
      <c r="AV38" s="82">
        <v>7.5</v>
      </c>
      <c r="AW38" s="176"/>
      <c r="AX38" s="82">
        <v>7.5</v>
      </c>
      <c r="AY38" s="82">
        <v>7.5</v>
      </c>
      <c r="AZ38" s="82">
        <v>7.5</v>
      </c>
      <c r="BA38" s="82">
        <v>7.5</v>
      </c>
    </row>
    <row r="39" spans="2:53" ht="15.95" customHeight="1">
      <c r="B39" s="25"/>
      <c r="C39" s="25"/>
      <c r="D39" s="25"/>
      <c r="E39" s="25"/>
      <c r="F39" s="25"/>
      <c r="G39" s="25"/>
      <c r="H39" s="25"/>
      <c r="I39" s="25"/>
      <c r="J39" s="177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177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177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177"/>
      <c r="AX39" s="25"/>
      <c r="AY39" s="25"/>
      <c r="AZ39" s="25"/>
      <c r="BA39" s="25"/>
    </row>
    <row r="40" spans="2:53" ht="20.100000000000001" customHeight="1">
      <c r="B40" s="427" t="s">
        <v>246</v>
      </c>
      <c r="C40" s="427"/>
      <c r="D40" s="130"/>
      <c r="E40" s="82">
        <f>E36*E37</f>
        <v>100</v>
      </c>
      <c r="F40" s="82">
        <f t="shared" ref="F40:I40" si="33">F36*F37</f>
        <v>0</v>
      </c>
      <c r="G40" s="82">
        <f t="shared" si="33"/>
        <v>0</v>
      </c>
      <c r="H40" s="82">
        <f t="shared" si="33"/>
        <v>0</v>
      </c>
      <c r="I40" s="82">
        <f t="shared" si="33"/>
        <v>30</v>
      </c>
      <c r="J40" s="176">
        <f>SUM(E40:I40)</f>
        <v>130</v>
      </c>
      <c r="K40" s="82">
        <f>K36*K37</f>
        <v>30</v>
      </c>
      <c r="L40" s="82">
        <f t="shared" ref="L40:V40" si="34">L36*L37</f>
        <v>10</v>
      </c>
      <c r="M40" s="82">
        <f t="shared" si="34"/>
        <v>0</v>
      </c>
      <c r="N40" s="82">
        <f t="shared" si="34"/>
        <v>0</v>
      </c>
      <c r="O40" s="82">
        <f t="shared" si="34"/>
        <v>0</v>
      </c>
      <c r="P40" s="82">
        <f t="shared" si="34"/>
        <v>0</v>
      </c>
      <c r="Q40" s="82">
        <f t="shared" si="34"/>
        <v>0</v>
      </c>
      <c r="R40" s="82">
        <f t="shared" si="34"/>
        <v>100</v>
      </c>
      <c r="S40" s="82">
        <f t="shared" si="34"/>
        <v>0</v>
      </c>
      <c r="T40" s="82">
        <f t="shared" si="34"/>
        <v>0</v>
      </c>
      <c r="U40" s="82">
        <f t="shared" si="34"/>
        <v>0</v>
      </c>
      <c r="V40" s="82">
        <f t="shared" si="34"/>
        <v>30</v>
      </c>
      <c r="W40" s="176">
        <f>SUM(K40:V40)</f>
        <v>170</v>
      </c>
      <c r="X40" s="82">
        <f>X36*X37</f>
        <v>30</v>
      </c>
      <c r="Y40" s="82">
        <f t="shared" ref="Y40:AI40" si="35">Y36*Y37</f>
        <v>10</v>
      </c>
      <c r="Z40" s="82">
        <f t="shared" si="35"/>
        <v>0</v>
      </c>
      <c r="AA40" s="82">
        <f t="shared" si="35"/>
        <v>0</v>
      </c>
      <c r="AB40" s="82">
        <f t="shared" si="35"/>
        <v>0</v>
      </c>
      <c r="AC40" s="82">
        <f t="shared" si="35"/>
        <v>0</v>
      </c>
      <c r="AD40" s="82">
        <f t="shared" si="35"/>
        <v>0</v>
      </c>
      <c r="AE40" s="82">
        <f t="shared" si="35"/>
        <v>100</v>
      </c>
      <c r="AF40" s="82">
        <f t="shared" si="35"/>
        <v>0</v>
      </c>
      <c r="AG40" s="82">
        <f t="shared" si="35"/>
        <v>0</v>
      </c>
      <c r="AH40" s="82">
        <f t="shared" si="35"/>
        <v>0</v>
      </c>
      <c r="AI40" s="82">
        <f t="shared" si="35"/>
        <v>30</v>
      </c>
      <c r="AJ40" s="176">
        <f>SUM(X40:AI40)</f>
        <v>170</v>
      </c>
      <c r="AK40" s="82">
        <f>AK36*AK37</f>
        <v>30</v>
      </c>
      <c r="AL40" s="82">
        <f t="shared" ref="AL40:AV40" si="36">AL36*AL37</f>
        <v>10</v>
      </c>
      <c r="AM40" s="82">
        <f t="shared" si="36"/>
        <v>0</v>
      </c>
      <c r="AN40" s="82">
        <f t="shared" si="36"/>
        <v>0</v>
      </c>
      <c r="AO40" s="82">
        <f t="shared" si="36"/>
        <v>0</v>
      </c>
      <c r="AP40" s="82">
        <f t="shared" si="36"/>
        <v>0</v>
      </c>
      <c r="AQ40" s="82">
        <f t="shared" si="36"/>
        <v>0</v>
      </c>
      <c r="AR40" s="82">
        <f t="shared" si="36"/>
        <v>130</v>
      </c>
      <c r="AS40" s="82">
        <f t="shared" si="36"/>
        <v>0</v>
      </c>
      <c r="AT40" s="82">
        <f t="shared" si="36"/>
        <v>0</v>
      </c>
      <c r="AU40" s="82">
        <f t="shared" si="36"/>
        <v>0</v>
      </c>
      <c r="AV40" s="82">
        <f t="shared" si="36"/>
        <v>30</v>
      </c>
      <c r="AW40" s="176">
        <f>SUM(AK40:AV40)</f>
        <v>200</v>
      </c>
      <c r="AX40" s="82">
        <f>AX36*AX37</f>
        <v>30</v>
      </c>
      <c r="AY40" s="82">
        <f t="shared" ref="AY40:BA40" si="37">AY36*AY37</f>
        <v>10</v>
      </c>
      <c r="AZ40" s="82">
        <f t="shared" si="37"/>
        <v>0</v>
      </c>
      <c r="BA40" s="82">
        <f t="shared" si="37"/>
        <v>0</v>
      </c>
    </row>
    <row r="41" spans="2:53" s="34" customFormat="1" ht="17.100000000000001" customHeight="1">
      <c r="B41" s="427" t="s">
        <v>247</v>
      </c>
      <c r="C41" s="427"/>
      <c r="D41" s="130"/>
      <c r="E41" s="82">
        <f>E38*E37</f>
        <v>75</v>
      </c>
      <c r="F41" s="82">
        <f t="shared" ref="F41:I41" si="38">F38*F37</f>
        <v>0</v>
      </c>
      <c r="G41" s="82">
        <f t="shared" si="38"/>
        <v>0</v>
      </c>
      <c r="H41" s="82">
        <f t="shared" si="38"/>
        <v>0</v>
      </c>
      <c r="I41" s="82">
        <f t="shared" si="38"/>
        <v>22.5</v>
      </c>
      <c r="J41" s="176">
        <f>SUM(E41:I41)</f>
        <v>97.5</v>
      </c>
      <c r="K41" s="82">
        <f>K38*K37</f>
        <v>22.5</v>
      </c>
      <c r="L41" s="82">
        <f t="shared" ref="L41:V41" si="39">L38*L37</f>
        <v>7.5</v>
      </c>
      <c r="M41" s="82">
        <f t="shared" si="39"/>
        <v>0</v>
      </c>
      <c r="N41" s="82">
        <f t="shared" si="39"/>
        <v>0</v>
      </c>
      <c r="O41" s="82">
        <f t="shared" si="39"/>
        <v>0</v>
      </c>
      <c r="P41" s="82">
        <f t="shared" si="39"/>
        <v>0</v>
      </c>
      <c r="Q41" s="82">
        <f t="shared" si="39"/>
        <v>0</v>
      </c>
      <c r="R41" s="82">
        <f t="shared" si="39"/>
        <v>75</v>
      </c>
      <c r="S41" s="82">
        <f t="shared" si="39"/>
        <v>0</v>
      </c>
      <c r="T41" s="82">
        <f t="shared" si="39"/>
        <v>0</v>
      </c>
      <c r="U41" s="82">
        <f t="shared" si="39"/>
        <v>0</v>
      </c>
      <c r="V41" s="82">
        <f t="shared" si="39"/>
        <v>22.5</v>
      </c>
      <c r="W41" s="176">
        <f>SUM(K41:V41)</f>
        <v>127.5</v>
      </c>
      <c r="X41" s="82">
        <f>X38*X37</f>
        <v>22.5</v>
      </c>
      <c r="Y41" s="82">
        <f t="shared" ref="Y41:AI41" si="40">Y38*Y37</f>
        <v>7.5</v>
      </c>
      <c r="Z41" s="82">
        <f t="shared" si="40"/>
        <v>0</v>
      </c>
      <c r="AA41" s="82">
        <f t="shared" si="40"/>
        <v>0</v>
      </c>
      <c r="AB41" s="82">
        <f t="shared" si="40"/>
        <v>0</v>
      </c>
      <c r="AC41" s="82">
        <f t="shared" si="40"/>
        <v>0</v>
      </c>
      <c r="AD41" s="82">
        <f t="shared" si="40"/>
        <v>0</v>
      </c>
      <c r="AE41" s="82">
        <f t="shared" si="40"/>
        <v>75</v>
      </c>
      <c r="AF41" s="82">
        <f t="shared" si="40"/>
        <v>0</v>
      </c>
      <c r="AG41" s="82">
        <f t="shared" si="40"/>
        <v>0</v>
      </c>
      <c r="AH41" s="82">
        <f t="shared" si="40"/>
        <v>0</v>
      </c>
      <c r="AI41" s="82">
        <f t="shared" si="40"/>
        <v>22.5</v>
      </c>
      <c r="AJ41" s="176">
        <f>SUM(X41:AI41)</f>
        <v>127.5</v>
      </c>
      <c r="AK41" s="82">
        <f>AK38*AK37</f>
        <v>22.5</v>
      </c>
      <c r="AL41" s="82">
        <f t="shared" ref="AL41:AV41" si="41">AL38*AL37</f>
        <v>7.5</v>
      </c>
      <c r="AM41" s="82">
        <f t="shared" si="41"/>
        <v>0</v>
      </c>
      <c r="AN41" s="82">
        <f t="shared" si="41"/>
        <v>0</v>
      </c>
      <c r="AO41" s="82">
        <f t="shared" si="41"/>
        <v>0</v>
      </c>
      <c r="AP41" s="82">
        <f t="shared" si="41"/>
        <v>0</v>
      </c>
      <c r="AQ41" s="82">
        <f t="shared" si="41"/>
        <v>0</v>
      </c>
      <c r="AR41" s="82">
        <f t="shared" si="41"/>
        <v>97.5</v>
      </c>
      <c r="AS41" s="82">
        <f t="shared" si="41"/>
        <v>0</v>
      </c>
      <c r="AT41" s="82">
        <f t="shared" si="41"/>
        <v>0</v>
      </c>
      <c r="AU41" s="82">
        <f t="shared" si="41"/>
        <v>0</v>
      </c>
      <c r="AV41" s="82">
        <f t="shared" si="41"/>
        <v>22.5</v>
      </c>
      <c r="AW41" s="176">
        <f>SUM(AK41:AV41)</f>
        <v>150</v>
      </c>
      <c r="AX41" s="82">
        <f>AX38*AX37</f>
        <v>22.5</v>
      </c>
      <c r="AY41" s="82">
        <f t="shared" ref="AY41:BA41" si="42">AY38*AY37</f>
        <v>7.5</v>
      </c>
      <c r="AZ41" s="82">
        <f t="shared" si="42"/>
        <v>0</v>
      </c>
      <c r="BA41" s="82">
        <f t="shared" si="42"/>
        <v>0</v>
      </c>
    </row>
    <row r="42" spans="2:53" ht="17.100000000000001" customHeight="1">
      <c r="B42" s="427" t="s">
        <v>248</v>
      </c>
      <c r="C42" s="427"/>
      <c r="D42" s="130"/>
      <c r="E42" s="83">
        <f>E40-E41</f>
        <v>25</v>
      </c>
      <c r="F42" s="83">
        <f t="shared" ref="F42:BA42" si="43">F40-F41</f>
        <v>0</v>
      </c>
      <c r="G42" s="83">
        <f t="shared" si="43"/>
        <v>0</v>
      </c>
      <c r="H42" s="83">
        <f t="shared" si="43"/>
        <v>0</v>
      </c>
      <c r="I42" s="83">
        <f t="shared" si="43"/>
        <v>7.5</v>
      </c>
      <c r="J42" s="178">
        <f t="shared" si="43"/>
        <v>32.5</v>
      </c>
      <c r="K42" s="83">
        <f t="shared" si="43"/>
        <v>7.5</v>
      </c>
      <c r="L42" s="83">
        <f t="shared" si="43"/>
        <v>2.5</v>
      </c>
      <c r="M42" s="83">
        <f t="shared" si="43"/>
        <v>0</v>
      </c>
      <c r="N42" s="83">
        <f t="shared" si="43"/>
        <v>0</v>
      </c>
      <c r="O42" s="83">
        <f t="shared" si="43"/>
        <v>0</v>
      </c>
      <c r="P42" s="83">
        <f t="shared" si="43"/>
        <v>0</v>
      </c>
      <c r="Q42" s="83">
        <f t="shared" si="43"/>
        <v>0</v>
      </c>
      <c r="R42" s="83">
        <f t="shared" si="43"/>
        <v>25</v>
      </c>
      <c r="S42" s="83">
        <f t="shared" si="43"/>
        <v>0</v>
      </c>
      <c r="T42" s="83">
        <f t="shared" si="43"/>
        <v>0</v>
      </c>
      <c r="U42" s="83">
        <f t="shared" si="43"/>
        <v>0</v>
      </c>
      <c r="V42" s="83">
        <f t="shared" si="43"/>
        <v>7.5</v>
      </c>
      <c r="W42" s="178">
        <f t="shared" si="43"/>
        <v>42.5</v>
      </c>
      <c r="X42" s="83">
        <f t="shared" si="43"/>
        <v>7.5</v>
      </c>
      <c r="Y42" s="83">
        <f t="shared" si="43"/>
        <v>2.5</v>
      </c>
      <c r="Z42" s="83">
        <f t="shared" si="43"/>
        <v>0</v>
      </c>
      <c r="AA42" s="83">
        <f t="shared" si="43"/>
        <v>0</v>
      </c>
      <c r="AB42" s="83">
        <f t="shared" si="43"/>
        <v>0</v>
      </c>
      <c r="AC42" s="83">
        <f t="shared" si="43"/>
        <v>0</v>
      </c>
      <c r="AD42" s="83">
        <f t="shared" si="43"/>
        <v>0</v>
      </c>
      <c r="AE42" s="83">
        <f t="shared" si="43"/>
        <v>25</v>
      </c>
      <c r="AF42" s="83">
        <f t="shared" si="43"/>
        <v>0</v>
      </c>
      <c r="AG42" s="83">
        <f t="shared" si="43"/>
        <v>0</v>
      </c>
      <c r="AH42" s="83">
        <f t="shared" si="43"/>
        <v>0</v>
      </c>
      <c r="AI42" s="83">
        <f t="shared" si="43"/>
        <v>7.5</v>
      </c>
      <c r="AJ42" s="178">
        <f t="shared" si="43"/>
        <v>42.5</v>
      </c>
      <c r="AK42" s="83">
        <f t="shared" si="43"/>
        <v>7.5</v>
      </c>
      <c r="AL42" s="83">
        <f t="shared" si="43"/>
        <v>2.5</v>
      </c>
      <c r="AM42" s="83">
        <f t="shared" si="43"/>
        <v>0</v>
      </c>
      <c r="AN42" s="83">
        <f t="shared" si="43"/>
        <v>0</v>
      </c>
      <c r="AO42" s="83">
        <f t="shared" si="43"/>
        <v>0</v>
      </c>
      <c r="AP42" s="83">
        <f t="shared" si="43"/>
        <v>0</v>
      </c>
      <c r="AQ42" s="83">
        <f t="shared" si="43"/>
        <v>0</v>
      </c>
      <c r="AR42" s="83">
        <f t="shared" si="43"/>
        <v>32.5</v>
      </c>
      <c r="AS42" s="83">
        <f t="shared" si="43"/>
        <v>0</v>
      </c>
      <c r="AT42" s="83">
        <f t="shared" si="43"/>
        <v>0</v>
      </c>
      <c r="AU42" s="83">
        <f t="shared" si="43"/>
        <v>0</v>
      </c>
      <c r="AV42" s="83">
        <f t="shared" si="43"/>
        <v>7.5</v>
      </c>
      <c r="AW42" s="178">
        <f t="shared" si="43"/>
        <v>50</v>
      </c>
      <c r="AX42" s="83">
        <f t="shared" si="43"/>
        <v>7.5</v>
      </c>
      <c r="AY42" s="83">
        <f t="shared" si="43"/>
        <v>2.5</v>
      </c>
      <c r="AZ42" s="83">
        <f t="shared" si="43"/>
        <v>0</v>
      </c>
      <c r="BA42" s="83">
        <f t="shared" si="43"/>
        <v>0</v>
      </c>
    </row>
    <row r="43" spans="2:53" ht="17.100000000000001" customHeight="1">
      <c r="B43" s="130"/>
      <c r="C43" s="130"/>
      <c r="D43" s="130"/>
      <c r="E43" s="181"/>
      <c r="F43" s="181"/>
      <c r="G43" s="181"/>
      <c r="H43" s="181"/>
      <c r="I43" s="181"/>
      <c r="J43" s="182"/>
      <c r="K43" s="181"/>
      <c r="L43" s="181"/>
      <c r="M43" s="181"/>
      <c r="N43" s="181"/>
      <c r="O43" s="181"/>
      <c r="P43" s="181"/>
      <c r="Q43" s="181"/>
      <c r="R43" s="181"/>
      <c r="S43" s="181"/>
      <c r="T43" s="181"/>
      <c r="U43" s="181"/>
      <c r="V43" s="181"/>
      <c r="W43" s="182"/>
      <c r="X43" s="181"/>
      <c r="Y43" s="181"/>
      <c r="Z43" s="181"/>
      <c r="AA43" s="181"/>
      <c r="AB43" s="181"/>
      <c r="AC43" s="181"/>
      <c r="AD43" s="181"/>
      <c r="AE43" s="181"/>
      <c r="AF43" s="181"/>
      <c r="AG43" s="181"/>
      <c r="AH43" s="181"/>
      <c r="AI43" s="181"/>
      <c r="AJ43" s="182"/>
      <c r="AK43" s="181"/>
      <c r="AL43" s="181"/>
      <c r="AM43" s="181"/>
      <c r="AN43" s="181"/>
      <c r="AO43" s="181"/>
      <c r="AP43" s="181"/>
      <c r="AQ43" s="181"/>
      <c r="AR43" s="181"/>
      <c r="AS43" s="181"/>
      <c r="AT43" s="181"/>
      <c r="AU43" s="181"/>
      <c r="AV43" s="181"/>
      <c r="AW43" s="182"/>
      <c r="AX43" s="181"/>
      <c r="AY43" s="181"/>
      <c r="AZ43" s="181"/>
      <c r="BA43" s="181"/>
    </row>
    <row r="44" spans="2:53" ht="17.100000000000001" customHeight="1">
      <c r="B44" s="428" t="s">
        <v>249</v>
      </c>
      <c r="C44" s="428"/>
      <c r="D44" s="185"/>
      <c r="E44" s="393" t="s">
        <v>217</v>
      </c>
      <c r="F44" s="393" t="s">
        <v>218</v>
      </c>
      <c r="G44" s="393" t="s">
        <v>219</v>
      </c>
      <c r="H44" s="393" t="s">
        <v>220</v>
      </c>
      <c r="I44" s="393" t="s">
        <v>221</v>
      </c>
      <c r="J44" s="185"/>
      <c r="K44" s="393" t="s">
        <v>210</v>
      </c>
      <c r="L44" s="393" t="s">
        <v>211</v>
      </c>
      <c r="M44" s="393" t="s">
        <v>212</v>
      </c>
      <c r="N44" s="393" t="s">
        <v>213</v>
      </c>
      <c r="O44" s="393" t="s">
        <v>214</v>
      </c>
      <c r="P44" s="393" t="s">
        <v>215</v>
      </c>
      <c r="Q44" s="393" t="s">
        <v>216</v>
      </c>
      <c r="R44" s="393" t="s">
        <v>217</v>
      </c>
      <c r="S44" s="393" t="s">
        <v>218</v>
      </c>
      <c r="T44" s="393" t="s">
        <v>219</v>
      </c>
      <c r="U44" s="393" t="s">
        <v>220</v>
      </c>
      <c r="V44" s="393" t="s">
        <v>221</v>
      </c>
      <c r="W44" s="395" t="s">
        <v>250</v>
      </c>
      <c r="X44" s="393" t="s">
        <v>210</v>
      </c>
      <c r="Y44" s="393" t="s">
        <v>211</v>
      </c>
      <c r="Z44" s="393" t="s">
        <v>212</v>
      </c>
      <c r="AA44" s="393" t="s">
        <v>213</v>
      </c>
      <c r="AB44" s="393" t="s">
        <v>214</v>
      </c>
      <c r="AC44" s="393" t="s">
        <v>215</v>
      </c>
      <c r="AD44" s="393" t="s">
        <v>216</v>
      </c>
      <c r="AE44" s="393" t="s">
        <v>217</v>
      </c>
      <c r="AF44" s="393" t="s">
        <v>218</v>
      </c>
      <c r="AG44" s="393" t="s">
        <v>219</v>
      </c>
      <c r="AH44" s="393" t="s">
        <v>220</v>
      </c>
      <c r="AI44" s="393" t="s">
        <v>221</v>
      </c>
      <c r="AJ44" s="185"/>
      <c r="AK44" s="393" t="s">
        <v>210</v>
      </c>
      <c r="AL44" s="393" t="s">
        <v>211</v>
      </c>
      <c r="AM44" s="393" t="s">
        <v>212</v>
      </c>
      <c r="AN44" s="393" t="s">
        <v>213</v>
      </c>
      <c r="AO44" s="393" t="s">
        <v>214</v>
      </c>
      <c r="AP44" s="393" t="s">
        <v>215</v>
      </c>
      <c r="AQ44" s="393" t="s">
        <v>216</v>
      </c>
      <c r="AR44" s="393" t="s">
        <v>217</v>
      </c>
      <c r="AS44" s="393" t="s">
        <v>218</v>
      </c>
      <c r="AT44" s="393" t="s">
        <v>219</v>
      </c>
      <c r="AU44" s="393" t="s">
        <v>220</v>
      </c>
      <c r="AV44" s="393" t="s">
        <v>221</v>
      </c>
      <c r="AW44" s="185"/>
      <c r="AX44" s="393" t="s">
        <v>210</v>
      </c>
      <c r="AY44" s="393" t="s">
        <v>211</v>
      </c>
      <c r="AZ44" s="393" t="s">
        <v>212</v>
      </c>
      <c r="BA44" s="393" t="s">
        <v>213</v>
      </c>
    </row>
    <row r="45" spans="2:53" ht="17.100000000000001" customHeight="1">
      <c r="B45" s="427" t="s">
        <v>246</v>
      </c>
      <c r="C45" s="427"/>
      <c r="D45" s="130"/>
      <c r="E45" s="181">
        <f>E13+E22+E31+E40</f>
        <v>210</v>
      </c>
      <c r="F45" s="181">
        <f t="shared" ref="E45:J45" si="44">F13+F22+F31+F40</f>
        <v>90</v>
      </c>
      <c r="G45" s="181">
        <f t="shared" si="44"/>
        <v>30</v>
      </c>
      <c r="H45" s="181">
        <f t="shared" si="44"/>
        <v>40</v>
      </c>
      <c r="I45" s="181">
        <f t="shared" si="44"/>
        <v>80</v>
      </c>
      <c r="J45" s="182">
        <f t="shared" si="44"/>
        <v>450</v>
      </c>
      <c r="K45" s="181">
        <f t="shared" ref="K45:BA45" si="45">K13+K22+K31+K40</f>
        <v>50</v>
      </c>
      <c r="L45" s="181">
        <f t="shared" si="45"/>
        <v>90</v>
      </c>
      <c r="M45" s="181">
        <f t="shared" si="45"/>
        <v>80</v>
      </c>
      <c r="N45" s="181">
        <f t="shared" si="45"/>
        <v>100</v>
      </c>
      <c r="O45" s="181">
        <f t="shared" si="45"/>
        <v>0</v>
      </c>
      <c r="P45" s="181">
        <f t="shared" si="45"/>
        <v>0</v>
      </c>
      <c r="Q45" s="181">
        <f t="shared" si="45"/>
        <v>0</v>
      </c>
      <c r="R45" s="181">
        <f t="shared" si="45"/>
        <v>210</v>
      </c>
      <c r="S45" s="181">
        <f t="shared" si="45"/>
        <v>90</v>
      </c>
      <c r="T45" s="181">
        <f t="shared" si="45"/>
        <v>30</v>
      </c>
      <c r="U45" s="181">
        <f t="shared" si="45"/>
        <v>40</v>
      </c>
      <c r="V45" s="181">
        <f t="shared" si="45"/>
        <v>80</v>
      </c>
      <c r="W45" s="182">
        <f>W13+W22+W31+W40</f>
        <v>770</v>
      </c>
      <c r="X45" s="181">
        <f t="shared" si="45"/>
        <v>50</v>
      </c>
      <c r="Y45" s="181">
        <f t="shared" si="45"/>
        <v>90</v>
      </c>
      <c r="Z45" s="181">
        <f t="shared" si="45"/>
        <v>80</v>
      </c>
      <c r="AA45" s="181">
        <f t="shared" si="45"/>
        <v>100</v>
      </c>
      <c r="AB45" s="181">
        <f t="shared" si="45"/>
        <v>0</v>
      </c>
      <c r="AC45" s="181">
        <f t="shared" si="45"/>
        <v>0</v>
      </c>
      <c r="AD45" s="181">
        <f t="shared" si="45"/>
        <v>0</v>
      </c>
      <c r="AE45" s="181">
        <f t="shared" si="45"/>
        <v>210</v>
      </c>
      <c r="AF45" s="181">
        <f t="shared" si="45"/>
        <v>90</v>
      </c>
      <c r="AG45" s="181">
        <f t="shared" si="45"/>
        <v>30</v>
      </c>
      <c r="AH45" s="181">
        <f t="shared" si="45"/>
        <v>40</v>
      </c>
      <c r="AI45" s="181">
        <f t="shared" si="45"/>
        <v>80</v>
      </c>
      <c r="AJ45" s="182">
        <f t="shared" si="45"/>
        <v>770</v>
      </c>
      <c r="AK45" s="181">
        <f t="shared" si="45"/>
        <v>50</v>
      </c>
      <c r="AL45" s="181">
        <f t="shared" si="45"/>
        <v>90</v>
      </c>
      <c r="AM45" s="181">
        <f t="shared" si="45"/>
        <v>80</v>
      </c>
      <c r="AN45" s="181">
        <f t="shared" si="45"/>
        <v>100</v>
      </c>
      <c r="AO45" s="181">
        <f t="shared" si="45"/>
        <v>0</v>
      </c>
      <c r="AP45" s="181">
        <f t="shared" si="45"/>
        <v>0</v>
      </c>
      <c r="AQ45" s="181">
        <f t="shared" si="45"/>
        <v>0</v>
      </c>
      <c r="AR45" s="181">
        <f t="shared" si="45"/>
        <v>240</v>
      </c>
      <c r="AS45" s="181">
        <f t="shared" si="45"/>
        <v>90</v>
      </c>
      <c r="AT45" s="181">
        <f t="shared" si="45"/>
        <v>30</v>
      </c>
      <c r="AU45" s="181">
        <f t="shared" si="45"/>
        <v>40</v>
      </c>
      <c r="AV45" s="181">
        <f t="shared" si="45"/>
        <v>80</v>
      </c>
      <c r="AW45" s="182">
        <f t="shared" si="45"/>
        <v>800</v>
      </c>
      <c r="AX45" s="181">
        <f t="shared" si="45"/>
        <v>50</v>
      </c>
      <c r="AY45" s="181">
        <f t="shared" si="45"/>
        <v>90</v>
      </c>
      <c r="AZ45" s="181">
        <f t="shared" si="45"/>
        <v>80</v>
      </c>
      <c r="BA45" s="181">
        <f t="shared" si="45"/>
        <v>100</v>
      </c>
    </row>
    <row r="46" spans="2:53" ht="17.100000000000001" customHeight="1">
      <c r="B46" s="130"/>
      <c r="C46" s="130"/>
      <c r="D46" s="130"/>
      <c r="E46" s="181"/>
      <c r="F46" s="181"/>
      <c r="G46" s="181"/>
      <c r="H46" s="181"/>
      <c r="I46" s="181"/>
      <c r="J46" s="182"/>
      <c r="K46" s="181"/>
      <c r="L46" s="181"/>
      <c r="M46" s="181"/>
      <c r="N46" s="181"/>
      <c r="O46" s="181"/>
      <c r="P46" s="181"/>
      <c r="Q46" s="181"/>
      <c r="R46" s="181"/>
      <c r="S46" s="181"/>
      <c r="T46" s="181"/>
      <c r="U46" s="181"/>
      <c r="V46" s="181"/>
      <c r="W46" s="182"/>
      <c r="X46" s="181"/>
      <c r="Y46" s="181"/>
      <c r="Z46" s="181"/>
      <c r="AA46" s="181"/>
      <c r="AB46" s="181"/>
      <c r="AC46" s="181"/>
      <c r="AD46" s="181"/>
      <c r="AE46" s="181"/>
      <c r="AF46" s="181"/>
      <c r="AG46" s="181"/>
      <c r="AH46" s="181"/>
      <c r="AI46" s="181"/>
      <c r="AJ46" s="182"/>
      <c r="AK46" s="181"/>
      <c r="AL46" s="181"/>
      <c r="AM46" s="181"/>
      <c r="AN46" s="181"/>
      <c r="AO46" s="181"/>
      <c r="AP46" s="181"/>
      <c r="AQ46" s="181"/>
      <c r="AR46" s="181"/>
      <c r="AS46" s="181"/>
      <c r="AT46" s="181"/>
      <c r="AU46" s="181"/>
      <c r="AV46" s="181"/>
      <c r="AW46" s="182"/>
      <c r="AX46" s="181"/>
      <c r="AY46" s="181"/>
      <c r="AZ46" s="181"/>
      <c r="BA46" s="181"/>
    </row>
    <row r="47" spans="2:53" ht="17.100000000000001" customHeight="1">
      <c r="B47" s="427" t="s">
        <v>247</v>
      </c>
      <c r="C47" s="427"/>
      <c r="D47" s="130"/>
      <c r="E47" s="181">
        <f t="shared" ref="E47:J47" si="46">E14+E23+E32+E41</f>
        <v>157.5</v>
      </c>
      <c r="F47" s="181">
        <f t="shared" si="46"/>
        <v>67.5</v>
      </c>
      <c r="G47" s="181">
        <f t="shared" si="46"/>
        <v>22.5</v>
      </c>
      <c r="H47" s="181">
        <f t="shared" si="46"/>
        <v>30</v>
      </c>
      <c r="I47" s="181">
        <f t="shared" si="46"/>
        <v>60</v>
      </c>
      <c r="J47" s="182">
        <f t="shared" si="46"/>
        <v>337.5</v>
      </c>
      <c r="K47" s="181">
        <f t="shared" ref="K47:BA47" si="47">K14+K23+K32+K41</f>
        <v>37.5</v>
      </c>
      <c r="L47" s="181">
        <f t="shared" si="47"/>
        <v>67.5</v>
      </c>
      <c r="M47" s="181">
        <f t="shared" si="47"/>
        <v>60</v>
      </c>
      <c r="N47" s="181">
        <f t="shared" si="47"/>
        <v>75</v>
      </c>
      <c r="O47" s="181">
        <f t="shared" si="47"/>
        <v>0</v>
      </c>
      <c r="P47" s="181">
        <f t="shared" si="47"/>
        <v>0</v>
      </c>
      <c r="Q47" s="181">
        <f t="shared" si="47"/>
        <v>0</v>
      </c>
      <c r="R47" s="181">
        <f t="shared" si="47"/>
        <v>157.5</v>
      </c>
      <c r="S47" s="181">
        <f t="shared" si="47"/>
        <v>67.5</v>
      </c>
      <c r="T47" s="181">
        <f t="shared" si="47"/>
        <v>22.5</v>
      </c>
      <c r="U47" s="181">
        <f t="shared" si="47"/>
        <v>30</v>
      </c>
      <c r="V47" s="181">
        <f t="shared" si="47"/>
        <v>60</v>
      </c>
      <c r="W47" s="182">
        <f t="shared" si="47"/>
        <v>577.5</v>
      </c>
      <c r="X47" s="181">
        <f t="shared" si="47"/>
        <v>37.5</v>
      </c>
      <c r="Y47" s="181">
        <f t="shared" si="47"/>
        <v>67.5</v>
      </c>
      <c r="Z47" s="181">
        <f t="shared" si="47"/>
        <v>60</v>
      </c>
      <c r="AA47" s="181">
        <f t="shared" si="47"/>
        <v>75</v>
      </c>
      <c r="AB47" s="181">
        <f t="shared" si="47"/>
        <v>0</v>
      </c>
      <c r="AC47" s="181">
        <f t="shared" si="47"/>
        <v>0</v>
      </c>
      <c r="AD47" s="181">
        <f t="shared" si="47"/>
        <v>0</v>
      </c>
      <c r="AE47" s="181">
        <f t="shared" si="47"/>
        <v>157.5</v>
      </c>
      <c r="AF47" s="181">
        <f t="shared" si="47"/>
        <v>67.5</v>
      </c>
      <c r="AG47" s="181">
        <f t="shared" si="47"/>
        <v>22.5</v>
      </c>
      <c r="AH47" s="181">
        <f t="shared" si="47"/>
        <v>30</v>
      </c>
      <c r="AI47" s="181">
        <f t="shared" si="47"/>
        <v>60</v>
      </c>
      <c r="AJ47" s="182">
        <f t="shared" si="47"/>
        <v>577.5</v>
      </c>
      <c r="AK47" s="181">
        <f t="shared" si="47"/>
        <v>37.5</v>
      </c>
      <c r="AL47" s="181">
        <f t="shared" si="47"/>
        <v>67.5</v>
      </c>
      <c r="AM47" s="181">
        <f t="shared" si="47"/>
        <v>60</v>
      </c>
      <c r="AN47" s="181">
        <f t="shared" si="47"/>
        <v>75</v>
      </c>
      <c r="AO47" s="181">
        <f t="shared" si="47"/>
        <v>0</v>
      </c>
      <c r="AP47" s="181">
        <f t="shared" si="47"/>
        <v>0</v>
      </c>
      <c r="AQ47" s="181">
        <f t="shared" si="47"/>
        <v>0</v>
      </c>
      <c r="AR47" s="181">
        <f t="shared" si="47"/>
        <v>180</v>
      </c>
      <c r="AS47" s="181">
        <f t="shared" si="47"/>
        <v>67.5</v>
      </c>
      <c r="AT47" s="181">
        <f t="shared" si="47"/>
        <v>22.5</v>
      </c>
      <c r="AU47" s="181">
        <f t="shared" si="47"/>
        <v>30</v>
      </c>
      <c r="AV47" s="181">
        <f t="shared" si="47"/>
        <v>60</v>
      </c>
      <c r="AW47" s="182">
        <f t="shared" si="47"/>
        <v>600</v>
      </c>
      <c r="AX47" s="181">
        <f t="shared" si="47"/>
        <v>37.5</v>
      </c>
      <c r="AY47" s="181">
        <f t="shared" si="47"/>
        <v>67.5</v>
      </c>
      <c r="AZ47" s="181">
        <f t="shared" si="47"/>
        <v>60</v>
      </c>
      <c r="BA47" s="181">
        <f t="shared" si="47"/>
        <v>75</v>
      </c>
    </row>
    <row r="48" spans="2:53" ht="17.100000000000001" customHeight="1">
      <c r="B48" s="130"/>
      <c r="C48" s="130"/>
      <c r="D48" s="130"/>
      <c r="E48" s="181"/>
      <c r="F48" s="181"/>
      <c r="G48" s="181"/>
      <c r="H48" s="181"/>
      <c r="I48" s="181"/>
      <c r="J48" s="182"/>
      <c r="K48" s="181"/>
      <c r="L48" s="181"/>
      <c r="M48" s="181"/>
      <c r="N48" s="181"/>
      <c r="O48" s="181"/>
      <c r="P48" s="181"/>
      <c r="Q48" s="181"/>
      <c r="R48" s="181"/>
      <c r="S48" s="181"/>
      <c r="T48" s="181"/>
      <c r="U48" s="181"/>
      <c r="V48" s="181"/>
      <c r="W48" s="182"/>
      <c r="X48" s="181"/>
      <c r="Y48" s="181"/>
      <c r="Z48" s="181"/>
      <c r="AA48" s="181"/>
      <c r="AB48" s="181"/>
      <c r="AC48" s="181"/>
      <c r="AD48" s="181"/>
      <c r="AE48" s="181"/>
      <c r="AF48" s="181"/>
      <c r="AG48" s="181"/>
      <c r="AH48" s="181"/>
      <c r="AI48" s="181"/>
      <c r="AJ48" s="182"/>
      <c r="AK48" s="181"/>
      <c r="AL48" s="181"/>
      <c r="AM48" s="181"/>
      <c r="AN48" s="181"/>
      <c r="AO48" s="181"/>
      <c r="AP48" s="181"/>
      <c r="AQ48" s="181"/>
      <c r="AR48" s="181"/>
      <c r="AS48" s="181"/>
      <c r="AT48" s="181"/>
      <c r="AU48" s="181"/>
      <c r="AV48" s="181"/>
      <c r="AW48" s="182"/>
      <c r="AX48" s="181"/>
      <c r="AY48" s="181"/>
      <c r="AZ48" s="181"/>
      <c r="BA48" s="181"/>
    </row>
    <row r="49" spans="2:53" ht="17.100000000000001" customHeight="1">
      <c r="B49" s="427" t="s">
        <v>248</v>
      </c>
      <c r="C49" s="427"/>
      <c r="D49" s="130"/>
      <c r="E49" s="181">
        <f>E45-E47</f>
        <v>52.5</v>
      </c>
      <c r="F49" s="181">
        <f t="shared" ref="F49:I49" si="48">F45-F47</f>
        <v>22.5</v>
      </c>
      <c r="G49" s="181">
        <f t="shared" si="48"/>
        <v>7.5</v>
      </c>
      <c r="H49" s="181">
        <f t="shared" si="48"/>
        <v>10</v>
      </c>
      <c r="I49" s="181">
        <f t="shared" si="48"/>
        <v>20</v>
      </c>
      <c r="J49" s="182">
        <f t="shared" ref="J49" si="49">J45-J47</f>
        <v>112.5</v>
      </c>
      <c r="K49" s="181">
        <f t="shared" ref="K49:BA49" si="50">K45-K47</f>
        <v>12.5</v>
      </c>
      <c r="L49" s="181">
        <f t="shared" si="50"/>
        <v>22.5</v>
      </c>
      <c r="M49" s="181">
        <f t="shared" si="50"/>
        <v>20</v>
      </c>
      <c r="N49" s="181">
        <f t="shared" si="50"/>
        <v>25</v>
      </c>
      <c r="O49" s="181">
        <f t="shared" si="50"/>
        <v>0</v>
      </c>
      <c r="P49" s="181">
        <f t="shared" si="50"/>
        <v>0</v>
      </c>
      <c r="Q49" s="181">
        <f t="shared" si="50"/>
        <v>0</v>
      </c>
      <c r="R49" s="181">
        <f t="shared" si="50"/>
        <v>52.5</v>
      </c>
      <c r="S49" s="181">
        <f t="shared" si="50"/>
        <v>22.5</v>
      </c>
      <c r="T49" s="181">
        <f t="shared" si="50"/>
        <v>7.5</v>
      </c>
      <c r="U49" s="181">
        <f t="shared" si="50"/>
        <v>10</v>
      </c>
      <c r="V49" s="181">
        <f t="shared" si="50"/>
        <v>20</v>
      </c>
      <c r="W49" s="182">
        <f t="shared" si="50"/>
        <v>192.5</v>
      </c>
      <c r="X49" s="181">
        <f t="shared" si="50"/>
        <v>12.5</v>
      </c>
      <c r="Y49" s="181">
        <f t="shared" si="50"/>
        <v>22.5</v>
      </c>
      <c r="Z49" s="181">
        <f t="shared" si="50"/>
        <v>20</v>
      </c>
      <c r="AA49" s="181">
        <f t="shared" si="50"/>
        <v>25</v>
      </c>
      <c r="AB49" s="181">
        <f t="shared" si="50"/>
        <v>0</v>
      </c>
      <c r="AC49" s="181">
        <f t="shared" si="50"/>
        <v>0</v>
      </c>
      <c r="AD49" s="181">
        <f t="shared" si="50"/>
        <v>0</v>
      </c>
      <c r="AE49" s="181">
        <f t="shared" si="50"/>
        <v>52.5</v>
      </c>
      <c r="AF49" s="181">
        <f t="shared" si="50"/>
        <v>22.5</v>
      </c>
      <c r="AG49" s="181">
        <f t="shared" si="50"/>
        <v>7.5</v>
      </c>
      <c r="AH49" s="181">
        <f t="shared" si="50"/>
        <v>10</v>
      </c>
      <c r="AI49" s="181">
        <f t="shared" si="50"/>
        <v>20</v>
      </c>
      <c r="AJ49" s="182">
        <f t="shared" si="50"/>
        <v>192.5</v>
      </c>
      <c r="AK49" s="181">
        <f t="shared" si="50"/>
        <v>12.5</v>
      </c>
      <c r="AL49" s="181">
        <f t="shared" si="50"/>
        <v>22.5</v>
      </c>
      <c r="AM49" s="181">
        <f t="shared" si="50"/>
        <v>20</v>
      </c>
      <c r="AN49" s="181">
        <f t="shared" si="50"/>
        <v>25</v>
      </c>
      <c r="AO49" s="181">
        <f t="shared" si="50"/>
        <v>0</v>
      </c>
      <c r="AP49" s="181">
        <f t="shared" si="50"/>
        <v>0</v>
      </c>
      <c r="AQ49" s="181">
        <f t="shared" si="50"/>
        <v>0</v>
      </c>
      <c r="AR49" s="181">
        <f t="shared" si="50"/>
        <v>60</v>
      </c>
      <c r="AS49" s="181">
        <f t="shared" si="50"/>
        <v>22.5</v>
      </c>
      <c r="AT49" s="181">
        <f t="shared" si="50"/>
        <v>7.5</v>
      </c>
      <c r="AU49" s="181">
        <f t="shared" si="50"/>
        <v>10</v>
      </c>
      <c r="AV49" s="181">
        <f t="shared" si="50"/>
        <v>20</v>
      </c>
      <c r="AW49" s="182">
        <f t="shared" si="50"/>
        <v>200</v>
      </c>
      <c r="AX49" s="181">
        <f t="shared" si="50"/>
        <v>12.5</v>
      </c>
      <c r="AY49" s="181">
        <f t="shared" si="50"/>
        <v>22.5</v>
      </c>
      <c r="AZ49" s="181">
        <f t="shared" si="50"/>
        <v>20</v>
      </c>
      <c r="BA49" s="181">
        <f t="shared" si="50"/>
        <v>25</v>
      </c>
    </row>
    <row r="50" spans="2:53" ht="17.100000000000001" customHeight="1">
      <c r="B50" s="130"/>
      <c r="C50" s="130"/>
      <c r="D50" s="130"/>
      <c r="E50" s="181"/>
      <c r="F50" s="181"/>
      <c r="G50" s="181"/>
      <c r="H50" s="181"/>
      <c r="I50" s="181"/>
      <c r="J50" s="182"/>
      <c r="K50" s="181"/>
      <c r="L50" s="181"/>
      <c r="M50" s="181"/>
      <c r="N50" s="181"/>
      <c r="O50" s="181"/>
      <c r="P50" s="181"/>
      <c r="Q50" s="181"/>
      <c r="R50" s="181"/>
      <c r="S50" s="181"/>
      <c r="T50" s="181"/>
      <c r="U50" s="181"/>
      <c r="V50" s="181"/>
      <c r="W50" s="182"/>
      <c r="X50" s="181"/>
      <c r="Y50" s="181"/>
      <c r="Z50" s="181"/>
      <c r="AA50" s="181"/>
      <c r="AB50" s="181"/>
      <c r="AC50" s="181"/>
      <c r="AD50" s="181"/>
      <c r="AE50" s="181"/>
      <c r="AF50" s="181"/>
      <c r="AG50" s="181"/>
      <c r="AH50" s="181"/>
      <c r="AI50" s="181"/>
      <c r="AJ50" s="182"/>
      <c r="AK50" s="181"/>
      <c r="AL50" s="181"/>
      <c r="AM50" s="181"/>
      <c r="AN50" s="181"/>
      <c r="AO50" s="181"/>
      <c r="AP50" s="181"/>
      <c r="AQ50" s="181"/>
      <c r="AR50" s="181"/>
      <c r="AS50" s="181"/>
      <c r="AT50" s="181"/>
      <c r="AU50" s="181"/>
      <c r="AV50" s="181"/>
      <c r="AW50" s="182"/>
      <c r="AX50" s="181"/>
      <c r="AY50" s="181"/>
      <c r="AZ50" s="181"/>
      <c r="BA50" s="181"/>
    </row>
    <row r="51" spans="2:53" ht="24.75" customHeight="1">
      <c r="B51" s="427"/>
      <c r="C51" s="427"/>
      <c r="D51" s="130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  <c r="AU51" s="82"/>
      <c r="AV51" s="82"/>
      <c r="AW51" s="82"/>
      <c r="AX51" s="82"/>
      <c r="AY51" s="82"/>
      <c r="AZ51" s="82"/>
      <c r="BA51" s="82"/>
    </row>
    <row r="52" spans="2:53" ht="24" customHeight="1">
      <c r="B52" s="130"/>
      <c r="C52" s="130"/>
      <c r="D52" s="130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  <c r="AU52" s="82"/>
      <c r="AV52" s="82"/>
      <c r="AW52" s="82"/>
      <c r="AX52" s="82"/>
      <c r="AY52" s="82"/>
      <c r="AZ52" s="82"/>
      <c r="BA52" s="82"/>
    </row>
    <row r="53" spans="2:53" ht="22.5" customHeight="1">
      <c r="B53" s="433" t="s">
        <v>223</v>
      </c>
      <c r="C53" s="433"/>
      <c r="D53" s="330"/>
      <c r="E53" s="195"/>
      <c r="F53" s="195"/>
      <c r="G53" s="195"/>
      <c r="H53" s="195"/>
      <c r="I53" s="195"/>
      <c r="J53" s="196"/>
      <c r="K53" s="195"/>
      <c r="L53" s="195"/>
      <c r="M53" s="195"/>
      <c r="N53" s="195"/>
      <c r="O53" s="195"/>
      <c r="P53" s="195"/>
      <c r="Q53" s="195"/>
      <c r="R53" s="195"/>
      <c r="S53" s="195"/>
      <c r="T53" s="195"/>
      <c r="U53" s="195"/>
      <c r="V53" s="195"/>
      <c r="W53" s="196"/>
      <c r="X53" s="195"/>
      <c r="Y53" s="195"/>
      <c r="Z53" s="195"/>
      <c r="AA53" s="195"/>
      <c r="AB53" s="195"/>
      <c r="AC53" s="195"/>
      <c r="AD53" s="195"/>
      <c r="AE53" s="195"/>
      <c r="AF53" s="195"/>
      <c r="AG53" s="195"/>
      <c r="AH53" s="195"/>
      <c r="AI53" s="195"/>
      <c r="AJ53" s="196"/>
      <c r="AK53" s="195"/>
      <c r="AL53" s="195"/>
      <c r="AM53" s="195"/>
      <c r="AN53" s="195"/>
      <c r="AO53" s="195"/>
      <c r="AP53" s="195"/>
      <c r="AQ53" s="195"/>
      <c r="AR53" s="195"/>
      <c r="AS53" s="195"/>
      <c r="AT53" s="195"/>
      <c r="AU53" s="195"/>
      <c r="AV53" s="195"/>
      <c r="AW53" s="196"/>
      <c r="AX53" s="195"/>
      <c r="AY53" s="195"/>
      <c r="AZ53" s="195"/>
      <c r="BA53" s="195"/>
    </row>
    <row r="54" spans="2:53" ht="21.75" customHeight="1">
      <c r="B54" s="436" t="s">
        <v>251</v>
      </c>
      <c r="C54" s="436"/>
      <c r="D54" s="331"/>
      <c r="E54" s="391" t="s">
        <v>217</v>
      </c>
      <c r="F54" s="391" t="s">
        <v>218</v>
      </c>
      <c r="G54" s="391" t="s">
        <v>219</v>
      </c>
      <c r="H54" s="391" t="s">
        <v>220</v>
      </c>
      <c r="I54" s="391" t="s">
        <v>221</v>
      </c>
      <c r="J54" s="394"/>
      <c r="K54" s="391" t="s">
        <v>210</v>
      </c>
      <c r="L54" s="391" t="s">
        <v>211</v>
      </c>
      <c r="M54" s="391" t="s">
        <v>212</v>
      </c>
      <c r="N54" s="391" t="s">
        <v>213</v>
      </c>
      <c r="O54" s="391" t="s">
        <v>214</v>
      </c>
      <c r="P54" s="391" t="s">
        <v>215</v>
      </c>
      <c r="Q54" s="391" t="s">
        <v>216</v>
      </c>
      <c r="R54" s="391" t="s">
        <v>217</v>
      </c>
      <c r="S54" s="391" t="s">
        <v>218</v>
      </c>
      <c r="T54" s="391" t="s">
        <v>219</v>
      </c>
      <c r="U54" s="391" t="s">
        <v>220</v>
      </c>
      <c r="V54" s="391" t="s">
        <v>221</v>
      </c>
      <c r="W54" s="197"/>
      <c r="X54" s="391" t="s">
        <v>210</v>
      </c>
      <c r="Y54" s="391" t="s">
        <v>211</v>
      </c>
      <c r="Z54" s="391" t="s">
        <v>212</v>
      </c>
      <c r="AA54" s="391" t="s">
        <v>213</v>
      </c>
      <c r="AB54" s="391" t="s">
        <v>214</v>
      </c>
      <c r="AC54" s="391" t="s">
        <v>215</v>
      </c>
      <c r="AD54" s="391" t="s">
        <v>216</v>
      </c>
      <c r="AE54" s="391" t="s">
        <v>217</v>
      </c>
      <c r="AF54" s="391" t="s">
        <v>218</v>
      </c>
      <c r="AG54" s="391" t="s">
        <v>219</v>
      </c>
      <c r="AH54" s="391" t="s">
        <v>220</v>
      </c>
      <c r="AI54" s="391" t="s">
        <v>221</v>
      </c>
      <c r="AJ54" s="197"/>
      <c r="AK54" s="391" t="s">
        <v>210</v>
      </c>
      <c r="AL54" s="391" t="s">
        <v>211</v>
      </c>
      <c r="AM54" s="391" t="s">
        <v>212</v>
      </c>
      <c r="AN54" s="391" t="s">
        <v>213</v>
      </c>
      <c r="AO54" s="391" t="s">
        <v>214</v>
      </c>
      <c r="AP54" s="391" t="s">
        <v>215</v>
      </c>
      <c r="AQ54" s="391" t="s">
        <v>216</v>
      </c>
      <c r="AR54" s="391" t="s">
        <v>217</v>
      </c>
      <c r="AS54" s="391" t="s">
        <v>218</v>
      </c>
      <c r="AT54" s="391" t="s">
        <v>219</v>
      </c>
      <c r="AU54" s="391" t="s">
        <v>220</v>
      </c>
      <c r="AV54" s="391" t="s">
        <v>221</v>
      </c>
      <c r="AW54" s="197"/>
      <c r="AX54" s="391" t="s">
        <v>210</v>
      </c>
      <c r="AY54" s="391" t="s">
        <v>211</v>
      </c>
      <c r="AZ54" s="391" t="s">
        <v>212</v>
      </c>
      <c r="BA54" s="391" t="s">
        <v>213</v>
      </c>
    </row>
    <row r="55" spans="2:53" ht="17.100000000000001" customHeight="1">
      <c r="B55" s="429" t="s">
        <v>11</v>
      </c>
      <c r="C55" s="429"/>
      <c r="D55" s="328"/>
      <c r="E55" s="98">
        <v>30</v>
      </c>
      <c r="F55" s="98">
        <v>30</v>
      </c>
      <c r="G55" s="98">
        <v>30</v>
      </c>
      <c r="H55" s="98">
        <v>30</v>
      </c>
      <c r="I55" s="98">
        <v>30</v>
      </c>
      <c r="J55" s="98"/>
      <c r="K55" s="98">
        <v>30</v>
      </c>
      <c r="L55" s="98">
        <v>30</v>
      </c>
      <c r="M55" s="98">
        <v>30</v>
      </c>
      <c r="N55" s="98">
        <v>30</v>
      </c>
      <c r="O55" s="98">
        <v>30</v>
      </c>
      <c r="P55" s="98">
        <v>30</v>
      </c>
      <c r="Q55" s="98">
        <v>30</v>
      </c>
      <c r="R55" s="98">
        <v>30</v>
      </c>
      <c r="S55" s="98">
        <v>30</v>
      </c>
      <c r="T55" s="98">
        <v>30</v>
      </c>
      <c r="U55" s="98">
        <v>30</v>
      </c>
      <c r="V55" s="98">
        <v>30</v>
      </c>
      <c r="W55" s="98"/>
      <c r="X55" s="98">
        <v>30</v>
      </c>
      <c r="Y55" s="98">
        <v>30</v>
      </c>
      <c r="Z55" s="98">
        <v>30</v>
      </c>
      <c r="AA55" s="98">
        <v>30</v>
      </c>
      <c r="AB55" s="98">
        <v>30</v>
      </c>
      <c r="AC55" s="98">
        <v>30</v>
      </c>
      <c r="AD55" s="98">
        <v>30</v>
      </c>
      <c r="AE55" s="98">
        <v>30</v>
      </c>
      <c r="AF55" s="98">
        <v>30</v>
      </c>
      <c r="AG55" s="98">
        <v>30</v>
      </c>
      <c r="AH55" s="98">
        <v>30</v>
      </c>
      <c r="AI55" s="98">
        <v>30</v>
      </c>
      <c r="AJ55" s="98"/>
      <c r="AK55" s="98">
        <v>30</v>
      </c>
      <c r="AL55" s="98">
        <v>30</v>
      </c>
      <c r="AM55" s="98">
        <v>30</v>
      </c>
      <c r="AN55" s="98">
        <v>30</v>
      </c>
      <c r="AO55" s="98">
        <v>30</v>
      </c>
      <c r="AP55" s="98">
        <v>30</v>
      </c>
      <c r="AQ55" s="98">
        <v>30</v>
      </c>
      <c r="AR55" s="98">
        <v>30</v>
      </c>
      <c r="AS55" s="98">
        <v>30</v>
      </c>
      <c r="AT55" s="98">
        <v>30</v>
      </c>
      <c r="AU55" s="98">
        <v>30</v>
      </c>
      <c r="AV55" s="98">
        <v>30</v>
      </c>
      <c r="AW55" s="98"/>
      <c r="AX55" s="98">
        <v>30</v>
      </c>
      <c r="AY55" s="98">
        <v>30</v>
      </c>
      <c r="AZ55" s="98">
        <v>30</v>
      </c>
      <c r="BA55" s="98">
        <v>30</v>
      </c>
    </row>
    <row r="56" spans="2:53" ht="18" customHeight="1">
      <c r="B56" s="427" t="s">
        <v>244</v>
      </c>
      <c r="C56" s="427"/>
      <c r="D56" s="130"/>
      <c r="E56" s="81">
        <f>IF('Volume '!$C$5=1,'Volume '!AA46,IF('Volume '!$C$5=2,'Volume '!K46,'Volume '!AQ46))</f>
        <v>11</v>
      </c>
      <c r="F56" s="81">
        <f>IF('Volume '!$C$5=1,'Volume '!AB46,IF('Volume '!$C$5=2,'Volume '!L46,'Volume '!AR46))</f>
        <v>12</v>
      </c>
      <c r="G56" s="81">
        <f>IF('Volume '!$C$5=1,'Volume '!AC46,IF('Volume '!$C$5=2,'Volume '!M46,'Volume '!AS46))</f>
        <v>11</v>
      </c>
      <c r="H56" s="81">
        <f>IF('Volume '!$C$5=1,'Volume '!AD46,IF('Volume '!$C$5=2,'Volume '!N46,'Volume '!AT46))</f>
        <v>14</v>
      </c>
      <c r="I56" s="81">
        <f>IF('Volume '!$C$5=1,'Volume '!AE46,IF('Volume '!$C$5=2,'Volume '!O46,'Volume '!AU46))</f>
        <v>8</v>
      </c>
      <c r="J56" s="175">
        <f>SUM(E56:I56)</f>
        <v>56</v>
      </c>
      <c r="K56" s="81">
        <f>IF('Volume '!$C$5=1,'Volume '!T46,IF('Volume '!$C$5=2,'Volume '!D46,'Volume '!AJ46))</f>
        <v>12</v>
      </c>
      <c r="L56" s="81">
        <f>IF('Volume '!$C$5=1,'Volume '!U46,IF('Volume '!$C$5=2,'Volume '!E46,'Volume '!AK46))</f>
        <v>7</v>
      </c>
      <c r="M56" s="81">
        <f>IF('Volume '!$C$5=1,'Volume '!V46,IF('Volume '!$C$5=2,'Volume '!F46,'Volume '!AL46))</f>
        <v>11</v>
      </c>
      <c r="N56" s="81">
        <f>IF('Volume '!$C$5=1,'Volume '!W46,IF('Volume '!$C$5=2,'Volume '!G46,'Volume '!AM46))</f>
        <v>3</v>
      </c>
      <c r="O56" s="81">
        <f>IF('Volume '!$C$5=1,'Volume '!X46,IF('Volume '!$C$5=2,'Volume '!H46,'Volume '!AN46))</f>
        <v>10</v>
      </c>
      <c r="P56" s="81">
        <f>IF('Volume '!$C$5=1,'Volume '!Y46,IF('Volume '!$C$5=2,'Volume '!I46,'Volume '!AO46))</f>
        <v>0</v>
      </c>
      <c r="Q56" s="81">
        <f>IF('Volume '!$C$5=1,'Volume '!Z46,IF('Volume '!$C$5=2,'Volume '!J46,'Volume '!AP46))</f>
        <v>0</v>
      </c>
      <c r="R56" s="81">
        <f>IF('Volume '!$C$5=1,'Volume '!AA46,IF('Volume '!$C$5=2,'Volume '!K46,'Volume '!AQ46))</f>
        <v>11</v>
      </c>
      <c r="S56" s="81">
        <f>IF('Volume '!$C$5=1,'Volume '!AB46,IF('Volume '!$C$5=2,'Volume '!L46,'Volume '!AR46))</f>
        <v>12</v>
      </c>
      <c r="T56" s="81">
        <f>IF('Volume '!$C$5=1,'Volume '!AC46,IF('Volume '!$C$5=2,'Volume '!M46,'Volume '!AS46))</f>
        <v>11</v>
      </c>
      <c r="U56" s="81">
        <f>IF('Volume '!$C$5=1,'Volume '!AD46,IF('Volume '!$C$5=2,'Volume '!N46,'Volume '!AT46))</f>
        <v>14</v>
      </c>
      <c r="V56" s="81">
        <f>IF('Volume '!$C$5=1,'Volume '!AE46,IF('Volume '!$C$5=2,'Volume '!O46,'Volume '!AU46))</f>
        <v>8</v>
      </c>
      <c r="W56" s="175">
        <f>SUM(K56:V56)</f>
        <v>99</v>
      </c>
      <c r="X56" s="81">
        <f>IF('Volume '!$C$5=1,'Volume '!T46,IF('Volume '!$C$5=2,'Volume '!D46,'Volume '!AJ46))</f>
        <v>12</v>
      </c>
      <c r="Y56" s="81">
        <f>IF('Volume '!$C$5=1,'Volume '!U46,IF('Volume '!$C$5=2,'Volume '!E46,'Volume '!AK46))</f>
        <v>7</v>
      </c>
      <c r="Z56" s="81">
        <f>IF('Volume '!$C$5=1,'Volume '!V46,IF('Volume '!$C$5=2,'Volume '!F46,'Volume '!AL46))</f>
        <v>11</v>
      </c>
      <c r="AA56" s="81">
        <f>IF('Volume '!$C$5=1,'Volume '!W46,IF('Volume '!$C$5=2,'Volume '!G46,'Volume '!AM46))</f>
        <v>3</v>
      </c>
      <c r="AB56" s="81">
        <f>IF('Volume '!$C$5=1,'Volume '!X46,IF('Volume '!$C$5=2,'Volume '!H46,'Volume '!AN46))</f>
        <v>10</v>
      </c>
      <c r="AC56" s="81">
        <f>IF('Volume '!$C$5=1,'Volume '!Y46,IF('Volume '!$C$5=2,'Volume '!I46,'Volume '!AO46))</f>
        <v>0</v>
      </c>
      <c r="AD56" s="81">
        <f>IF('Volume '!$C$5=1,'Volume '!Z46,IF('Volume '!$C$5=2,'Volume '!J46,'Volume '!AP46))</f>
        <v>0</v>
      </c>
      <c r="AE56" s="81">
        <f>IF('Volume '!$C$5=1,'Volume '!AA46,IF('Volume '!$C$5=2,'Volume '!K46,'Volume '!AQ46))</f>
        <v>11</v>
      </c>
      <c r="AF56" s="81">
        <f>IF('Volume '!$C$5=1,'Volume '!AB46,IF('Volume '!$C$5=2,'Volume '!L46,'Volume '!AR46))</f>
        <v>12</v>
      </c>
      <c r="AG56" s="81">
        <f>IF('Volume '!$C$5=1,'Volume '!AC46,IF('Volume '!$C$5=2,'Volume '!M46,'Volume '!AS46))</f>
        <v>11</v>
      </c>
      <c r="AH56" s="81">
        <f>IF('Volume '!$C$5=1,'Volume '!AD46,IF('Volume '!$C$5=2,'Volume '!N46,'Volume '!AT46))</f>
        <v>14</v>
      </c>
      <c r="AI56" s="81">
        <f>IF('Volume '!$C$5=1,'Volume '!AE46,IF('Volume '!$C$5=2,'Volume '!O46,'Volume '!AU46))</f>
        <v>8</v>
      </c>
      <c r="AJ56" s="175">
        <f>SUM(X56:AI56)</f>
        <v>99</v>
      </c>
      <c r="AK56" s="81">
        <f>IF('Volume '!$C$5=1,'Volume '!T46,IF('Volume '!$C$5=2,'Volume '!D46,'Volume '!AJ46))</f>
        <v>12</v>
      </c>
      <c r="AL56" s="81">
        <f>IF('Volume '!$C$5=1,'Volume '!U46,IF('Volume '!$C$5=2,'Volume '!E46,'Volume '!AK46))</f>
        <v>7</v>
      </c>
      <c r="AM56" s="81">
        <f>IF('Volume '!$C$5=1,'Volume '!V46,IF('Volume '!$C$5=2,'Volume '!F46,'Volume '!AL46))</f>
        <v>11</v>
      </c>
      <c r="AN56" s="81">
        <f>IF('Volume '!$C$5=1,'Volume '!W46,IF('Volume '!$C$5=2,'Volume '!G46,'Volume '!AM46))</f>
        <v>3</v>
      </c>
      <c r="AO56" s="81">
        <f>IF('Volume '!$C$5=1,'Volume '!X46,IF('Volume '!$C$5=2,'Volume '!H46,'Volume '!AN46))</f>
        <v>10</v>
      </c>
      <c r="AP56" s="81">
        <f>IF('Volume '!$C$5=1,'Volume '!Y46,IF('Volume '!$C$5=2,'Volume '!I46,'Volume '!AO46))</f>
        <v>0</v>
      </c>
      <c r="AQ56" s="81">
        <f>IF('Volume '!$C$5=1,'Volume '!Z46,IF('Volume '!$C$5=2,'Volume '!J46,'Volume '!AP46))</f>
        <v>0</v>
      </c>
      <c r="AR56" s="81">
        <f>IF('Volume '!$C$5=1,'Volume '!AA46,IF('Volume '!$C$5=2,'Volume '!K46,'Volume '!AQ46))</f>
        <v>11</v>
      </c>
      <c r="AS56" s="81">
        <f>IF('Volume '!$C$5=1,'Volume '!AB46,IF('Volume '!$C$5=2,'Volume '!L46,'Volume '!AR46))</f>
        <v>12</v>
      </c>
      <c r="AT56" s="81">
        <f>IF('Volume '!$C$5=1,'Volume '!AC46,IF('Volume '!$C$5=2,'Volume '!M46,'Volume '!AS46))</f>
        <v>11</v>
      </c>
      <c r="AU56" s="81">
        <f>IF('Volume '!$C$5=1,'Volume '!AD46,IF('Volume '!$C$5=2,'Volume '!N46,'Volume '!AT46))</f>
        <v>14</v>
      </c>
      <c r="AV56" s="81">
        <f>IF('Volume '!$C$5=1,'Volume '!AE46,IF('Volume '!$C$5=2,'Volume '!O46,'Volume '!AU46))</f>
        <v>8</v>
      </c>
      <c r="AW56" s="175">
        <f>SUM(AK56:AV56)</f>
        <v>99</v>
      </c>
      <c r="AX56" s="81">
        <f>IF('Volume '!$C$5=1,'Volume '!T46,IF('Volume '!$C$5=2,'Volume '!D46,'Volume '!AJ46))</f>
        <v>12</v>
      </c>
      <c r="AY56" s="81">
        <f>IF('Volume '!$C$5=1,'Volume '!U46,IF('Volume '!$C$5=2,'Volume '!E46,'Volume '!AK46))</f>
        <v>7</v>
      </c>
      <c r="AZ56" s="81">
        <f>IF('Volume '!$C$5=1,'Volume '!V46,IF('Volume '!$C$5=2,'Volume '!F46,'Volume '!AL46))</f>
        <v>11</v>
      </c>
      <c r="BA56" s="81">
        <f>IF('Volume '!$C$5=1,'Volume '!W46,IF('Volume '!$C$5=2,'Volume '!G46,'Volume '!AM46))</f>
        <v>3</v>
      </c>
    </row>
    <row r="57" spans="2:53" ht="15.95" customHeight="1">
      <c r="B57" s="427" t="s">
        <v>245</v>
      </c>
      <c r="C57" s="427"/>
      <c r="D57" s="130"/>
      <c r="E57" s="82">
        <v>25.2</v>
      </c>
      <c r="F57" s="82">
        <v>25.2</v>
      </c>
      <c r="G57" s="82">
        <v>25.2</v>
      </c>
      <c r="H57" s="82">
        <v>25.2</v>
      </c>
      <c r="I57" s="82">
        <v>25.2</v>
      </c>
      <c r="J57" s="82"/>
      <c r="K57" s="82">
        <v>25.2</v>
      </c>
      <c r="L57" s="82">
        <v>25.2</v>
      </c>
      <c r="M57" s="82">
        <v>25.2</v>
      </c>
      <c r="N57" s="82">
        <v>25.2</v>
      </c>
      <c r="O57" s="82">
        <v>25.2</v>
      </c>
      <c r="P57" s="82">
        <v>25.2</v>
      </c>
      <c r="Q57" s="82">
        <v>25.2</v>
      </c>
      <c r="R57" s="82">
        <v>25.2</v>
      </c>
      <c r="S57" s="82">
        <v>25.2</v>
      </c>
      <c r="T57" s="82">
        <v>25.2</v>
      </c>
      <c r="U57" s="82">
        <v>25.2</v>
      </c>
      <c r="V57" s="82">
        <v>25.2</v>
      </c>
      <c r="W57" s="82"/>
      <c r="X57" s="82">
        <v>25.2</v>
      </c>
      <c r="Y57" s="82">
        <v>25.2</v>
      </c>
      <c r="Z57" s="82">
        <v>25.2</v>
      </c>
      <c r="AA57" s="82">
        <v>25.2</v>
      </c>
      <c r="AB57" s="82">
        <v>25.2</v>
      </c>
      <c r="AC57" s="82">
        <v>25.2</v>
      </c>
      <c r="AD57" s="82">
        <v>25.2</v>
      </c>
      <c r="AE57" s="82">
        <v>25.2</v>
      </c>
      <c r="AF57" s="82">
        <v>25.2</v>
      </c>
      <c r="AG57" s="82">
        <v>25.2</v>
      </c>
      <c r="AH57" s="82">
        <v>25.2</v>
      </c>
      <c r="AI57" s="82">
        <v>25.2</v>
      </c>
      <c r="AJ57" s="82"/>
      <c r="AK57" s="82">
        <v>25.2</v>
      </c>
      <c r="AL57" s="82">
        <v>25.2</v>
      </c>
      <c r="AM57" s="82">
        <v>25.2</v>
      </c>
      <c r="AN57" s="82">
        <v>25.2</v>
      </c>
      <c r="AO57" s="82">
        <v>25.2</v>
      </c>
      <c r="AP57" s="82">
        <v>25.2</v>
      </c>
      <c r="AQ57" s="82">
        <v>25.2</v>
      </c>
      <c r="AR57" s="82">
        <v>25.2</v>
      </c>
      <c r="AS57" s="82">
        <v>25.2</v>
      </c>
      <c r="AT57" s="82">
        <v>25.2</v>
      </c>
      <c r="AU57" s="82">
        <v>25.2</v>
      </c>
      <c r="AV57" s="82">
        <v>25.2</v>
      </c>
      <c r="AW57" s="82"/>
      <c r="AX57" s="82">
        <v>25.2</v>
      </c>
      <c r="AY57" s="82">
        <v>25.2</v>
      </c>
      <c r="AZ57" s="82">
        <v>25.2</v>
      </c>
      <c r="BA57" s="82">
        <v>25.2</v>
      </c>
    </row>
    <row r="58" spans="2:53" ht="17.100000000000001" customHeight="1">
      <c r="B58" s="335"/>
      <c r="C58" s="335"/>
      <c r="D58" s="335"/>
      <c r="E58" s="25"/>
      <c r="F58" s="25"/>
      <c r="G58" s="25"/>
      <c r="H58" s="25"/>
      <c r="I58" s="25"/>
      <c r="J58" s="177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177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177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177"/>
      <c r="AX58" s="25"/>
      <c r="AY58" s="25"/>
      <c r="AZ58" s="25"/>
      <c r="BA58" s="25"/>
    </row>
    <row r="59" spans="2:53" s="34" customFormat="1" ht="17.100000000000001" customHeight="1">
      <c r="B59" s="427" t="s">
        <v>246</v>
      </c>
      <c r="C59" s="427"/>
      <c r="D59" s="130"/>
      <c r="E59" s="82">
        <f>E55*E56</f>
        <v>330</v>
      </c>
      <c r="F59" s="82">
        <f t="shared" ref="F59:I59" si="51">F55*F56</f>
        <v>360</v>
      </c>
      <c r="G59" s="82">
        <f t="shared" si="51"/>
        <v>330</v>
      </c>
      <c r="H59" s="82">
        <f t="shared" si="51"/>
        <v>420</v>
      </c>
      <c r="I59" s="82">
        <f t="shared" si="51"/>
        <v>240</v>
      </c>
      <c r="J59" s="176">
        <f>SUM(E59:I59)</f>
        <v>1680</v>
      </c>
      <c r="K59" s="82">
        <f t="shared" ref="K59:V59" si="52">K55*K56</f>
        <v>360</v>
      </c>
      <c r="L59" s="82">
        <f t="shared" si="52"/>
        <v>210</v>
      </c>
      <c r="M59" s="82">
        <f t="shared" si="52"/>
        <v>330</v>
      </c>
      <c r="N59" s="82">
        <f t="shared" si="52"/>
        <v>90</v>
      </c>
      <c r="O59" s="82">
        <f t="shared" si="52"/>
        <v>300</v>
      </c>
      <c r="P59" s="82">
        <f t="shared" si="52"/>
        <v>0</v>
      </c>
      <c r="Q59" s="82">
        <f t="shared" si="52"/>
        <v>0</v>
      </c>
      <c r="R59" s="82">
        <f t="shared" si="52"/>
        <v>330</v>
      </c>
      <c r="S59" s="82">
        <f t="shared" si="52"/>
        <v>360</v>
      </c>
      <c r="T59" s="82">
        <f t="shared" si="52"/>
        <v>330</v>
      </c>
      <c r="U59" s="82">
        <f t="shared" si="52"/>
        <v>420</v>
      </c>
      <c r="V59" s="82">
        <f t="shared" si="52"/>
        <v>240</v>
      </c>
      <c r="W59" s="176">
        <f>SUM(K59:V59)</f>
        <v>2970</v>
      </c>
      <c r="X59" s="82">
        <f t="shared" ref="X59:AI59" si="53">X55*X56</f>
        <v>360</v>
      </c>
      <c r="Y59" s="82">
        <f t="shared" si="53"/>
        <v>210</v>
      </c>
      <c r="Z59" s="82">
        <f t="shared" si="53"/>
        <v>330</v>
      </c>
      <c r="AA59" s="82">
        <f t="shared" si="53"/>
        <v>90</v>
      </c>
      <c r="AB59" s="82">
        <f t="shared" si="53"/>
        <v>300</v>
      </c>
      <c r="AC59" s="82">
        <f t="shared" si="53"/>
        <v>0</v>
      </c>
      <c r="AD59" s="82">
        <f t="shared" si="53"/>
        <v>0</v>
      </c>
      <c r="AE59" s="82">
        <f t="shared" si="53"/>
        <v>330</v>
      </c>
      <c r="AF59" s="82">
        <f t="shared" si="53"/>
        <v>360</v>
      </c>
      <c r="AG59" s="82">
        <f t="shared" si="53"/>
        <v>330</v>
      </c>
      <c r="AH59" s="82">
        <f t="shared" si="53"/>
        <v>420</v>
      </c>
      <c r="AI59" s="82">
        <f t="shared" si="53"/>
        <v>240</v>
      </c>
      <c r="AJ59" s="176">
        <f>SUM(X59:AI59)</f>
        <v>2970</v>
      </c>
      <c r="AK59" s="82">
        <f t="shared" ref="AK59:AV59" si="54">AK55*AK56</f>
        <v>360</v>
      </c>
      <c r="AL59" s="82">
        <f t="shared" si="54"/>
        <v>210</v>
      </c>
      <c r="AM59" s="82">
        <f t="shared" si="54"/>
        <v>330</v>
      </c>
      <c r="AN59" s="82">
        <f t="shared" si="54"/>
        <v>90</v>
      </c>
      <c r="AO59" s="82">
        <f t="shared" si="54"/>
        <v>300</v>
      </c>
      <c r="AP59" s="82">
        <f t="shared" si="54"/>
        <v>0</v>
      </c>
      <c r="AQ59" s="82">
        <f t="shared" si="54"/>
        <v>0</v>
      </c>
      <c r="AR59" s="82">
        <f t="shared" si="54"/>
        <v>330</v>
      </c>
      <c r="AS59" s="82">
        <f t="shared" si="54"/>
        <v>360</v>
      </c>
      <c r="AT59" s="82">
        <f t="shared" si="54"/>
        <v>330</v>
      </c>
      <c r="AU59" s="82">
        <f t="shared" si="54"/>
        <v>420</v>
      </c>
      <c r="AV59" s="82">
        <f t="shared" si="54"/>
        <v>240</v>
      </c>
      <c r="AW59" s="176">
        <f>SUM(AK59:AV59)</f>
        <v>2970</v>
      </c>
      <c r="AX59" s="82">
        <f t="shared" ref="AX59:BA59" si="55">AX55*AX56</f>
        <v>360</v>
      </c>
      <c r="AY59" s="82">
        <f t="shared" si="55"/>
        <v>210</v>
      </c>
      <c r="AZ59" s="82">
        <f t="shared" si="55"/>
        <v>330</v>
      </c>
      <c r="BA59" s="82">
        <f t="shared" si="55"/>
        <v>90</v>
      </c>
    </row>
    <row r="60" spans="2:53" ht="17.100000000000001" customHeight="1">
      <c r="B60" s="427" t="s">
        <v>247</v>
      </c>
      <c r="C60" s="427"/>
      <c r="D60" s="130"/>
      <c r="E60" s="82">
        <f>E57*E56</f>
        <v>277.2</v>
      </c>
      <c r="F60" s="82">
        <f t="shared" ref="F60:I60" si="56">F57*F56</f>
        <v>302.39999999999998</v>
      </c>
      <c r="G60" s="82">
        <f t="shared" si="56"/>
        <v>277.2</v>
      </c>
      <c r="H60" s="82">
        <f t="shared" si="56"/>
        <v>352.8</v>
      </c>
      <c r="I60" s="82">
        <f t="shared" si="56"/>
        <v>201.6</v>
      </c>
      <c r="J60" s="176">
        <f>SUM(E60:I60)</f>
        <v>1411.1999999999998</v>
      </c>
      <c r="K60" s="82">
        <f t="shared" ref="K60:V60" si="57">K57*K56</f>
        <v>302.39999999999998</v>
      </c>
      <c r="L60" s="82">
        <f t="shared" si="57"/>
        <v>176.4</v>
      </c>
      <c r="M60" s="82">
        <f t="shared" si="57"/>
        <v>277.2</v>
      </c>
      <c r="N60" s="82">
        <f t="shared" si="57"/>
        <v>75.599999999999994</v>
      </c>
      <c r="O60" s="82">
        <f t="shared" si="57"/>
        <v>252</v>
      </c>
      <c r="P60" s="82">
        <f t="shared" si="57"/>
        <v>0</v>
      </c>
      <c r="Q60" s="82">
        <f t="shared" si="57"/>
        <v>0</v>
      </c>
      <c r="R60" s="82">
        <f t="shared" si="57"/>
        <v>277.2</v>
      </c>
      <c r="S60" s="82">
        <f t="shared" si="57"/>
        <v>302.39999999999998</v>
      </c>
      <c r="T60" s="82">
        <f t="shared" si="57"/>
        <v>277.2</v>
      </c>
      <c r="U60" s="82">
        <f t="shared" si="57"/>
        <v>352.8</v>
      </c>
      <c r="V60" s="82">
        <f t="shared" si="57"/>
        <v>201.6</v>
      </c>
      <c r="W60" s="176">
        <f>SUM(K60:V60)</f>
        <v>2494.7999999999997</v>
      </c>
      <c r="X60" s="82">
        <f t="shared" ref="X60:AI60" si="58">X57*X56</f>
        <v>302.39999999999998</v>
      </c>
      <c r="Y60" s="82">
        <f t="shared" si="58"/>
        <v>176.4</v>
      </c>
      <c r="Z60" s="82">
        <f t="shared" si="58"/>
        <v>277.2</v>
      </c>
      <c r="AA60" s="82">
        <f t="shared" si="58"/>
        <v>75.599999999999994</v>
      </c>
      <c r="AB60" s="82">
        <f t="shared" si="58"/>
        <v>252</v>
      </c>
      <c r="AC60" s="82">
        <f t="shared" si="58"/>
        <v>0</v>
      </c>
      <c r="AD60" s="82">
        <f t="shared" si="58"/>
        <v>0</v>
      </c>
      <c r="AE60" s="82">
        <f t="shared" si="58"/>
        <v>277.2</v>
      </c>
      <c r="AF60" s="82">
        <f t="shared" si="58"/>
        <v>302.39999999999998</v>
      </c>
      <c r="AG60" s="82">
        <f t="shared" si="58"/>
        <v>277.2</v>
      </c>
      <c r="AH60" s="82">
        <f t="shared" si="58"/>
        <v>352.8</v>
      </c>
      <c r="AI60" s="82">
        <f t="shared" si="58"/>
        <v>201.6</v>
      </c>
      <c r="AJ60" s="176">
        <f>SUM(X60:AI60)</f>
        <v>2494.7999999999997</v>
      </c>
      <c r="AK60" s="82">
        <f t="shared" ref="AK60:AV60" si="59">AK57*AK56</f>
        <v>302.39999999999998</v>
      </c>
      <c r="AL60" s="82">
        <f t="shared" si="59"/>
        <v>176.4</v>
      </c>
      <c r="AM60" s="82">
        <f t="shared" si="59"/>
        <v>277.2</v>
      </c>
      <c r="AN60" s="82">
        <f t="shared" si="59"/>
        <v>75.599999999999994</v>
      </c>
      <c r="AO60" s="82">
        <f t="shared" si="59"/>
        <v>252</v>
      </c>
      <c r="AP60" s="82">
        <f t="shared" si="59"/>
        <v>0</v>
      </c>
      <c r="AQ60" s="82">
        <f t="shared" si="59"/>
        <v>0</v>
      </c>
      <c r="AR60" s="82">
        <f t="shared" si="59"/>
        <v>277.2</v>
      </c>
      <c r="AS60" s="82">
        <f t="shared" si="59"/>
        <v>302.39999999999998</v>
      </c>
      <c r="AT60" s="82">
        <f t="shared" si="59"/>
        <v>277.2</v>
      </c>
      <c r="AU60" s="82">
        <f t="shared" si="59"/>
        <v>352.8</v>
      </c>
      <c r="AV60" s="82">
        <f t="shared" si="59"/>
        <v>201.6</v>
      </c>
      <c r="AW60" s="176">
        <f>SUM(AK60:AV60)</f>
        <v>2494.7999999999997</v>
      </c>
      <c r="AX60" s="82">
        <f t="shared" ref="AX60:BA60" si="60">AX57*AX56</f>
        <v>302.39999999999998</v>
      </c>
      <c r="AY60" s="82">
        <f t="shared" si="60"/>
        <v>176.4</v>
      </c>
      <c r="AZ60" s="82">
        <f t="shared" si="60"/>
        <v>277.2</v>
      </c>
      <c r="BA60" s="82">
        <f t="shared" si="60"/>
        <v>75.599999999999994</v>
      </c>
    </row>
    <row r="61" spans="2:53" ht="17.100000000000001" customHeight="1">
      <c r="B61" s="427" t="s">
        <v>248</v>
      </c>
      <c r="C61" s="427"/>
      <c r="D61" s="130"/>
      <c r="E61" s="83">
        <f>E59-E60</f>
        <v>52.800000000000011</v>
      </c>
      <c r="F61" s="83">
        <f t="shared" ref="F61:BA61" si="61">F59-F60</f>
        <v>57.600000000000023</v>
      </c>
      <c r="G61" s="83">
        <f t="shared" si="61"/>
        <v>52.800000000000011</v>
      </c>
      <c r="H61" s="83">
        <f t="shared" si="61"/>
        <v>67.199999999999989</v>
      </c>
      <c r="I61" s="83">
        <f t="shared" si="61"/>
        <v>38.400000000000006</v>
      </c>
      <c r="J61" s="178">
        <f>J59-J60</f>
        <v>268.80000000000018</v>
      </c>
      <c r="K61" s="83">
        <f t="shared" si="61"/>
        <v>57.600000000000023</v>
      </c>
      <c r="L61" s="83">
        <f t="shared" si="61"/>
        <v>33.599999999999994</v>
      </c>
      <c r="M61" s="83">
        <f t="shared" si="61"/>
        <v>52.800000000000011</v>
      </c>
      <c r="N61" s="83">
        <f t="shared" si="61"/>
        <v>14.400000000000006</v>
      </c>
      <c r="O61" s="83">
        <f t="shared" si="61"/>
        <v>48</v>
      </c>
      <c r="P61" s="83">
        <f t="shared" si="61"/>
        <v>0</v>
      </c>
      <c r="Q61" s="83">
        <f t="shared" si="61"/>
        <v>0</v>
      </c>
      <c r="R61" s="83">
        <f t="shared" si="61"/>
        <v>52.800000000000011</v>
      </c>
      <c r="S61" s="83">
        <f t="shared" si="61"/>
        <v>57.600000000000023</v>
      </c>
      <c r="T61" s="83">
        <f t="shared" si="61"/>
        <v>52.800000000000011</v>
      </c>
      <c r="U61" s="83">
        <f t="shared" si="61"/>
        <v>67.199999999999989</v>
      </c>
      <c r="V61" s="83">
        <f t="shared" si="61"/>
        <v>38.400000000000006</v>
      </c>
      <c r="W61" s="178">
        <f>W59-W60</f>
        <v>475.20000000000027</v>
      </c>
      <c r="X61" s="83">
        <f t="shared" si="61"/>
        <v>57.600000000000023</v>
      </c>
      <c r="Y61" s="83">
        <f t="shared" si="61"/>
        <v>33.599999999999994</v>
      </c>
      <c r="Z61" s="83">
        <f t="shared" si="61"/>
        <v>52.800000000000011</v>
      </c>
      <c r="AA61" s="83">
        <f t="shared" si="61"/>
        <v>14.400000000000006</v>
      </c>
      <c r="AB61" s="83">
        <f t="shared" si="61"/>
        <v>48</v>
      </c>
      <c r="AC61" s="83">
        <f t="shared" si="61"/>
        <v>0</v>
      </c>
      <c r="AD61" s="83">
        <f t="shared" si="61"/>
        <v>0</v>
      </c>
      <c r="AE61" s="83">
        <f t="shared" si="61"/>
        <v>52.800000000000011</v>
      </c>
      <c r="AF61" s="83">
        <f t="shared" si="61"/>
        <v>57.600000000000023</v>
      </c>
      <c r="AG61" s="83">
        <f t="shared" si="61"/>
        <v>52.800000000000011</v>
      </c>
      <c r="AH61" s="83">
        <f t="shared" si="61"/>
        <v>67.199999999999989</v>
      </c>
      <c r="AI61" s="83">
        <f t="shared" si="61"/>
        <v>38.400000000000006</v>
      </c>
      <c r="AJ61" s="178">
        <f>SUM(X61:AI61)</f>
        <v>475.20000000000005</v>
      </c>
      <c r="AK61" s="83">
        <f t="shared" si="61"/>
        <v>57.600000000000023</v>
      </c>
      <c r="AL61" s="83">
        <f t="shared" si="61"/>
        <v>33.599999999999994</v>
      </c>
      <c r="AM61" s="83">
        <f t="shared" si="61"/>
        <v>52.800000000000011</v>
      </c>
      <c r="AN61" s="83">
        <f t="shared" si="61"/>
        <v>14.400000000000006</v>
      </c>
      <c r="AO61" s="83">
        <f t="shared" si="61"/>
        <v>48</v>
      </c>
      <c r="AP61" s="83">
        <f t="shared" si="61"/>
        <v>0</v>
      </c>
      <c r="AQ61" s="83">
        <f t="shared" si="61"/>
        <v>0</v>
      </c>
      <c r="AR61" s="83">
        <f t="shared" si="61"/>
        <v>52.800000000000011</v>
      </c>
      <c r="AS61" s="83">
        <f t="shared" si="61"/>
        <v>57.600000000000023</v>
      </c>
      <c r="AT61" s="83">
        <f t="shared" si="61"/>
        <v>52.800000000000011</v>
      </c>
      <c r="AU61" s="83">
        <f t="shared" si="61"/>
        <v>67.199999999999989</v>
      </c>
      <c r="AV61" s="83">
        <f t="shared" si="61"/>
        <v>38.400000000000006</v>
      </c>
      <c r="AW61" s="178">
        <f>AW59-AW60</f>
        <v>475.20000000000027</v>
      </c>
      <c r="AX61" s="83">
        <f t="shared" si="61"/>
        <v>57.600000000000023</v>
      </c>
      <c r="AY61" s="83">
        <f t="shared" si="61"/>
        <v>33.599999999999994</v>
      </c>
      <c r="AZ61" s="83">
        <f t="shared" si="61"/>
        <v>52.800000000000011</v>
      </c>
      <c r="BA61" s="83">
        <f t="shared" si="61"/>
        <v>14.400000000000006</v>
      </c>
    </row>
    <row r="62" spans="2:53" ht="17.100000000000001" customHeight="1">
      <c r="B62" s="5"/>
    </row>
    <row r="63" spans="2:53" ht="17.100000000000001" customHeight="1">
      <c r="B63" s="436" t="s">
        <v>252</v>
      </c>
      <c r="C63" s="436"/>
      <c r="D63" s="331"/>
      <c r="E63" s="391" t="s">
        <v>217</v>
      </c>
      <c r="F63" s="391" t="s">
        <v>218</v>
      </c>
      <c r="G63" s="391" t="s">
        <v>219</v>
      </c>
      <c r="H63" s="391" t="s">
        <v>220</v>
      </c>
      <c r="I63" s="391" t="s">
        <v>221</v>
      </c>
      <c r="J63" s="198"/>
      <c r="K63" s="391" t="s">
        <v>210</v>
      </c>
      <c r="L63" s="391" t="s">
        <v>211</v>
      </c>
      <c r="M63" s="391" t="s">
        <v>212</v>
      </c>
      <c r="N63" s="391" t="s">
        <v>213</v>
      </c>
      <c r="O63" s="391" t="s">
        <v>214</v>
      </c>
      <c r="P63" s="391" t="s">
        <v>215</v>
      </c>
      <c r="Q63" s="391" t="s">
        <v>216</v>
      </c>
      <c r="R63" s="391" t="s">
        <v>217</v>
      </c>
      <c r="S63" s="391" t="s">
        <v>218</v>
      </c>
      <c r="T63" s="391" t="s">
        <v>219</v>
      </c>
      <c r="U63" s="391" t="s">
        <v>220</v>
      </c>
      <c r="V63" s="391" t="s">
        <v>221</v>
      </c>
      <c r="W63" s="198"/>
      <c r="X63" s="391" t="s">
        <v>210</v>
      </c>
      <c r="Y63" s="391" t="s">
        <v>211</v>
      </c>
      <c r="Z63" s="391" t="s">
        <v>212</v>
      </c>
      <c r="AA63" s="391" t="s">
        <v>213</v>
      </c>
      <c r="AB63" s="391" t="s">
        <v>214</v>
      </c>
      <c r="AC63" s="391" t="s">
        <v>215</v>
      </c>
      <c r="AD63" s="391" t="s">
        <v>216</v>
      </c>
      <c r="AE63" s="391" t="s">
        <v>217</v>
      </c>
      <c r="AF63" s="391" t="s">
        <v>218</v>
      </c>
      <c r="AG63" s="391" t="s">
        <v>219</v>
      </c>
      <c r="AH63" s="391" t="s">
        <v>220</v>
      </c>
      <c r="AI63" s="391" t="s">
        <v>221</v>
      </c>
      <c r="AJ63" s="198"/>
      <c r="AK63" s="391" t="s">
        <v>210</v>
      </c>
      <c r="AL63" s="391" t="s">
        <v>211</v>
      </c>
      <c r="AM63" s="391" t="s">
        <v>212</v>
      </c>
      <c r="AN63" s="391" t="s">
        <v>213</v>
      </c>
      <c r="AO63" s="391" t="s">
        <v>214</v>
      </c>
      <c r="AP63" s="391" t="s">
        <v>215</v>
      </c>
      <c r="AQ63" s="391" t="s">
        <v>216</v>
      </c>
      <c r="AR63" s="391" t="s">
        <v>217</v>
      </c>
      <c r="AS63" s="391" t="s">
        <v>218</v>
      </c>
      <c r="AT63" s="391" t="s">
        <v>219</v>
      </c>
      <c r="AU63" s="391" t="s">
        <v>220</v>
      </c>
      <c r="AV63" s="391" t="s">
        <v>221</v>
      </c>
      <c r="AW63" s="198"/>
      <c r="AX63" s="391" t="s">
        <v>210</v>
      </c>
      <c r="AY63" s="391" t="s">
        <v>211</v>
      </c>
      <c r="AZ63" s="391" t="s">
        <v>212</v>
      </c>
      <c r="BA63" s="391" t="s">
        <v>213</v>
      </c>
    </row>
    <row r="64" spans="2:53" ht="17.100000000000001" customHeight="1">
      <c r="B64" s="429" t="s">
        <v>11</v>
      </c>
      <c r="C64" s="429"/>
      <c r="D64" s="328"/>
      <c r="E64" s="98">
        <v>100</v>
      </c>
      <c r="F64" s="98">
        <v>100</v>
      </c>
      <c r="G64" s="98">
        <v>100</v>
      </c>
      <c r="H64" s="98">
        <v>100</v>
      </c>
      <c r="I64" s="98">
        <v>100</v>
      </c>
      <c r="J64" s="98"/>
      <c r="K64" s="98">
        <v>100</v>
      </c>
      <c r="L64" s="98">
        <v>100</v>
      </c>
      <c r="M64" s="98">
        <v>100</v>
      </c>
      <c r="N64" s="98">
        <v>100</v>
      </c>
      <c r="O64" s="98">
        <v>100</v>
      </c>
      <c r="P64" s="98">
        <v>100</v>
      </c>
      <c r="Q64" s="98">
        <v>100</v>
      </c>
      <c r="R64" s="98">
        <v>100</v>
      </c>
      <c r="S64" s="98">
        <v>100</v>
      </c>
      <c r="T64" s="98">
        <v>100</v>
      </c>
      <c r="U64" s="98">
        <v>100</v>
      </c>
      <c r="V64" s="98">
        <v>100</v>
      </c>
      <c r="W64" s="98"/>
      <c r="X64" s="98">
        <v>100</v>
      </c>
      <c r="Y64" s="98">
        <v>100</v>
      </c>
      <c r="Z64" s="98">
        <v>100</v>
      </c>
      <c r="AA64" s="98">
        <v>100</v>
      </c>
      <c r="AB64" s="98">
        <v>100</v>
      </c>
      <c r="AC64" s="98">
        <v>100</v>
      </c>
      <c r="AD64" s="98">
        <v>100</v>
      </c>
      <c r="AE64" s="98">
        <v>100</v>
      </c>
      <c r="AF64" s="98">
        <v>100</v>
      </c>
      <c r="AG64" s="98">
        <v>100</v>
      </c>
      <c r="AH64" s="98">
        <v>100</v>
      </c>
      <c r="AI64" s="98">
        <v>100</v>
      </c>
      <c r="AJ64" s="98"/>
      <c r="AK64" s="98">
        <v>100</v>
      </c>
      <c r="AL64" s="98">
        <v>100</v>
      </c>
      <c r="AM64" s="98">
        <v>100</v>
      </c>
      <c r="AN64" s="98">
        <v>100</v>
      </c>
      <c r="AO64" s="98">
        <v>100</v>
      </c>
      <c r="AP64" s="98">
        <v>100</v>
      </c>
      <c r="AQ64" s="98">
        <v>100</v>
      </c>
      <c r="AR64" s="98">
        <v>100</v>
      </c>
      <c r="AS64" s="98">
        <v>100</v>
      </c>
      <c r="AT64" s="98">
        <v>100</v>
      </c>
      <c r="AU64" s="98">
        <v>100</v>
      </c>
      <c r="AV64" s="98">
        <v>100</v>
      </c>
      <c r="AW64" s="98"/>
      <c r="AX64" s="98">
        <v>100</v>
      </c>
      <c r="AY64" s="98">
        <v>100</v>
      </c>
      <c r="AZ64" s="98">
        <v>100</v>
      </c>
      <c r="BA64" s="98">
        <v>100</v>
      </c>
    </row>
    <row r="65" spans="2:53" ht="18" customHeight="1">
      <c r="B65" s="427" t="s">
        <v>244</v>
      </c>
      <c r="C65" s="427"/>
      <c r="D65" s="130"/>
      <c r="E65" s="81">
        <f>IF('Volume '!$C$5=1,'Volume '!AA47,IF('Volume '!$C$5=2,'Volume '!K47,'Volume '!AQ47))</f>
        <v>7</v>
      </c>
      <c r="F65" s="81">
        <f>IF('Volume '!$C$5=1,'Volume '!AB47,IF('Volume '!$C$5=2,'Volume '!L47,'Volume '!AR47))</f>
        <v>4</v>
      </c>
      <c r="G65" s="81">
        <f>IF('Volume '!$C$5=1,'Volume '!AC47,IF('Volume '!$C$5=2,'Volume '!M47,'Volume '!AS47))</f>
        <v>4</v>
      </c>
      <c r="H65" s="81">
        <f>IF('Volume '!$C$5=1,'Volume '!AD47,IF('Volume '!$C$5=2,'Volume '!N47,'Volume '!AT47))</f>
        <v>2</v>
      </c>
      <c r="I65" s="81">
        <f>IF('Volume '!$C$5=1,'Volume '!AE47,IF('Volume '!$C$5=2,'Volume '!O47,'Volume '!AU47))</f>
        <v>3</v>
      </c>
      <c r="J65" s="175">
        <f>SUM(E65:I65)</f>
        <v>20</v>
      </c>
      <c r="K65" s="81">
        <f>IF('Volume '!$C$5=1,'Volume '!T47,IF('Volume '!$C$5=2,'Volume '!D47,'Volume '!AJ47))</f>
        <v>4</v>
      </c>
      <c r="L65" s="81">
        <f>IF('Volume '!$C$5=1,'Volume '!U47,IF('Volume '!$C$5=2,'Volume '!E47,'Volume '!AK47))</f>
        <v>2</v>
      </c>
      <c r="M65" s="81">
        <f>IF('Volume '!$C$5=1,'Volume '!V47,IF('Volume '!$C$5=2,'Volume '!F47,'Volume '!AL47))</f>
        <v>2</v>
      </c>
      <c r="N65" s="81">
        <f>IF('Volume '!$C$5=1,'Volume '!W47,IF('Volume '!$C$5=2,'Volume '!G47,'Volume '!AM47))</f>
        <v>3</v>
      </c>
      <c r="O65" s="81">
        <f>IF('Volume '!$C$5=1,'Volume '!X47,IF('Volume '!$C$5=2,'Volume '!H47,'Volume '!AN47))</f>
        <v>0</v>
      </c>
      <c r="P65" s="81">
        <f>IF('Volume '!$C$5=1,'Volume '!Y47,IF('Volume '!$C$5=2,'Volume '!I47,'Volume '!AO47))</f>
        <v>0</v>
      </c>
      <c r="Q65" s="81">
        <f>IF('Volume '!$C$5=1,'Volume '!Z47,IF('Volume '!$C$5=2,'Volume '!J47,'Volume '!AP47))</f>
        <v>0</v>
      </c>
      <c r="R65" s="81">
        <f>IF('Volume '!$C$5=1,'Volume '!AA47,IF('Volume '!$C$5=2,'Volume '!K47,'Volume '!AQ47))</f>
        <v>7</v>
      </c>
      <c r="S65" s="81">
        <f>IF('Volume '!$C$5=1,'Volume '!AB47,IF('Volume '!$C$5=2,'Volume '!L47,'Volume '!AR47))</f>
        <v>4</v>
      </c>
      <c r="T65" s="81">
        <f>IF('Volume '!$C$5=1,'Volume '!AC47,IF('Volume '!$C$5=2,'Volume '!M47,'Volume '!AS47))</f>
        <v>4</v>
      </c>
      <c r="U65" s="81">
        <f>IF('Volume '!$C$5=1,'Volume '!AD47,IF('Volume '!$C$5=2,'Volume '!N47,'Volume '!AT47))</f>
        <v>2</v>
      </c>
      <c r="V65" s="81">
        <f>IF('Volume '!$C$5=1,'Volume '!AE47,IF('Volume '!$C$5=2,'Volume '!O47,'Volume '!AU47))</f>
        <v>3</v>
      </c>
      <c r="W65" s="175">
        <f>SUM(K65:V65)</f>
        <v>31</v>
      </c>
      <c r="X65" s="81">
        <f>IF('Volume '!$C$5=1,'Volume '!T47,IF('Volume '!$C$5=2,'Volume '!D47,'Volume '!AJ47))</f>
        <v>4</v>
      </c>
      <c r="Y65" s="81">
        <f>IF('Volume '!$C$5=1,'Volume '!U47,IF('Volume '!$C$5=2,'Volume '!E47,'Volume '!AK47))</f>
        <v>2</v>
      </c>
      <c r="Z65" s="81">
        <f>IF('Volume '!$C$5=1,'Volume '!V47,IF('Volume '!$C$5=2,'Volume '!F47,'Volume '!AL47))</f>
        <v>2</v>
      </c>
      <c r="AA65" s="81">
        <f>IF('Volume '!$C$5=1,'Volume '!W47,IF('Volume '!$C$5=2,'Volume '!G47,'Volume '!AM47))</f>
        <v>3</v>
      </c>
      <c r="AB65" s="81">
        <f>IF('Volume '!$C$5=1,'Volume '!X47,IF('Volume '!$C$5=2,'Volume '!H47,'Volume '!AN47))</f>
        <v>0</v>
      </c>
      <c r="AC65" s="81">
        <f>IF('Volume '!$C$5=1,'Volume '!Y47,IF('Volume '!$C$5=2,'Volume '!I47,'Volume '!AO47))</f>
        <v>0</v>
      </c>
      <c r="AD65" s="81">
        <f>IF('Volume '!$C$5=1,'Volume '!Z47,IF('Volume '!$C$5=2,'Volume '!J47,'Volume '!AP47))</f>
        <v>0</v>
      </c>
      <c r="AE65" s="81">
        <f>IF('Volume '!$C$5=1,'Volume '!AA47,IF('Volume '!$C$5=2,'Volume '!K47,'Volume '!AQ47))</f>
        <v>7</v>
      </c>
      <c r="AF65" s="81">
        <f>IF('Volume '!$C$5=1,'Volume '!AB47,IF('Volume '!$C$5=2,'Volume '!L47,'Volume '!AR47))</f>
        <v>4</v>
      </c>
      <c r="AG65" s="81">
        <f>IF('Volume '!$C$5=1,'Volume '!AC47,IF('Volume '!$C$5=2,'Volume '!M47,'Volume '!AS47))</f>
        <v>4</v>
      </c>
      <c r="AH65" s="81">
        <f>IF('Volume '!$C$5=1,'Volume '!AD47,IF('Volume '!$C$5=2,'Volume '!N47,'Volume '!AT47))</f>
        <v>2</v>
      </c>
      <c r="AI65" s="81">
        <f>IF('Volume '!$C$5=1,'Volume '!AE47,IF('Volume '!$C$5=2,'Volume '!O47,'Volume '!AU47))</f>
        <v>3</v>
      </c>
      <c r="AJ65" s="175">
        <f>SUM(X65:AI65)</f>
        <v>31</v>
      </c>
      <c r="AK65" s="81">
        <f>IF('Volume '!$C$5=1,'Volume '!T47,IF('Volume '!$C$5=2,'Volume '!D47,'Volume '!AJ47))</f>
        <v>4</v>
      </c>
      <c r="AL65" s="81">
        <f>IF('Volume '!$C$5=1,'Volume '!U47,IF('Volume '!$C$5=2,'Volume '!E47,'Volume '!AK47))</f>
        <v>2</v>
      </c>
      <c r="AM65" s="81">
        <f>IF('Volume '!$C$5=1,'Volume '!V47,IF('Volume '!$C$5=2,'Volume '!F47,'Volume '!AL47))</f>
        <v>2</v>
      </c>
      <c r="AN65" s="81">
        <f>IF('Volume '!$C$5=1,'Volume '!W47,IF('Volume '!$C$5=2,'Volume '!G47,'Volume '!AM47))</f>
        <v>3</v>
      </c>
      <c r="AO65" s="81">
        <f>IF('Volume '!$C$5=1,'Volume '!X47,IF('Volume '!$C$5=2,'Volume '!H47,'Volume '!AN47))</f>
        <v>0</v>
      </c>
      <c r="AP65" s="81">
        <f>IF('Volume '!$C$5=1,'Volume '!Y47,IF('Volume '!$C$5=2,'Volume '!I47,'Volume '!AO47))</f>
        <v>0</v>
      </c>
      <c r="AQ65" s="81">
        <f>IF('Volume '!$C$5=1,'Volume '!Z47,IF('Volume '!$C$5=2,'Volume '!J47,'Volume '!AP47))</f>
        <v>0</v>
      </c>
      <c r="AR65" s="81">
        <f>IF('Volume '!$C$5=1,'Volume '!AA47,IF('Volume '!$C$5=2,'Volume '!K47,'Volume '!AQ47))</f>
        <v>7</v>
      </c>
      <c r="AS65" s="81">
        <f>IF('Volume '!$C$5=1,'Volume '!AB47,IF('Volume '!$C$5=2,'Volume '!L47,'Volume '!AR47))</f>
        <v>4</v>
      </c>
      <c r="AT65" s="81">
        <f>IF('Volume '!$C$5=1,'Volume '!AC47,IF('Volume '!$C$5=2,'Volume '!M47,'Volume '!AS47))</f>
        <v>4</v>
      </c>
      <c r="AU65" s="81">
        <f>IF('Volume '!$C$5=1,'Volume '!AD47,IF('Volume '!$C$5=2,'Volume '!N47,'Volume '!AT47))</f>
        <v>2</v>
      </c>
      <c r="AV65" s="81">
        <f>IF('Volume '!$C$5=1,'Volume '!AE47,IF('Volume '!$C$5=2,'Volume '!O47,'Volume '!AU47))</f>
        <v>3</v>
      </c>
      <c r="AW65" s="175">
        <f>SUM(AK65:AV65)</f>
        <v>31</v>
      </c>
      <c r="AX65" s="81">
        <f>IF('Volume '!$C$5=1,'Volume '!T47,IF('Volume '!$C$5=2,'Volume '!D47,'Volume '!AJ47))</f>
        <v>4</v>
      </c>
      <c r="AY65" s="81">
        <f>IF('Volume '!$C$5=1,'Volume '!U47,IF('Volume '!$C$5=2,'Volume '!E47,'Volume '!AK47))</f>
        <v>2</v>
      </c>
      <c r="AZ65" s="81">
        <f>IF('Volume '!$C$5=1,'Volume '!V47,IF('Volume '!$C$5=2,'Volume '!F47,'Volume '!AL47))</f>
        <v>2</v>
      </c>
      <c r="BA65" s="81">
        <f>IF('Volume '!$C$5=1,'Volume '!W47,IF('Volume '!$C$5=2,'Volume '!G47,'Volume '!AM47))</f>
        <v>3</v>
      </c>
    </row>
    <row r="66" spans="2:53" ht="15.95" customHeight="1">
      <c r="B66" s="427" t="s">
        <v>245</v>
      </c>
      <c r="C66" s="427"/>
      <c r="D66" s="130"/>
      <c r="E66" s="82">
        <v>84</v>
      </c>
      <c r="F66" s="82">
        <v>84</v>
      </c>
      <c r="G66" s="82">
        <v>84</v>
      </c>
      <c r="H66" s="82">
        <v>84</v>
      </c>
      <c r="I66" s="82">
        <v>84</v>
      </c>
      <c r="J66" s="82"/>
      <c r="K66" s="82">
        <v>84</v>
      </c>
      <c r="L66" s="82">
        <v>84</v>
      </c>
      <c r="M66" s="82">
        <v>84</v>
      </c>
      <c r="N66" s="82">
        <v>84</v>
      </c>
      <c r="O66" s="82">
        <v>84</v>
      </c>
      <c r="P66" s="82">
        <v>84</v>
      </c>
      <c r="Q66" s="82">
        <v>84</v>
      </c>
      <c r="R66" s="82">
        <v>84</v>
      </c>
      <c r="S66" s="82">
        <v>84</v>
      </c>
      <c r="T66" s="82">
        <v>84</v>
      </c>
      <c r="U66" s="82">
        <v>84</v>
      </c>
      <c r="V66" s="82">
        <v>84</v>
      </c>
      <c r="W66" s="82"/>
      <c r="X66" s="82">
        <v>84</v>
      </c>
      <c r="Y66" s="82">
        <v>84</v>
      </c>
      <c r="Z66" s="82">
        <v>84</v>
      </c>
      <c r="AA66" s="82">
        <v>84</v>
      </c>
      <c r="AB66" s="82">
        <v>84</v>
      </c>
      <c r="AC66" s="82">
        <v>84</v>
      </c>
      <c r="AD66" s="82">
        <v>84</v>
      </c>
      <c r="AE66" s="82">
        <v>84</v>
      </c>
      <c r="AF66" s="82">
        <v>84</v>
      </c>
      <c r="AG66" s="82">
        <v>84</v>
      </c>
      <c r="AH66" s="82">
        <v>84</v>
      </c>
      <c r="AI66" s="82">
        <v>84</v>
      </c>
      <c r="AJ66" s="82"/>
      <c r="AK66" s="82">
        <v>84</v>
      </c>
      <c r="AL66" s="82">
        <v>84</v>
      </c>
      <c r="AM66" s="82">
        <v>84</v>
      </c>
      <c r="AN66" s="82">
        <v>84</v>
      </c>
      <c r="AO66" s="82">
        <v>84</v>
      </c>
      <c r="AP66" s="82">
        <v>84</v>
      </c>
      <c r="AQ66" s="82">
        <v>84</v>
      </c>
      <c r="AR66" s="82">
        <v>84</v>
      </c>
      <c r="AS66" s="82">
        <v>84</v>
      </c>
      <c r="AT66" s="82">
        <v>84</v>
      </c>
      <c r="AU66" s="82">
        <v>84</v>
      </c>
      <c r="AV66" s="82">
        <v>84</v>
      </c>
      <c r="AW66" s="82"/>
      <c r="AX66" s="82">
        <v>84</v>
      </c>
      <c r="AY66" s="82">
        <v>84</v>
      </c>
      <c r="AZ66" s="82">
        <v>84</v>
      </c>
      <c r="BA66" s="82">
        <v>84</v>
      </c>
    </row>
    <row r="67" spans="2:53" ht="20.100000000000001" customHeight="1">
      <c r="B67" s="25"/>
      <c r="C67" s="25"/>
      <c r="D67" s="25"/>
      <c r="E67" s="25"/>
      <c r="F67" s="25"/>
      <c r="G67" s="25"/>
      <c r="H67" s="25"/>
      <c r="I67" s="25"/>
      <c r="J67" s="177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177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177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177"/>
      <c r="AX67" s="25"/>
      <c r="AY67" s="25"/>
      <c r="AZ67" s="25"/>
      <c r="BA67" s="25"/>
    </row>
    <row r="68" spans="2:53" s="34" customFormat="1" ht="17.100000000000001" customHeight="1">
      <c r="B68" s="427" t="s">
        <v>246</v>
      </c>
      <c r="C68" s="427"/>
      <c r="D68" s="130"/>
      <c r="E68" s="82">
        <f>E64*E65</f>
        <v>700</v>
      </c>
      <c r="F68" s="82">
        <f t="shared" ref="F68:I68" si="62">F64*F65</f>
        <v>400</v>
      </c>
      <c r="G68" s="82">
        <f t="shared" si="62"/>
        <v>400</v>
      </c>
      <c r="H68" s="82">
        <f t="shared" si="62"/>
        <v>200</v>
      </c>
      <c r="I68" s="82">
        <f t="shared" si="62"/>
        <v>300</v>
      </c>
      <c r="J68" s="176">
        <f>SUM(E68:I68)</f>
        <v>2000</v>
      </c>
      <c r="K68" s="82">
        <f t="shared" ref="K68:V68" si="63">K64*K65</f>
        <v>400</v>
      </c>
      <c r="L68" s="82">
        <f t="shared" si="63"/>
        <v>200</v>
      </c>
      <c r="M68" s="82">
        <f t="shared" si="63"/>
        <v>200</v>
      </c>
      <c r="N68" s="82">
        <f t="shared" si="63"/>
        <v>300</v>
      </c>
      <c r="O68" s="82">
        <f t="shared" si="63"/>
        <v>0</v>
      </c>
      <c r="P68" s="82">
        <f t="shared" si="63"/>
        <v>0</v>
      </c>
      <c r="Q68" s="82">
        <f t="shared" si="63"/>
        <v>0</v>
      </c>
      <c r="R68" s="82">
        <f t="shared" si="63"/>
        <v>700</v>
      </c>
      <c r="S68" s="82">
        <f t="shared" si="63"/>
        <v>400</v>
      </c>
      <c r="T68" s="82">
        <f t="shared" si="63"/>
        <v>400</v>
      </c>
      <c r="U68" s="82">
        <f t="shared" si="63"/>
        <v>200</v>
      </c>
      <c r="V68" s="82">
        <f t="shared" si="63"/>
        <v>300</v>
      </c>
      <c r="W68" s="176">
        <f>SUM(K68:V68)</f>
        <v>3100</v>
      </c>
      <c r="X68" s="82">
        <f t="shared" ref="X68:AI68" si="64">X64*X65</f>
        <v>400</v>
      </c>
      <c r="Y68" s="82">
        <f t="shared" si="64"/>
        <v>200</v>
      </c>
      <c r="Z68" s="82">
        <f t="shared" si="64"/>
        <v>200</v>
      </c>
      <c r="AA68" s="82">
        <f t="shared" si="64"/>
        <v>300</v>
      </c>
      <c r="AB68" s="82">
        <f t="shared" si="64"/>
        <v>0</v>
      </c>
      <c r="AC68" s="82">
        <f t="shared" si="64"/>
        <v>0</v>
      </c>
      <c r="AD68" s="82">
        <f t="shared" si="64"/>
        <v>0</v>
      </c>
      <c r="AE68" s="82">
        <f t="shared" si="64"/>
        <v>700</v>
      </c>
      <c r="AF68" s="82">
        <f t="shared" si="64"/>
        <v>400</v>
      </c>
      <c r="AG68" s="82">
        <f t="shared" si="64"/>
        <v>400</v>
      </c>
      <c r="AH68" s="82">
        <f t="shared" si="64"/>
        <v>200</v>
      </c>
      <c r="AI68" s="82">
        <f t="shared" si="64"/>
        <v>300</v>
      </c>
      <c r="AJ68" s="176">
        <f>SUM(X68:AI68)</f>
        <v>3100</v>
      </c>
      <c r="AK68" s="82">
        <f t="shared" ref="AK68:AV68" si="65">AK64*AK65</f>
        <v>400</v>
      </c>
      <c r="AL68" s="82">
        <f t="shared" si="65"/>
        <v>200</v>
      </c>
      <c r="AM68" s="82">
        <f t="shared" si="65"/>
        <v>200</v>
      </c>
      <c r="AN68" s="82">
        <f t="shared" si="65"/>
        <v>300</v>
      </c>
      <c r="AO68" s="82">
        <f t="shared" si="65"/>
        <v>0</v>
      </c>
      <c r="AP68" s="82">
        <f t="shared" si="65"/>
        <v>0</v>
      </c>
      <c r="AQ68" s="82">
        <f t="shared" si="65"/>
        <v>0</v>
      </c>
      <c r="AR68" s="82">
        <f t="shared" si="65"/>
        <v>700</v>
      </c>
      <c r="AS68" s="82">
        <f t="shared" si="65"/>
        <v>400</v>
      </c>
      <c r="AT68" s="82">
        <f t="shared" si="65"/>
        <v>400</v>
      </c>
      <c r="AU68" s="82">
        <f t="shared" si="65"/>
        <v>200</v>
      </c>
      <c r="AV68" s="82">
        <f t="shared" si="65"/>
        <v>300</v>
      </c>
      <c r="AW68" s="176">
        <f>SUM(AK68:AV68)</f>
        <v>3100</v>
      </c>
      <c r="AX68" s="82">
        <f t="shared" ref="AX68:BA68" si="66">AX64*AX65</f>
        <v>400</v>
      </c>
      <c r="AY68" s="82">
        <f t="shared" si="66"/>
        <v>200</v>
      </c>
      <c r="AZ68" s="82">
        <f t="shared" si="66"/>
        <v>200</v>
      </c>
      <c r="BA68" s="82">
        <f t="shared" si="66"/>
        <v>300</v>
      </c>
    </row>
    <row r="69" spans="2:53" ht="17.100000000000001" customHeight="1">
      <c r="B69" s="427" t="s">
        <v>247</v>
      </c>
      <c r="C69" s="427"/>
      <c r="D69" s="130"/>
      <c r="E69" s="82">
        <f>E66*E65</f>
        <v>588</v>
      </c>
      <c r="F69" s="82">
        <f t="shared" ref="F69:I69" si="67">F66*F65</f>
        <v>336</v>
      </c>
      <c r="G69" s="82">
        <f t="shared" si="67"/>
        <v>336</v>
      </c>
      <c r="H69" s="82">
        <f t="shared" si="67"/>
        <v>168</v>
      </c>
      <c r="I69" s="82">
        <f t="shared" si="67"/>
        <v>252</v>
      </c>
      <c r="J69" s="176">
        <f>SUM(E69:I69)</f>
        <v>1680</v>
      </c>
      <c r="K69" s="82">
        <f t="shared" ref="K69:V69" si="68">K66*K65</f>
        <v>336</v>
      </c>
      <c r="L69" s="82">
        <f t="shared" si="68"/>
        <v>168</v>
      </c>
      <c r="M69" s="82">
        <f t="shared" si="68"/>
        <v>168</v>
      </c>
      <c r="N69" s="82">
        <f t="shared" si="68"/>
        <v>252</v>
      </c>
      <c r="O69" s="82">
        <f t="shared" si="68"/>
        <v>0</v>
      </c>
      <c r="P69" s="82">
        <f t="shared" si="68"/>
        <v>0</v>
      </c>
      <c r="Q69" s="82">
        <f t="shared" si="68"/>
        <v>0</v>
      </c>
      <c r="R69" s="82">
        <f t="shared" si="68"/>
        <v>588</v>
      </c>
      <c r="S69" s="82">
        <f t="shared" si="68"/>
        <v>336</v>
      </c>
      <c r="T69" s="82">
        <f t="shared" si="68"/>
        <v>336</v>
      </c>
      <c r="U69" s="82">
        <f t="shared" si="68"/>
        <v>168</v>
      </c>
      <c r="V69" s="82">
        <f t="shared" si="68"/>
        <v>252</v>
      </c>
      <c r="W69" s="176">
        <f>SUM(K69:V69)</f>
        <v>2604</v>
      </c>
      <c r="X69" s="82">
        <f t="shared" ref="X69:AI69" si="69">X66*X65</f>
        <v>336</v>
      </c>
      <c r="Y69" s="82">
        <f t="shared" si="69"/>
        <v>168</v>
      </c>
      <c r="Z69" s="82">
        <f t="shared" si="69"/>
        <v>168</v>
      </c>
      <c r="AA69" s="82">
        <f t="shared" si="69"/>
        <v>252</v>
      </c>
      <c r="AB69" s="82">
        <f t="shared" si="69"/>
        <v>0</v>
      </c>
      <c r="AC69" s="82">
        <f t="shared" si="69"/>
        <v>0</v>
      </c>
      <c r="AD69" s="82">
        <f t="shared" si="69"/>
        <v>0</v>
      </c>
      <c r="AE69" s="82">
        <f t="shared" si="69"/>
        <v>588</v>
      </c>
      <c r="AF69" s="82">
        <f t="shared" si="69"/>
        <v>336</v>
      </c>
      <c r="AG69" s="82">
        <f t="shared" si="69"/>
        <v>336</v>
      </c>
      <c r="AH69" s="82">
        <f t="shared" si="69"/>
        <v>168</v>
      </c>
      <c r="AI69" s="82">
        <f t="shared" si="69"/>
        <v>252</v>
      </c>
      <c r="AJ69" s="176">
        <f>SUM(X69:AI69)</f>
        <v>2604</v>
      </c>
      <c r="AK69" s="82">
        <f t="shared" ref="AK69:AV69" si="70">AK66*AK65</f>
        <v>336</v>
      </c>
      <c r="AL69" s="82">
        <f t="shared" si="70"/>
        <v>168</v>
      </c>
      <c r="AM69" s="82">
        <f t="shared" si="70"/>
        <v>168</v>
      </c>
      <c r="AN69" s="82">
        <f t="shared" si="70"/>
        <v>252</v>
      </c>
      <c r="AO69" s="82">
        <f t="shared" si="70"/>
        <v>0</v>
      </c>
      <c r="AP69" s="82">
        <f t="shared" si="70"/>
        <v>0</v>
      </c>
      <c r="AQ69" s="82">
        <f t="shared" si="70"/>
        <v>0</v>
      </c>
      <c r="AR69" s="82">
        <f t="shared" si="70"/>
        <v>588</v>
      </c>
      <c r="AS69" s="82">
        <f t="shared" si="70"/>
        <v>336</v>
      </c>
      <c r="AT69" s="82">
        <f t="shared" si="70"/>
        <v>336</v>
      </c>
      <c r="AU69" s="82">
        <f t="shared" si="70"/>
        <v>168</v>
      </c>
      <c r="AV69" s="82">
        <f t="shared" si="70"/>
        <v>252</v>
      </c>
      <c r="AW69" s="176">
        <f>SUM(AK69:AV69)</f>
        <v>2604</v>
      </c>
      <c r="AX69" s="82">
        <f t="shared" ref="AX69:BA69" si="71">AX66*AX65</f>
        <v>336</v>
      </c>
      <c r="AY69" s="82">
        <f t="shared" si="71"/>
        <v>168</v>
      </c>
      <c r="AZ69" s="82">
        <f t="shared" si="71"/>
        <v>168</v>
      </c>
      <c r="BA69" s="82">
        <f t="shared" si="71"/>
        <v>252</v>
      </c>
    </row>
    <row r="70" spans="2:53" ht="17.100000000000001" customHeight="1">
      <c r="B70" s="427" t="s">
        <v>248</v>
      </c>
      <c r="C70" s="427"/>
      <c r="D70" s="130"/>
      <c r="E70" s="83">
        <f>E68-E69</f>
        <v>112</v>
      </c>
      <c r="F70" s="83">
        <f t="shared" ref="F70:BA70" si="72">F68-F69</f>
        <v>64</v>
      </c>
      <c r="G70" s="83">
        <f t="shared" si="72"/>
        <v>64</v>
      </c>
      <c r="H70" s="83">
        <f t="shared" si="72"/>
        <v>32</v>
      </c>
      <c r="I70" s="83">
        <f t="shared" si="72"/>
        <v>48</v>
      </c>
      <c r="J70" s="178">
        <f>J68-J69</f>
        <v>320</v>
      </c>
      <c r="K70" s="83">
        <f t="shared" si="72"/>
        <v>64</v>
      </c>
      <c r="L70" s="83">
        <f t="shared" si="72"/>
        <v>32</v>
      </c>
      <c r="M70" s="83">
        <f t="shared" si="72"/>
        <v>32</v>
      </c>
      <c r="N70" s="83">
        <f t="shared" si="72"/>
        <v>48</v>
      </c>
      <c r="O70" s="83">
        <f t="shared" si="72"/>
        <v>0</v>
      </c>
      <c r="P70" s="83">
        <f t="shared" si="72"/>
        <v>0</v>
      </c>
      <c r="Q70" s="83">
        <f t="shared" si="72"/>
        <v>0</v>
      </c>
      <c r="R70" s="83">
        <f t="shared" si="72"/>
        <v>112</v>
      </c>
      <c r="S70" s="83">
        <f t="shared" si="72"/>
        <v>64</v>
      </c>
      <c r="T70" s="83">
        <f t="shared" si="72"/>
        <v>64</v>
      </c>
      <c r="U70" s="83">
        <f t="shared" si="72"/>
        <v>32</v>
      </c>
      <c r="V70" s="83">
        <f t="shared" si="72"/>
        <v>48</v>
      </c>
      <c r="W70" s="178">
        <f>W68-W69</f>
        <v>496</v>
      </c>
      <c r="X70" s="83">
        <f t="shared" si="72"/>
        <v>64</v>
      </c>
      <c r="Y70" s="83">
        <f t="shared" si="72"/>
        <v>32</v>
      </c>
      <c r="Z70" s="83">
        <f t="shared" si="72"/>
        <v>32</v>
      </c>
      <c r="AA70" s="83">
        <f t="shared" si="72"/>
        <v>48</v>
      </c>
      <c r="AB70" s="83">
        <f t="shared" si="72"/>
        <v>0</v>
      </c>
      <c r="AC70" s="83">
        <f t="shared" si="72"/>
        <v>0</v>
      </c>
      <c r="AD70" s="83">
        <f t="shared" si="72"/>
        <v>0</v>
      </c>
      <c r="AE70" s="83">
        <f t="shared" si="72"/>
        <v>112</v>
      </c>
      <c r="AF70" s="83">
        <f t="shared" si="72"/>
        <v>64</v>
      </c>
      <c r="AG70" s="83">
        <f t="shared" si="72"/>
        <v>64</v>
      </c>
      <c r="AH70" s="83">
        <f t="shared" si="72"/>
        <v>32</v>
      </c>
      <c r="AI70" s="83">
        <f t="shared" si="72"/>
        <v>48</v>
      </c>
      <c r="AJ70" s="178">
        <f>AJ68-AJ69</f>
        <v>496</v>
      </c>
      <c r="AK70" s="83">
        <f t="shared" si="72"/>
        <v>64</v>
      </c>
      <c r="AL70" s="83">
        <f t="shared" si="72"/>
        <v>32</v>
      </c>
      <c r="AM70" s="83">
        <f t="shared" si="72"/>
        <v>32</v>
      </c>
      <c r="AN70" s="83">
        <f t="shared" si="72"/>
        <v>48</v>
      </c>
      <c r="AO70" s="83">
        <f t="shared" si="72"/>
        <v>0</v>
      </c>
      <c r="AP70" s="83">
        <f t="shared" si="72"/>
        <v>0</v>
      </c>
      <c r="AQ70" s="83">
        <f t="shared" si="72"/>
        <v>0</v>
      </c>
      <c r="AR70" s="83">
        <f t="shared" si="72"/>
        <v>112</v>
      </c>
      <c r="AS70" s="83">
        <f t="shared" si="72"/>
        <v>64</v>
      </c>
      <c r="AT70" s="83">
        <f t="shared" si="72"/>
        <v>64</v>
      </c>
      <c r="AU70" s="83">
        <f t="shared" si="72"/>
        <v>32</v>
      </c>
      <c r="AV70" s="83">
        <f t="shared" si="72"/>
        <v>48</v>
      </c>
      <c r="AW70" s="178">
        <f>AW68-AW69</f>
        <v>496</v>
      </c>
      <c r="AX70" s="83">
        <f t="shared" si="72"/>
        <v>64</v>
      </c>
      <c r="AY70" s="83">
        <f t="shared" si="72"/>
        <v>32</v>
      </c>
      <c r="AZ70" s="83">
        <f t="shared" si="72"/>
        <v>32</v>
      </c>
      <c r="BA70" s="83">
        <f t="shared" si="72"/>
        <v>48</v>
      </c>
    </row>
    <row r="71" spans="2:53" ht="17.100000000000001" customHeight="1"/>
    <row r="72" spans="2:53" ht="17.100000000000001" customHeight="1">
      <c r="B72" s="436" t="s">
        <v>253</v>
      </c>
      <c r="C72" s="436"/>
      <c r="D72" s="331"/>
      <c r="E72" s="391" t="s">
        <v>217</v>
      </c>
      <c r="F72" s="391" t="s">
        <v>218</v>
      </c>
      <c r="G72" s="391" t="s">
        <v>219</v>
      </c>
      <c r="H72" s="391" t="s">
        <v>220</v>
      </c>
      <c r="I72" s="391" t="s">
        <v>221</v>
      </c>
      <c r="J72" s="197"/>
      <c r="K72" s="391" t="s">
        <v>210</v>
      </c>
      <c r="L72" s="391" t="s">
        <v>211</v>
      </c>
      <c r="M72" s="391" t="s">
        <v>212</v>
      </c>
      <c r="N72" s="391" t="s">
        <v>213</v>
      </c>
      <c r="O72" s="391" t="s">
        <v>214</v>
      </c>
      <c r="P72" s="391" t="s">
        <v>215</v>
      </c>
      <c r="Q72" s="391" t="s">
        <v>216</v>
      </c>
      <c r="R72" s="391" t="s">
        <v>217</v>
      </c>
      <c r="S72" s="391" t="s">
        <v>218</v>
      </c>
      <c r="T72" s="391" t="s">
        <v>219</v>
      </c>
      <c r="U72" s="391" t="s">
        <v>220</v>
      </c>
      <c r="V72" s="391" t="s">
        <v>221</v>
      </c>
      <c r="W72" s="197"/>
      <c r="X72" s="391" t="s">
        <v>210</v>
      </c>
      <c r="Y72" s="391" t="s">
        <v>211</v>
      </c>
      <c r="Z72" s="391" t="s">
        <v>212</v>
      </c>
      <c r="AA72" s="391" t="s">
        <v>213</v>
      </c>
      <c r="AB72" s="391" t="s">
        <v>214</v>
      </c>
      <c r="AC72" s="391" t="s">
        <v>215</v>
      </c>
      <c r="AD72" s="391" t="s">
        <v>216</v>
      </c>
      <c r="AE72" s="391" t="s">
        <v>217</v>
      </c>
      <c r="AF72" s="391" t="s">
        <v>218</v>
      </c>
      <c r="AG72" s="391" t="s">
        <v>219</v>
      </c>
      <c r="AH72" s="391" t="s">
        <v>220</v>
      </c>
      <c r="AI72" s="391" t="s">
        <v>221</v>
      </c>
      <c r="AJ72" s="197"/>
      <c r="AK72" s="391" t="s">
        <v>210</v>
      </c>
      <c r="AL72" s="391" t="s">
        <v>211</v>
      </c>
      <c r="AM72" s="391" t="s">
        <v>212</v>
      </c>
      <c r="AN72" s="391" t="s">
        <v>213</v>
      </c>
      <c r="AO72" s="391" t="s">
        <v>214</v>
      </c>
      <c r="AP72" s="391" t="s">
        <v>215</v>
      </c>
      <c r="AQ72" s="391" t="s">
        <v>216</v>
      </c>
      <c r="AR72" s="391" t="s">
        <v>217</v>
      </c>
      <c r="AS72" s="391" t="s">
        <v>218</v>
      </c>
      <c r="AT72" s="391" t="s">
        <v>219</v>
      </c>
      <c r="AU72" s="391" t="s">
        <v>220</v>
      </c>
      <c r="AV72" s="391" t="s">
        <v>221</v>
      </c>
      <c r="AW72" s="197"/>
      <c r="AX72" s="391" t="s">
        <v>210</v>
      </c>
      <c r="AY72" s="391" t="s">
        <v>211</v>
      </c>
      <c r="AZ72" s="391" t="s">
        <v>212</v>
      </c>
      <c r="BA72" s="391" t="s">
        <v>213</v>
      </c>
    </row>
    <row r="73" spans="2:53" ht="17.100000000000001" customHeight="1">
      <c r="B73" s="429" t="s">
        <v>11</v>
      </c>
      <c r="C73" s="429"/>
      <c r="D73" s="328"/>
      <c r="E73" s="98">
        <v>999</v>
      </c>
      <c r="F73" s="98">
        <v>999</v>
      </c>
      <c r="G73" s="98">
        <v>999</v>
      </c>
      <c r="H73" s="98">
        <v>999</v>
      </c>
      <c r="I73" s="98">
        <v>999</v>
      </c>
      <c r="J73" s="98"/>
      <c r="K73" s="98">
        <v>999</v>
      </c>
      <c r="L73" s="98">
        <v>999</v>
      </c>
      <c r="M73" s="98">
        <v>999</v>
      </c>
      <c r="N73" s="98">
        <v>999</v>
      </c>
      <c r="O73" s="98">
        <v>999</v>
      </c>
      <c r="P73" s="98">
        <v>999</v>
      </c>
      <c r="Q73" s="98">
        <v>999</v>
      </c>
      <c r="R73" s="98">
        <v>999</v>
      </c>
      <c r="S73" s="98">
        <v>999</v>
      </c>
      <c r="T73" s="98">
        <v>999</v>
      </c>
      <c r="U73" s="98">
        <v>999</v>
      </c>
      <c r="V73" s="98">
        <v>999</v>
      </c>
      <c r="W73" s="98"/>
      <c r="X73" s="98">
        <v>999</v>
      </c>
      <c r="Y73" s="98">
        <v>999</v>
      </c>
      <c r="Z73" s="98">
        <v>999</v>
      </c>
      <c r="AA73" s="98">
        <v>999</v>
      </c>
      <c r="AB73" s="98">
        <v>999</v>
      </c>
      <c r="AC73" s="98">
        <v>999</v>
      </c>
      <c r="AD73" s="98">
        <v>999</v>
      </c>
      <c r="AE73" s="98">
        <v>999</v>
      </c>
      <c r="AF73" s="98">
        <v>999</v>
      </c>
      <c r="AG73" s="98">
        <v>999</v>
      </c>
      <c r="AH73" s="98">
        <v>999</v>
      </c>
      <c r="AI73" s="98">
        <v>999</v>
      </c>
      <c r="AJ73" s="98"/>
      <c r="AK73" s="98">
        <v>999</v>
      </c>
      <c r="AL73" s="98">
        <v>999</v>
      </c>
      <c r="AM73" s="98">
        <v>999</v>
      </c>
      <c r="AN73" s="98">
        <v>999</v>
      </c>
      <c r="AO73" s="98">
        <v>999</v>
      </c>
      <c r="AP73" s="98">
        <v>999</v>
      </c>
      <c r="AQ73" s="98">
        <v>999</v>
      </c>
      <c r="AR73" s="98">
        <v>999</v>
      </c>
      <c r="AS73" s="98">
        <v>999</v>
      </c>
      <c r="AT73" s="98">
        <v>999</v>
      </c>
      <c r="AU73" s="98">
        <v>999</v>
      </c>
      <c r="AV73" s="98">
        <v>999</v>
      </c>
      <c r="AW73" s="98"/>
      <c r="AX73" s="98">
        <v>999</v>
      </c>
      <c r="AY73" s="98">
        <v>999</v>
      </c>
      <c r="AZ73" s="98">
        <v>999</v>
      </c>
      <c r="BA73" s="98">
        <v>999</v>
      </c>
    </row>
    <row r="74" spans="2:53" ht="18" customHeight="1">
      <c r="B74" s="427" t="s">
        <v>244</v>
      </c>
      <c r="C74" s="427"/>
      <c r="D74" s="130"/>
      <c r="E74" s="81">
        <f>IF('Volume '!$C$5=1,'Volume '!AA48,IF('Volume '!$C$5=2,'Volume '!K48,'Volume '!AQ48))</f>
        <v>1</v>
      </c>
      <c r="F74" s="81">
        <f>IF('Volume '!$C$5=1,'Volume '!AB48,IF('Volume '!$C$5=2,'Volume '!L48,'Volume '!AR48))</f>
        <v>1</v>
      </c>
      <c r="G74" s="81">
        <f>IF('Volume '!$C$5=1,'Volume '!AC48,IF('Volume '!$C$5=2,'Volume '!M48,'Volume '!AS48))</f>
        <v>1</v>
      </c>
      <c r="H74" s="81">
        <f>IF('Volume '!$C$5=1,'Volume '!AD48,IF('Volume '!$C$5=2,'Volume '!N48,'Volume '!AT48))</f>
        <v>0</v>
      </c>
      <c r="I74" s="81">
        <v>1</v>
      </c>
      <c r="J74" s="175">
        <f>SUM(E74:I74)</f>
        <v>4</v>
      </c>
      <c r="K74" s="81">
        <f>IF('Volume '!$C$5=1,'Volume '!T48,IF('Volume '!$C$5=2,'Volume '!D48,'Volume '!AJ48))</f>
        <v>1</v>
      </c>
      <c r="L74" s="81">
        <f>IF('Volume '!$C$5=1,'Volume '!U48,IF('Volume '!$C$5=2,'Volume '!E48,'Volume '!AK48))</f>
        <v>1</v>
      </c>
      <c r="M74" s="81">
        <f>IF('Volume '!$C$5=1,'Volume '!V48,IF('Volume '!$C$5=2,'Volume '!F48,'Volume '!AL48))</f>
        <v>1</v>
      </c>
      <c r="N74" s="81">
        <f>IF('Volume '!$C$5=1,'Volume '!W48,IF('Volume '!$C$5=2,'Volume '!G48,'Volume '!AM48))</f>
        <v>0</v>
      </c>
      <c r="O74" s="81">
        <f>IF('Volume '!$C$5=1,'Volume '!X48,IF('Volume '!$C$5=2,'Volume '!H48,'Volume '!AN48))</f>
        <v>0</v>
      </c>
      <c r="P74" s="81">
        <f>IF('Volume '!$C$5=1,'Volume '!Y48,IF('Volume '!$C$5=2,'Volume '!I48,'Volume '!AO48))</f>
        <v>0</v>
      </c>
      <c r="Q74" s="81">
        <f>IF('Volume '!$C$5=1,'Volume '!Z48,IF('Volume '!$C$5=2,'Volume '!J48,'Volume '!AP48))</f>
        <v>0</v>
      </c>
      <c r="R74" s="81">
        <f>IF('Volume '!$C$5=1,'Volume '!AA48,IF('Volume '!$C$5=2,'Volume '!K48,'Volume '!AQ48))</f>
        <v>1</v>
      </c>
      <c r="S74" s="81">
        <f>IF('Volume '!$C$5=1,'Volume '!AB48,IF('Volume '!$C$5=2,'Volume '!L48,'Volume '!AR48))</f>
        <v>1</v>
      </c>
      <c r="T74" s="81">
        <f>IF('Volume '!$C$5=1,'Volume '!AC48,IF('Volume '!$C$5=2,'Volume '!M48,'Volume '!AS48))</f>
        <v>1</v>
      </c>
      <c r="U74" s="81">
        <f>IF('Volume '!$C$5=1,'Volume '!AD48,IF('Volume '!$C$5=2,'Volume '!N48,'Volume '!AT48))</f>
        <v>0</v>
      </c>
      <c r="V74" s="81">
        <f>IF('Volume '!$C$5=1,'Volume '!AE48,IF('Volume '!$C$5=2,'Volume '!O48,'Volume '!AU48))</f>
        <v>2</v>
      </c>
      <c r="W74" s="175">
        <f>SUM(K74:V74)</f>
        <v>8</v>
      </c>
      <c r="X74" s="81">
        <f>IF('Volume '!$C$5=1,'Volume '!T48,IF('Volume '!$C$5=2,'Volume '!D48,'Volume '!AJ48))</f>
        <v>1</v>
      </c>
      <c r="Y74" s="81">
        <f>IF('Volume '!$C$5=1,'Volume '!U48,IF('Volume '!$C$5=2,'Volume '!E48,'Volume '!AK48))</f>
        <v>1</v>
      </c>
      <c r="Z74" s="81">
        <f>IF('Volume '!$C$5=1,'Volume '!V48,IF('Volume '!$C$5=2,'Volume '!F48,'Volume '!AL48))</f>
        <v>1</v>
      </c>
      <c r="AA74" s="81">
        <f>IF('Volume '!$C$5=1,'Volume '!W48,IF('Volume '!$C$5=2,'Volume '!G48,'Volume '!AM48))</f>
        <v>0</v>
      </c>
      <c r="AB74" s="81">
        <f>IF('Volume '!$C$5=1,'Volume '!X48,IF('Volume '!$C$5=2,'Volume '!H48,'Volume '!AN48))</f>
        <v>0</v>
      </c>
      <c r="AC74" s="81">
        <f>IF('Volume '!$C$5=1,'Volume '!Y48,IF('Volume '!$C$5=2,'Volume '!I48,'Volume '!AO48))</f>
        <v>0</v>
      </c>
      <c r="AD74" s="81">
        <f>IF('Volume '!$C$5=1,'Volume '!Z48,IF('Volume '!$C$5=2,'Volume '!J48,'Volume '!AP48))</f>
        <v>0</v>
      </c>
      <c r="AE74" s="81">
        <f>IF('Volume '!$C$5=1,'Volume '!AA48,IF('Volume '!$C$5=2,'Volume '!K48,'Volume '!AQ48))</f>
        <v>1</v>
      </c>
      <c r="AF74" s="81">
        <f>IF('Volume '!$C$5=1,'Volume '!AB48,IF('Volume '!$C$5=2,'Volume '!L48,'Volume '!AR48))</f>
        <v>1</v>
      </c>
      <c r="AG74" s="81">
        <f>IF('Volume '!$C$5=1,'Volume '!AC48,IF('Volume '!$C$5=2,'Volume '!M48,'Volume '!AS48))</f>
        <v>1</v>
      </c>
      <c r="AH74" s="81">
        <f>IF('Volume '!$C$5=1,'Volume '!AD48,IF('Volume '!$C$5=2,'Volume '!N48,'Volume '!AT48))</f>
        <v>0</v>
      </c>
      <c r="AI74" s="81">
        <f>IF('Volume '!$C$5=1,'Volume '!AE48,IF('Volume '!$C$5=2,'Volume '!O48,'Volume '!AU48))</f>
        <v>2</v>
      </c>
      <c r="AJ74" s="175">
        <f>SUM(X74:AI74)</f>
        <v>8</v>
      </c>
      <c r="AK74" s="81">
        <f>IF('Volume '!$C$5=1,'Volume '!T48,IF('Volume '!$C$5=2,'Volume '!D48,'Volume '!AJ48))</f>
        <v>1</v>
      </c>
      <c r="AL74" s="81">
        <f>IF('Volume '!$C$5=1,'Volume '!U48,IF('Volume '!$C$5=2,'Volume '!E48,'Volume '!AK48))</f>
        <v>1</v>
      </c>
      <c r="AM74" s="81">
        <f>IF('Volume '!$C$5=1,'Volume '!V48,IF('Volume '!$C$5=2,'Volume '!F48,'Volume '!AL48))</f>
        <v>1</v>
      </c>
      <c r="AN74" s="81">
        <f>IF('Volume '!$C$5=1,'Volume '!W48,IF('Volume '!$C$5=2,'Volume '!G48,'Volume '!AM48))</f>
        <v>0</v>
      </c>
      <c r="AO74" s="81">
        <f>IF('Volume '!$C$5=1,'Volume '!X48,IF('Volume '!$C$5=2,'Volume '!H48,'Volume '!AN48))</f>
        <v>0</v>
      </c>
      <c r="AP74" s="81">
        <f>IF('Volume '!$C$5=1,'Volume '!Y48,IF('Volume '!$C$5=2,'Volume '!I48,'Volume '!AO48))</f>
        <v>0</v>
      </c>
      <c r="AQ74" s="81">
        <f>IF('Volume '!$C$5=1,'Volume '!Z48,IF('Volume '!$C$5=2,'Volume '!J48,'Volume '!AP48))</f>
        <v>0</v>
      </c>
      <c r="AR74" s="81">
        <f>IF('Volume '!$C$5=1,'Volume '!AA48,IF('Volume '!$C$5=2,'Volume '!K48,'Volume '!AQ48))</f>
        <v>1</v>
      </c>
      <c r="AS74" s="81">
        <f>IF('Volume '!$C$5=1,'Volume '!AB48,IF('Volume '!$C$5=2,'Volume '!L48,'Volume '!AR48))</f>
        <v>1</v>
      </c>
      <c r="AT74" s="81">
        <f>IF('Volume '!$C$5=1,'Volume '!AC48,IF('Volume '!$C$5=2,'Volume '!M48,'Volume '!AS48))</f>
        <v>1</v>
      </c>
      <c r="AU74" s="81">
        <f>IF('Volume '!$C$5=1,'Volume '!AD48,IF('Volume '!$C$5=2,'Volume '!N48,'Volume '!AT48))</f>
        <v>0</v>
      </c>
      <c r="AV74" s="81">
        <f>IF('Volume '!$C$5=1,'Volume '!AE48,IF('Volume '!$C$5=2,'Volume '!O48,'Volume '!AU48))</f>
        <v>2</v>
      </c>
      <c r="AW74" s="175">
        <f>SUM(AK74:AV74)</f>
        <v>8</v>
      </c>
      <c r="AX74" s="81">
        <f>IF('Volume '!$C$5=1,'Volume '!T48,IF('Volume '!$C$5=2,'Volume '!D48,'Volume '!AJ48))</f>
        <v>1</v>
      </c>
      <c r="AY74" s="81">
        <f>IF('Volume '!$C$5=1,'Volume '!U48,IF('Volume '!$C$5=2,'Volume '!E48,'Volume '!AK48))</f>
        <v>1</v>
      </c>
      <c r="AZ74" s="81">
        <f>IF('Volume '!$C$5=1,'Volume '!V48,IF('Volume '!$C$5=2,'Volume '!F48,'Volume '!AL48))</f>
        <v>1</v>
      </c>
      <c r="BA74" s="81">
        <f>IF('Volume '!$C$5=1,'Volume '!W48,IF('Volume '!$C$5=2,'Volume '!G48,'Volume '!AM48))</f>
        <v>0</v>
      </c>
    </row>
    <row r="75" spans="2:53" ht="21" customHeight="1">
      <c r="B75" s="427" t="s">
        <v>245</v>
      </c>
      <c r="C75" s="427"/>
      <c r="D75" s="130"/>
      <c r="E75" s="82">
        <v>839.16</v>
      </c>
      <c r="F75" s="82">
        <v>839.16</v>
      </c>
      <c r="G75" s="82">
        <v>839.16</v>
      </c>
      <c r="H75" s="82">
        <v>839.16</v>
      </c>
      <c r="I75" s="82">
        <v>839.16</v>
      </c>
      <c r="J75" s="82"/>
      <c r="K75" s="82">
        <v>839.16</v>
      </c>
      <c r="L75" s="82">
        <v>839.16</v>
      </c>
      <c r="M75" s="82">
        <v>839.16</v>
      </c>
      <c r="N75" s="82">
        <v>839.16</v>
      </c>
      <c r="O75" s="82">
        <v>839.16</v>
      </c>
      <c r="P75" s="82">
        <v>839.16</v>
      </c>
      <c r="Q75" s="82">
        <v>839.16</v>
      </c>
      <c r="R75" s="82">
        <v>839.16</v>
      </c>
      <c r="S75" s="82">
        <v>839.16</v>
      </c>
      <c r="T75" s="82">
        <v>839.16</v>
      </c>
      <c r="U75" s="82">
        <v>839.16</v>
      </c>
      <c r="V75" s="82">
        <v>839.16</v>
      </c>
      <c r="W75" s="82"/>
      <c r="X75" s="82">
        <v>839.16</v>
      </c>
      <c r="Y75" s="82">
        <v>839.16</v>
      </c>
      <c r="Z75" s="82">
        <v>839.16</v>
      </c>
      <c r="AA75" s="82">
        <v>839.16</v>
      </c>
      <c r="AB75" s="82">
        <v>839.16</v>
      </c>
      <c r="AC75" s="82">
        <v>839.16</v>
      </c>
      <c r="AD75" s="82">
        <v>839.16</v>
      </c>
      <c r="AE75" s="82">
        <v>839.16</v>
      </c>
      <c r="AF75" s="82">
        <v>839.16</v>
      </c>
      <c r="AG75" s="82">
        <v>839.16</v>
      </c>
      <c r="AH75" s="82">
        <v>839.16</v>
      </c>
      <c r="AI75" s="82">
        <v>839.16</v>
      </c>
      <c r="AJ75" s="82"/>
      <c r="AK75" s="82">
        <v>839.16</v>
      </c>
      <c r="AL75" s="82">
        <v>839.16</v>
      </c>
      <c r="AM75" s="82">
        <v>839.16</v>
      </c>
      <c r="AN75" s="82">
        <v>839.16</v>
      </c>
      <c r="AO75" s="82">
        <v>839.16</v>
      </c>
      <c r="AP75" s="82">
        <v>839.16</v>
      </c>
      <c r="AQ75" s="82">
        <v>839.16</v>
      </c>
      <c r="AR75" s="82">
        <v>839.16</v>
      </c>
      <c r="AS75" s="82">
        <v>839.16</v>
      </c>
      <c r="AT75" s="82">
        <v>839.16</v>
      </c>
      <c r="AU75" s="82">
        <v>839.16</v>
      </c>
      <c r="AV75" s="82">
        <v>839.16</v>
      </c>
      <c r="AW75" s="82"/>
      <c r="AX75" s="82">
        <v>839.16</v>
      </c>
      <c r="AY75" s="82">
        <v>839.16</v>
      </c>
      <c r="AZ75" s="82">
        <v>839.16</v>
      </c>
      <c r="BA75" s="82">
        <v>839.16</v>
      </c>
    </row>
    <row r="76" spans="2:53" ht="17.100000000000001">
      <c r="B76" s="25"/>
      <c r="C76" s="25"/>
      <c r="D76" s="25"/>
      <c r="E76" s="25"/>
      <c r="F76" s="25"/>
      <c r="G76" s="25"/>
      <c r="H76" s="25"/>
      <c r="I76" s="25"/>
      <c r="J76" s="177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177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177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177"/>
      <c r="AX76" s="25"/>
      <c r="AY76" s="25"/>
      <c r="AZ76" s="25"/>
      <c r="BA76" s="25"/>
    </row>
    <row r="77" spans="2:53" ht="17.100000000000001">
      <c r="B77" s="427" t="s">
        <v>246</v>
      </c>
      <c r="C77" s="427"/>
      <c r="D77" s="130"/>
      <c r="E77" s="82">
        <f>E73*E74</f>
        <v>999</v>
      </c>
      <c r="F77" s="82">
        <f t="shared" ref="F77:I77" si="73">F73*F74</f>
        <v>999</v>
      </c>
      <c r="G77" s="82">
        <f t="shared" si="73"/>
        <v>999</v>
      </c>
      <c r="H77" s="82">
        <f t="shared" si="73"/>
        <v>0</v>
      </c>
      <c r="I77" s="82">
        <f t="shared" si="73"/>
        <v>999</v>
      </c>
      <c r="J77" s="176">
        <f>SUM(E77:I77)</f>
        <v>3996</v>
      </c>
      <c r="K77" s="82">
        <f t="shared" ref="K77:V77" si="74">K73*K74</f>
        <v>999</v>
      </c>
      <c r="L77" s="82">
        <f t="shared" si="74"/>
        <v>999</v>
      </c>
      <c r="M77" s="82">
        <f t="shared" si="74"/>
        <v>999</v>
      </c>
      <c r="N77" s="82">
        <f t="shared" si="74"/>
        <v>0</v>
      </c>
      <c r="O77" s="82">
        <f t="shared" si="74"/>
        <v>0</v>
      </c>
      <c r="P77" s="82">
        <f t="shared" si="74"/>
        <v>0</v>
      </c>
      <c r="Q77" s="82">
        <f t="shared" si="74"/>
        <v>0</v>
      </c>
      <c r="R77" s="82">
        <f t="shared" si="74"/>
        <v>999</v>
      </c>
      <c r="S77" s="82">
        <f t="shared" si="74"/>
        <v>999</v>
      </c>
      <c r="T77" s="82">
        <f t="shared" si="74"/>
        <v>999</v>
      </c>
      <c r="U77" s="82">
        <f t="shared" si="74"/>
        <v>0</v>
      </c>
      <c r="V77" s="82">
        <f t="shared" si="74"/>
        <v>1998</v>
      </c>
      <c r="W77" s="176">
        <f>SUM(K77:V77)</f>
        <v>7992</v>
      </c>
      <c r="X77" s="82">
        <f t="shared" ref="X77:AI77" si="75">X73*X74</f>
        <v>999</v>
      </c>
      <c r="Y77" s="82">
        <f t="shared" si="75"/>
        <v>999</v>
      </c>
      <c r="Z77" s="82">
        <f t="shared" si="75"/>
        <v>999</v>
      </c>
      <c r="AA77" s="82">
        <f t="shared" si="75"/>
        <v>0</v>
      </c>
      <c r="AB77" s="82">
        <f t="shared" si="75"/>
        <v>0</v>
      </c>
      <c r="AC77" s="82">
        <f t="shared" si="75"/>
        <v>0</v>
      </c>
      <c r="AD77" s="82">
        <f t="shared" si="75"/>
        <v>0</v>
      </c>
      <c r="AE77" s="82">
        <f t="shared" si="75"/>
        <v>999</v>
      </c>
      <c r="AF77" s="82">
        <f t="shared" si="75"/>
        <v>999</v>
      </c>
      <c r="AG77" s="82">
        <f t="shared" si="75"/>
        <v>999</v>
      </c>
      <c r="AH77" s="82">
        <f t="shared" si="75"/>
        <v>0</v>
      </c>
      <c r="AI77" s="82">
        <f t="shared" si="75"/>
        <v>1998</v>
      </c>
      <c r="AJ77" s="176">
        <f>SUM(X77:AI77)</f>
        <v>7992</v>
      </c>
      <c r="AK77" s="82">
        <f t="shared" ref="AK77:AV77" si="76">AK73*AK74</f>
        <v>999</v>
      </c>
      <c r="AL77" s="82">
        <f t="shared" si="76"/>
        <v>999</v>
      </c>
      <c r="AM77" s="82">
        <f t="shared" si="76"/>
        <v>999</v>
      </c>
      <c r="AN77" s="82">
        <f t="shared" si="76"/>
        <v>0</v>
      </c>
      <c r="AO77" s="82">
        <f t="shared" si="76"/>
        <v>0</v>
      </c>
      <c r="AP77" s="82">
        <f t="shared" si="76"/>
        <v>0</v>
      </c>
      <c r="AQ77" s="82">
        <f t="shared" si="76"/>
        <v>0</v>
      </c>
      <c r="AR77" s="82">
        <f t="shared" si="76"/>
        <v>999</v>
      </c>
      <c r="AS77" s="82">
        <f t="shared" si="76"/>
        <v>999</v>
      </c>
      <c r="AT77" s="82">
        <f t="shared" si="76"/>
        <v>999</v>
      </c>
      <c r="AU77" s="82">
        <f t="shared" si="76"/>
        <v>0</v>
      </c>
      <c r="AV77" s="82">
        <f t="shared" si="76"/>
        <v>1998</v>
      </c>
      <c r="AW77" s="176">
        <f>SUM(AK77:AV77)</f>
        <v>7992</v>
      </c>
      <c r="AX77" s="82">
        <f t="shared" ref="AX77:BA77" si="77">AX73*AX74</f>
        <v>999</v>
      </c>
      <c r="AY77" s="82">
        <f t="shared" si="77"/>
        <v>999</v>
      </c>
      <c r="AZ77" s="82">
        <f t="shared" si="77"/>
        <v>999</v>
      </c>
      <c r="BA77" s="82">
        <f t="shared" si="77"/>
        <v>0</v>
      </c>
    </row>
    <row r="78" spans="2:53" ht="17.100000000000001">
      <c r="B78" s="427" t="s">
        <v>247</v>
      </c>
      <c r="C78" s="427"/>
      <c r="D78" s="130"/>
      <c r="E78" s="82">
        <f>E75*E74</f>
        <v>839.16</v>
      </c>
      <c r="F78" s="82">
        <f t="shared" ref="F78:I78" si="78">F75*F74</f>
        <v>839.16</v>
      </c>
      <c r="G78" s="82">
        <f t="shared" si="78"/>
        <v>839.16</v>
      </c>
      <c r="H78" s="82">
        <f t="shared" si="78"/>
        <v>0</v>
      </c>
      <c r="I78" s="82">
        <f t="shared" si="78"/>
        <v>839.16</v>
      </c>
      <c r="J78" s="176">
        <f>SUM(E78:I78)</f>
        <v>3356.64</v>
      </c>
      <c r="K78" s="82">
        <f t="shared" ref="K78:V78" si="79">K75*K74</f>
        <v>839.16</v>
      </c>
      <c r="L78" s="82">
        <f t="shared" si="79"/>
        <v>839.16</v>
      </c>
      <c r="M78" s="82">
        <f t="shared" si="79"/>
        <v>839.16</v>
      </c>
      <c r="N78" s="82">
        <f t="shared" si="79"/>
        <v>0</v>
      </c>
      <c r="O78" s="82">
        <f t="shared" si="79"/>
        <v>0</v>
      </c>
      <c r="P78" s="82">
        <f t="shared" si="79"/>
        <v>0</v>
      </c>
      <c r="Q78" s="82">
        <f t="shared" si="79"/>
        <v>0</v>
      </c>
      <c r="R78" s="82">
        <f t="shared" si="79"/>
        <v>839.16</v>
      </c>
      <c r="S78" s="82">
        <f t="shared" si="79"/>
        <v>839.16</v>
      </c>
      <c r="T78" s="82">
        <f t="shared" si="79"/>
        <v>839.16</v>
      </c>
      <c r="U78" s="82">
        <f t="shared" si="79"/>
        <v>0</v>
      </c>
      <c r="V78" s="82">
        <f t="shared" si="79"/>
        <v>1678.32</v>
      </c>
      <c r="W78" s="176">
        <f>SUM(K78:V78)</f>
        <v>6713.28</v>
      </c>
      <c r="X78" s="82">
        <f t="shared" ref="X78:AI78" si="80">X75*X74</f>
        <v>839.16</v>
      </c>
      <c r="Y78" s="82">
        <f t="shared" si="80"/>
        <v>839.16</v>
      </c>
      <c r="Z78" s="82">
        <f t="shared" si="80"/>
        <v>839.16</v>
      </c>
      <c r="AA78" s="82">
        <f t="shared" si="80"/>
        <v>0</v>
      </c>
      <c r="AB78" s="82">
        <f t="shared" si="80"/>
        <v>0</v>
      </c>
      <c r="AC78" s="82">
        <f t="shared" si="80"/>
        <v>0</v>
      </c>
      <c r="AD78" s="82">
        <f t="shared" si="80"/>
        <v>0</v>
      </c>
      <c r="AE78" s="82">
        <f t="shared" si="80"/>
        <v>839.16</v>
      </c>
      <c r="AF78" s="82">
        <f t="shared" si="80"/>
        <v>839.16</v>
      </c>
      <c r="AG78" s="82">
        <f t="shared" si="80"/>
        <v>839.16</v>
      </c>
      <c r="AH78" s="82">
        <f t="shared" si="80"/>
        <v>0</v>
      </c>
      <c r="AI78" s="82">
        <f t="shared" si="80"/>
        <v>1678.32</v>
      </c>
      <c r="AJ78" s="176">
        <f>SUM(X78:AI78)</f>
        <v>6713.28</v>
      </c>
      <c r="AK78" s="82">
        <f t="shared" ref="AK78:AV78" si="81">AK75*AK74</f>
        <v>839.16</v>
      </c>
      <c r="AL78" s="82">
        <f t="shared" si="81"/>
        <v>839.16</v>
      </c>
      <c r="AM78" s="82">
        <f t="shared" si="81"/>
        <v>839.16</v>
      </c>
      <c r="AN78" s="82">
        <f t="shared" si="81"/>
        <v>0</v>
      </c>
      <c r="AO78" s="82">
        <f t="shared" si="81"/>
        <v>0</v>
      </c>
      <c r="AP78" s="82">
        <f t="shared" si="81"/>
        <v>0</v>
      </c>
      <c r="AQ78" s="82">
        <f t="shared" si="81"/>
        <v>0</v>
      </c>
      <c r="AR78" s="82">
        <f t="shared" si="81"/>
        <v>839.16</v>
      </c>
      <c r="AS78" s="82">
        <f t="shared" si="81"/>
        <v>839.16</v>
      </c>
      <c r="AT78" s="82">
        <f t="shared" si="81"/>
        <v>839.16</v>
      </c>
      <c r="AU78" s="82">
        <f t="shared" si="81"/>
        <v>0</v>
      </c>
      <c r="AV78" s="82">
        <f t="shared" si="81"/>
        <v>1678.32</v>
      </c>
      <c r="AW78" s="176">
        <f>SUM(AK78:AV78)</f>
        <v>6713.28</v>
      </c>
      <c r="AX78" s="82">
        <f t="shared" ref="AX78:BA78" si="82">AX75*AX74</f>
        <v>839.16</v>
      </c>
      <c r="AY78" s="82">
        <f t="shared" si="82"/>
        <v>839.16</v>
      </c>
      <c r="AZ78" s="82">
        <f t="shared" si="82"/>
        <v>839.16</v>
      </c>
      <c r="BA78" s="82">
        <f t="shared" si="82"/>
        <v>0</v>
      </c>
    </row>
    <row r="79" spans="2:53" ht="17.100000000000001">
      <c r="B79" s="427" t="s">
        <v>248</v>
      </c>
      <c r="C79" s="427"/>
      <c r="D79" s="130"/>
      <c r="E79" s="83">
        <f>E77-E78</f>
        <v>159.84000000000003</v>
      </c>
      <c r="F79" s="83">
        <f t="shared" ref="F79:BA79" si="83">F77-F78</f>
        <v>159.84000000000003</v>
      </c>
      <c r="G79" s="83">
        <f t="shared" si="83"/>
        <v>159.84000000000003</v>
      </c>
      <c r="H79" s="83">
        <f t="shared" si="83"/>
        <v>0</v>
      </c>
      <c r="I79" s="83">
        <f t="shared" si="83"/>
        <v>159.84000000000003</v>
      </c>
      <c r="J79" s="178">
        <f>J77-J78</f>
        <v>639.36000000000013</v>
      </c>
      <c r="K79" s="83">
        <f t="shared" si="83"/>
        <v>159.84000000000003</v>
      </c>
      <c r="L79" s="83">
        <f t="shared" si="83"/>
        <v>159.84000000000003</v>
      </c>
      <c r="M79" s="83">
        <f t="shared" si="83"/>
        <v>159.84000000000003</v>
      </c>
      <c r="N79" s="83">
        <f t="shared" si="83"/>
        <v>0</v>
      </c>
      <c r="O79" s="83">
        <f t="shared" si="83"/>
        <v>0</v>
      </c>
      <c r="P79" s="83">
        <f t="shared" si="83"/>
        <v>0</v>
      </c>
      <c r="Q79" s="83">
        <f t="shared" si="83"/>
        <v>0</v>
      </c>
      <c r="R79" s="83">
        <f t="shared" si="83"/>
        <v>159.84000000000003</v>
      </c>
      <c r="S79" s="83">
        <f t="shared" si="83"/>
        <v>159.84000000000003</v>
      </c>
      <c r="T79" s="83">
        <f t="shared" si="83"/>
        <v>159.84000000000003</v>
      </c>
      <c r="U79" s="83">
        <f t="shared" si="83"/>
        <v>0</v>
      </c>
      <c r="V79" s="83">
        <f t="shared" si="83"/>
        <v>319.68000000000006</v>
      </c>
      <c r="W79" s="178">
        <f>W77-W78</f>
        <v>1278.7200000000003</v>
      </c>
      <c r="X79" s="83">
        <f t="shared" si="83"/>
        <v>159.84000000000003</v>
      </c>
      <c r="Y79" s="83">
        <f t="shared" si="83"/>
        <v>159.84000000000003</v>
      </c>
      <c r="Z79" s="83">
        <f t="shared" si="83"/>
        <v>159.84000000000003</v>
      </c>
      <c r="AA79" s="83">
        <f t="shared" si="83"/>
        <v>0</v>
      </c>
      <c r="AB79" s="83">
        <f t="shared" si="83"/>
        <v>0</v>
      </c>
      <c r="AC79" s="83">
        <f t="shared" si="83"/>
        <v>0</v>
      </c>
      <c r="AD79" s="83">
        <f t="shared" si="83"/>
        <v>0</v>
      </c>
      <c r="AE79" s="83">
        <f t="shared" si="83"/>
        <v>159.84000000000003</v>
      </c>
      <c r="AF79" s="83">
        <f t="shared" si="83"/>
        <v>159.84000000000003</v>
      </c>
      <c r="AG79" s="83">
        <f t="shared" si="83"/>
        <v>159.84000000000003</v>
      </c>
      <c r="AH79" s="83">
        <f t="shared" si="83"/>
        <v>0</v>
      </c>
      <c r="AI79" s="83">
        <f t="shared" si="83"/>
        <v>319.68000000000006</v>
      </c>
      <c r="AJ79" s="178">
        <f>AJ77-AJ78</f>
        <v>1278.7200000000003</v>
      </c>
      <c r="AK79" s="83">
        <f t="shared" si="83"/>
        <v>159.84000000000003</v>
      </c>
      <c r="AL79" s="83">
        <f t="shared" si="83"/>
        <v>159.84000000000003</v>
      </c>
      <c r="AM79" s="83">
        <f t="shared" si="83"/>
        <v>159.84000000000003</v>
      </c>
      <c r="AN79" s="83">
        <f t="shared" si="83"/>
        <v>0</v>
      </c>
      <c r="AO79" s="83">
        <f t="shared" si="83"/>
        <v>0</v>
      </c>
      <c r="AP79" s="83">
        <f t="shared" si="83"/>
        <v>0</v>
      </c>
      <c r="AQ79" s="83">
        <f t="shared" si="83"/>
        <v>0</v>
      </c>
      <c r="AR79" s="83">
        <f t="shared" si="83"/>
        <v>159.84000000000003</v>
      </c>
      <c r="AS79" s="83">
        <f t="shared" si="83"/>
        <v>159.84000000000003</v>
      </c>
      <c r="AT79" s="83">
        <f t="shared" si="83"/>
        <v>159.84000000000003</v>
      </c>
      <c r="AU79" s="83">
        <f t="shared" si="83"/>
        <v>0</v>
      </c>
      <c r="AV79" s="83">
        <f t="shared" si="83"/>
        <v>319.68000000000006</v>
      </c>
      <c r="AW79" s="178">
        <f>AW77-AW78</f>
        <v>1278.7200000000003</v>
      </c>
      <c r="AX79" s="83">
        <f t="shared" si="83"/>
        <v>159.84000000000003</v>
      </c>
      <c r="AY79" s="83">
        <f t="shared" si="83"/>
        <v>159.84000000000003</v>
      </c>
      <c r="AZ79" s="83">
        <f t="shared" si="83"/>
        <v>159.84000000000003</v>
      </c>
      <c r="BA79" s="83">
        <f t="shared" si="83"/>
        <v>0</v>
      </c>
    </row>
    <row r="80" spans="2:53">
      <c r="I80" s="7"/>
    </row>
    <row r="81" spans="2:53" ht="19.5">
      <c r="B81" s="440" t="s">
        <v>254</v>
      </c>
      <c r="C81" s="440"/>
      <c r="D81" s="334"/>
      <c r="E81" s="392" t="s">
        <v>217</v>
      </c>
      <c r="F81" s="392" t="s">
        <v>218</v>
      </c>
      <c r="G81" s="392" t="s">
        <v>219</v>
      </c>
      <c r="H81" s="392" t="s">
        <v>220</v>
      </c>
      <c r="I81" s="392" t="s">
        <v>221</v>
      </c>
      <c r="J81" s="84"/>
      <c r="K81" s="392" t="s">
        <v>210</v>
      </c>
      <c r="L81" s="392" t="s">
        <v>211</v>
      </c>
      <c r="M81" s="392" t="s">
        <v>212</v>
      </c>
      <c r="N81" s="392" t="s">
        <v>213</v>
      </c>
      <c r="O81" s="392" t="s">
        <v>214</v>
      </c>
      <c r="P81" s="392" t="s">
        <v>215</v>
      </c>
      <c r="Q81" s="392" t="s">
        <v>216</v>
      </c>
      <c r="R81" s="392" t="s">
        <v>217</v>
      </c>
      <c r="S81" s="392" t="s">
        <v>218</v>
      </c>
      <c r="T81" s="392" t="s">
        <v>219</v>
      </c>
      <c r="U81" s="392" t="s">
        <v>220</v>
      </c>
      <c r="V81" s="392" t="s">
        <v>221</v>
      </c>
      <c r="W81" s="84"/>
      <c r="X81" s="392" t="s">
        <v>210</v>
      </c>
      <c r="Y81" s="392" t="s">
        <v>211</v>
      </c>
      <c r="Z81" s="392" t="s">
        <v>212</v>
      </c>
      <c r="AA81" s="392" t="s">
        <v>213</v>
      </c>
      <c r="AB81" s="392" t="s">
        <v>214</v>
      </c>
      <c r="AC81" s="392" t="s">
        <v>215</v>
      </c>
      <c r="AD81" s="392" t="s">
        <v>216</v>
      </c>
      <c r="AE81" s="392" t="s">
        <v>217</v>
      </c>
      <c r="AF81" s="392" t="s">
        <v>218</v>
      </c>
      <c r="AG81" s="392" t="s">
        <v>219</v>
      </c>
      <c r="AH81" s="392" t="s">
        <v>220</v>
      </c>
      <c r="AI81" s="392" t="s">
        <v>221</v>
      </c>
      <c r="AJ81" s="84"/>
      <c r="AK81" s="392" t="s">
        <v>210</v>
      </c>
      <c r="AL81" s="392" t="s">
        <v>211</v>
      </c>
      <c r="AM81" s="392" t="s">
        <v>212</v>
      </c>
      <c r="AN81" s="392" t="s">
        <v>213</v>
      </c>
      <c r="AO81" s="392" t="s">
        <v>214</v>
      </c>
      <c r="AP81" s="392" t="s">
        <v>215</v>
      </c>
      <c r="AQ81" s="392" t="s">
        <v>216</v>
      </c>
      <c r="AR81" s="392" t="s">
        <v>217</v>
      </c>
      <c r="AS81" s="392" t="s">
        <v>218</v>
      </c>
      <c r="AT81" s="392" t="s">
        <v>219</v>
      </c>
      <c r="AU81" s="392" t="s">
        <v>220</v>
      </c>
      <c r="AV81" s="392" t="s">
        <v>221</v>
      </c>
      <c r="AW81" s="84"/>
      <c r="AX81" s="392" t="s">
        <v>210</v>
      </c>
      <c r="AY81" s="392" t="s">
        <v>211</v>
      </c>
      <c r="AZ81" s="392" t="s">
        <v>212</v>
      </c>
      <c r="BA81" s="392" t="s">
        <v>213</v>
      </c>
    </row>
    <row r="82" spans="2:53" ht="17.100000000000001" customHeight="1">
      <c r="B82" s="429" t="s">
        <v>11</v>
      </c>
      <c r="C82" s="429"/>
      <c r="D82" s="328"/>
      <c r="E82" s="98">
        <v>25</v>
      </c>
      <c r="F82" s="98">
        <v>25</v>
      </c>
      <c r="G82" s="98">
        <v>25</v>
      </c>
      <c r="H82" s="98">
        <v>25</v>
      </c>
      <c r="I82" s="98">
        <v>25</v>
      </c>
      <c r="J82" s="98"/>
      <c r="K82" s="98">
        <v>25</v>
      </c>
      <c r="L82" s="98">
        <v>25</v>
      </c>
      <c r="M82" s="98">
        <v>25</v>
      </c>
      <c r="N82" s="98">
        <v>25</v>
      </c>
      <c r="O82" s="98">
        <v>25</v>
      </c>
      <c r="P82" s="98">
        <v>25</v>
      </c>
      <c r="Q82" s="98">
        <v>25</v>
      </c>
      <c r="R82" s="98">
        <v>25</v>
      </c>
      <c r="S82" s="98">
        <v>25</v>
      </c>
      <c r="T82" s="98">
        <v>25</v>
      </c>
      <c r="U82" s="98">
        <v>25</v>
      </c>
      <c r="V82" s="98">
        <v>25</v>
      </c>
      <c r="W82" s="98"/>
      <c r="X82" s="98">
        <v>25</v>
      </c>
      <c r="Y82" s="98">
        <v>25</v>
      </c>
      <c r="Z82" s="98">
        <v>25</v>
      </c>
      <c r="AA82" s="98">
        <v>25</v>
      </c>
      <c r="AB82" s="98">
        <v>25</v>
      </c>
      <c r="AC82" s="98">
        <v>25</v>
      </c>
      <c r="AD82" s="98">
        <v>25</v>
      </c>
      <c r="AE82" s="98">
        <v>25</v>
      </c>
      <c r="AF82" s="98">
        <v>25</v>
      </c>
      <c r="AG82" s="98">
        <v>25</v>
      </c>
      <c r="AH82" s="98">
        <v>25</v>
      </c>
      <c r="AI82" s="98">
        <v>25</v>
      </c>
      <c r="AJ82" s="98"/>
      <c r="AK82" s="98">
        <v>25</v>
      </c>
      <c r="AL82" s="98">
        <v>25</v>
      </c>
      <c r="AM82" s="98">
        <v>25</v>
      </c>
      <c r="AN82" s="98">
        <v>25</v>
      </c>
      <c r="AO82" s="98">
        <v>25</v>
      </c>
      <c r="AP82" s="98">
        <v>25</v>
      </c>
      <c r="AQ82" s="98">
        <v>25</v>
      </c>
      <c r="AR82" s="98">
        <v>25</v>
      </c>
      <c r="AS82" s="98">
        <v>25</v>
      </c>
      <c r="AT82" s="98">
        <v>25</v>
      </c>
      <c r="AU82" s="98">
        <v>25</v>
      </c>
      <c r="AV82" s="98">
        <v>25</v>
      </c>
      <c r="AW82" s="98"/>
      <c r="AX82" s="98">
        <v>25</v>
      </c>
      <c r="AY82" s="98">
        <v>25</v>
      </c>
      <c r="AZ82" s="98">
        <v>25</v>
      </c>
      <c r="BA82" s="98">
        <v>25</v>
      </c>
    </row>
    <row r="83" spans="2:53" ht="17.100000000000001" customHeight="1">
      <c r="B83" s="427" t="s">
        <v>244</v>
      </c>
      <c r="C83" s="427"/>
      <c r="D83" s="130"/>
      <c r="E83" s="81">
        <f>IF('Volume '!$C$5=1,'Volume '!AA43,IF('Volume '!$C$5=2,'Volume '!K43,'Volume '!AQ43))</f>
        <v>2</v>
      </c>
      <c r="F83" s="81">
        <f>IF('Volume '!$C$5=1,'Volume '!AB43,IF('Volume '!$C$5=2,'Volume '!L43,'Volume '!AR43))</f>
        <v>2</v>
      </c>
      <c r="G83" s="81">
        <f>IF('Volume '!$C$5=1,'Volume '!AC43,IF('Volume '!$C$5=2,'Volume '!M43,'Volume '!AS43))</f>
        <v>2</v>
      </c>
      <c r="H83" s="81">
        <f>IF('Volume '!$C$5=1,'Volume '!AD43,IF('Volume '!$C$5=2,'Volume '!N43,'Volume '!AT43))</f>
        <v>2</v>
      </c>
      <c r="I83" s="81">
        <f>IF('Volume '!$C$5=1,'Volume '!AE43,IF('Volume '!$C$5=2,'Volume '!O43,'Volume '!AU43))</f>
        <v>1</v>
      </c>
      <c r="J83" s="175">
        <f>SUM(E83:I83)</f>
        <v>9</v>
      </c>
      <c r="K83" s="81">
        <f>IF('Volume '!$C$5=1,'Volume '!T43,IF('Volume '!$C$5=2,'Volume '!D43,'Volume '!AJ43))</f>
        <v>1</v>
      </c>
      <c r="L83" s="81">
        <f>IF('Volume '!$C$5=1,'Volume '!U43,IF('Volume '!$C$5=2,'Volume '!E43,'Volume '!AK43))</f>
        <v>1</v>
      </c>
      <c r="M83" s="81">
        <f>IF('Volume '!$C$5=1,'Volume '!V43,IF('Volume '!$C$5=2,'Volume '!F43,'Volume '!AL43))</f>
        <v>4</v>
      </c>
      <c r="N83" s="81">
        <f>IF('Volume '!$C$5=1,'Volume '!W43,IF('Volume '!$C$5=2,'Volume '!G43,'Volume '!AM43))</f>
        <v>0</v>
      </c>
      <c r="O83" s="81">
        <f>IF('Volume '!$C$5=1,'Volume '!X43,IF('Volume '!$C$5=2,'Volume '!H43,'Volume '!AN43))</f>
        <v>0</v>
      </c>
      <c r="P83" s="81">
        <f>IF('Volume '!$C$5=1,'Volume '!Y43,IF('Volume '!$C$5=2,'Volume '!I43,'Volume '!AO43))</f>
        <v>0</v>
      </c>
      <c r="Q83" s="81">
        <f>IF('Volume '!$C$5=1,'Volume '!Z43,IF('Volume '!$C$5=2,'Volume '!J43,'Volume '!AP43))</f>
        <v>0</v>
      </c>
      <c r="R83" s="81">
        <f>IF('Volume '!$C$5=1,'Volume '!AA43,IF('Volume '!$C$5=2,'Volume '!K43,'Volume '!AQ43))</f>
        <v>2</v>
      </c>
      <c r="S83" s="81">
        <f>IF('Volume '!$C$5=1,'Volume '!AB43,IF('Volume '!$C$5=2,'Volume '!L43,'Volume '!AR43))</f>
        <v>2</v>
      </c>
      <c r="T83" s="81">
        <f>IF('Volume '!$C$5=1,'Volume '!AC43,IF('Volume '!$C$5=2,'Volume '!M43,'Volume '!AS43))</f>
        <v>2</v>
      </c>
      <c r="U83" s="81">
        <f>IF('Volume '!$C$5=1,'Volume '!AD43,IF('Volume '!$C$5=2,'Volume '!N43,'Volume '!AT43))</f>
        <v>2</v>
      </c>
      <c r="V83" s="81">
        <f>IF('Volume '!$C$5=1,'Volume '!AE43,IF('Volume '!$C$5=2,'Volume '!O43,'Volume '!AU43))</f>
        <v>1</v>
      </c>
      <c r="W83" s="175">
        <f>SUM(K83:V83)</f>
        <v>15</v>
      </c>
      <c r="X83" s="81">
        <f>IF('Volume '!$C$5=1,'Volume '!T43,IF('Volume '!$C$5=2,'Volume '!D43,'Volume '!AJ43))</f>
        <v>1</v>
      </c>
      <c r="Y83" s="81">
        <f>IF('Volume '!$C$5=1,'Volume '!U43,IF('Volume '!$C$5=2,'Volume '!E43,'Volume '!AK43))</f>
        <v>1</v>
      </c>
      <c r="Z83" s="81">
        <f>IF('Volume '!$C$5=1,'Volume '!V43,IF('Volume '!$C$5=2,'Volume '!F43,'Volume '!AL43))</f>
        <v>4</v>
      </c>
      <c r="AA83" s="81">
        <f>IF('Volume '!$C$5=1,'Volume '!W43,IF('Volume '!$C$5=2,'Volume '!G43,'Volume '!AM43))</f>
        <v>0</v>
      </c>
      <c r="AB83" s="81">
        <f>IF('Volume '!$C$5=1,'Volume '!X43,IF('Volume '!$C$5=2,'Volume '!H43,'Volume '!AN43))</f>
        <v>0</v>
      </c>
      <c r="AC83" s="81">
        <f>IF('Volume '!$C$5=1,'Volume '!Y43,IF('Volume '!$C$5=2,'Volume '!I43,'Volume '!AO43))</f>
        <v>0</v>
      </c>
      <c r="AD83" s="81">
        <f>IF('Volume '!$C$5=1,'Volume '!Z43,IF('Volume '!$C$5=2,'Volume '!J43,'Volume '!AP43))</f>
        <v>0</v>
      </c>
      <c r="AE83" s="81">
        <f>IF('Volume '!$C$5=1,'Volume '!AA43,IF('Volume '!$C$5=2,'Volume '!K43,'Volume '!AQ43))</f>
        <v>2</v>
      </c>
      <c r="AF83" s="81">
        <f>IF('Volume '!$C$5=1,'Volume '!AB43,IF('Volume '!$C$5=2,'Volume '!L43,'Volume '!AR43))</f>
        <v>2</v>
      </c>
      <c r="AG83" s="81">
        <f>IF('Volume '!$C$5=1,'Volume '!AC43,IF('Volume '!$C$5=2,'Volume '!M43,'Volume '!AS43))</f>
        <v>2</v>
      </c>
      <c r="AH83" s="81">
        <f>IF('Volume '!$C$5=1,'Volume '!AD43,IF('Volume '!$C$5=2,'Volume '!N43,'Volume '!AT43))</f>
        <v>2</v>
      </c>
      <c r="AI83" s="81">
        <f>IF('Volume '!$C$5=1,'Volume '!AE43,IF('Volume '!$C$5=2,'Volume '!O43,'Volume '!AU43))</f>
        <v>1</v>
      </c>
      <c r="AJ83" s="175">
        <f>SUM(X83:AI83)</f>
        <v>15</v>
      </c>
      <c r="AK83" s="81">
        <f>IF('Volume '!$C$5=1,'Volume '!T43,IF('Volume '!$C$5=2,'Volume '!D43,'Volume '!AJ43))</f>
        <v>1</v>
      </c>
      <c r="AL83" s="81">
        <f>IF('Volume '!$C$5=1,'Volume '!U43,IF('Volume '!$C$5=2,'Volume '!E43,'Volume '!AK43))</f>
        <v>1</v>
      </c>
      <c r="AM83" s="81">
        <f>IF('Volume '!$C$5=1,'Volume '!V43,IF('Volume '!$C$5=2,'Volume '!F43,'Volume '!AL43))</f>
        <v>4</v>
      </c>
      <c r="AN83" s="81">
        <f>IF('Volume '!$C$5=1,'Volume '!W43,IF('Volume '!$C$5=2,'Volume '!G43,'Volume '!AM43))</f>
        <v>0</v>
      </c>
      <c r="AO83" s="81">
        <f>IF('Volume '!$C$5=1,'Volume '!X43,IF('Volume '!$C$5=2,'Volume '!H43,'Volume '!AN43))</f>
        <v>0</v>
      </c>
      <c r="AP83" s="81">
        <f>IF('Volume '!$C$5=1,'Volume '!Y43,IF('Volume '!$C$5=2,'Volume '!I43,'Volume '!AO43))</f>
        <v>0</v>
      </c>
      <c r="AQ83" s="81">
        <f>IF('Volume '!$C$5=1,'Volume '!Z43,IF('Volume '!$C$5=2,'Volume '!J43,'Volume '!AP43))</f>
        <v>0</v>
      </c>
      <c r="AR83" s="81">
        <f>IF('Volume '!$C$5=1,'Volume '!AA43,IF('Volume '!$C$5=2,'Volume '!K43,'Volume '!AQ43))</f>
        <v>2</v>
      </c>
      <c r="AS83" s="81">
        <f>IF('Volume '!$C$5=1,'Volume '!AB43,IF('Volume '!$C$5=2,'Volume '!L43,'Volume '!AR43))</f>
        <v>2</v>
      </c>
      <c r="AT83" s="81">
        <f>IF('Volume '!$C$5=1,'Volume '!AC43,IF('Volume '!$C$5=2,'Volume '!M43,'Volume '!AS43))</f>
        <v>2</v>
      </c>
      <c r="AU83" s="81">
        <f>IF('Volume '!$C$5=1,'Volume '!AD43,IF('Volume '!$C$5=2,'Volume '!N43,'Volume '!AT43))</f>
        <v>2</v>
      </c>
      <c r="AV83" s="81">
        <f>IF('Volume '!$C$5=1,'Volume '!AE43,IF('Volume '!$C$5=2,'Volume '!O43,'Volume '!AU43))</f>
        <v>1</v>
      </c>
      <c r="AW83" s="175">
        <f>SUM(AK83:AV83)</f>
        <v>15</v>
      </c>
      <c r="AX83" s="81">
        <f>IF('Volume '!$C$5=1,'Volume '!T43,IF('Volume '!$C$5=2,'Volume '!D43,'Volume '!AJ43))</f>
        <v>1</v>
      </c>
      <c r="AY83" s="81">
        <f>IF('Volume '!$C$5=1,'Volume '!U43,IF('Volume '!$C$5=2,'Volume '!E43,'Volume '!AK43))</f>
        <v>1</v>
      </c>
      <c r="AZ83" s="81">
        <f>IF('Volume '!$C$5=1,'Volume '!V43,IF('Volume '!$C$5=2,'Volume '!F43,'Volume '!AL43))</f>
        <v>4</v>
      </c>
      <c r="BA83" s="81">
        <f>IF('Volume '!$C$5=1,'Volume '!W43,IF('Volume '!$C$5=2,'Volume '!G43,'Volume '!AM43))</f>
        <v>0</v>
      </c>
    </row>
    <row r="84" spans="2:53" ht="17.100000000000001" customHeight="1">
      <c r="B84" s="427" t="s">
        <v>245</v>
      </c>
      <c r="C84" s="427"/>
      <c r="D84" s="130"/>
      <c r="E84" s="82">
        <v>18.75</v>
      </c>
      <c r="F84" s="82">
        <v>18.75</v>
      </c>
      <c r="G84" s="82">
        <v>18.75</v>
      </c>
      <c r="H84" s="82">
        <v>18.75</v>
      </c>
      <c r="I84" s="82">
        <v>18.75</v>
      </c>
      <c r="J84" s="82"/>
      <c r="K84" s="82">
        <v>18.75</v>
      </c>
      <c r="L84" s="82">
        <v>18.75</v>
      </c>
      <c r="M84" s="82">
        <v>18.75</v>
      </c>
      <c r="N84" s="82">
        <v>18.75</v>
      </c>
      <c r="O84" s="82">
        <v>18.75</v>
      </c>
      <c r="P84" s="82">
        <v>18.75</v>
      </c>
      <c r="Q84" s="82">
        <v>18.75</v>
      </c>
      <c r="R84" s="82">
        <v>18.75</v>
      </c>
      <c r="S84" s="82">
        <v>18.75</v>
      </c>
      <c r="T84" s="82">
        <v>18.75</v>
      </c>
      <c r="U84" s="82">
        <v>18.75</v>
      </c>
      <c r="V84" s="82">
        <v>18.75</v>
      </c>
      <c r="W84" s="82"/>
      <c r="X84" s="82">
        <v>18.75</v>
      </c>
      <c r="Y84" s="82">
        <v>18.75</v>
      </c>
      <c r="Z84" s="82">
        <v>18.75</v>
      </c>
      <c r="AA84" s="82">
        <v>18.75</v>
      </c>
      <c r="AB84" s="82">
        <v>18.75</v>
      </c>
      <c r="AC84" s="82">
        <v>18.75</v>
      </c>
      <c r="AD84" s="82">
        <v>18.75</v>
      </c>
      <c r="AE84" s="82">
        <v>18.75</v>
      </c>
      <c r="AF84" s="82">
        <v>18.75</v>
      </c>
      <c r="AG84" s="82">
        <v>18.75</v>
      </c>
      <c r="AH84" s="82">
        <v>18.75</v>
      </c>
      <c r="AI84" s="82">
        <v>18.75</v>
      </c>
      <c r="AJ84" s="82"/>
      <c r="AK84" s="82">
        <v>18.75</v>
      </c>
      <c r="AL84" s="82">
        <v>18.75</v>
      </c>
      <c r="AM84" s="82">
        <v>18.75</v>
      </c>
      <c r="AN84" s="82">
        <v>18.75</v>
      </c>
      <c r="AO84" s="82">
        <v>18.75</v>
      </c>
      <c r="AP84" s="82">
        <v>18.75</v>
      </c>
      <c r="AQ84" s="82">
        <v>18.75</v>
      </c>
      <c r="AR84" s="82">
        <v>18.75</v>
      </c>
      <c r="AS84" s="82">
        <v>18.75</v>
      </c>
      <c r="AT84" s="82">
        <v>18.75</v>
      </c>
      <c r="AU84" s="82">
        <v>18.75</v>
      </c>
      <c r="AV84" s="82">
        <v>18.75</v>
      </c>
      <c r="AW84" s="82"/>
      <c r="AX84" s="82">
        <v>18.75</v>
      </c>
      <c r="AY84" s="82">
        <v>18.75</v>
      </c>
      <c r="AZ84" s="82">
        <v>18.75</v>
      </c>
      <c r="BA84" s="82">
        <v>18.75</v>
      </c>
    </row>
    <row r="85" spans="2:53" ht="17.100000000000001" customHeight="1">
      <c r="B85" s="25"/>
      <c r="C85" s="25"/>
      <c r="D85" s="25"/>
      <c r="E85" s="25"/>
      <c r="F85" s="25"/>
      <c r="G85" s="25"/>
      <c r="H85" s="25"/>
      <c r="I85" s="25"/>
      <c r="J85" s="177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177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177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177"/>
      <c r="AX85" s="25"/>
      <c r="AY85" s="25"/>
      <c r="AZ85" s="25"/>
      <c r="BA85" s="25"/>
    </row>
    <row r="86" spans="2:53" ht="17.100000000000001" customHeight="1">
      <c r="B86" s="427" t="s">
        <v>246</v>
      </c>
      <c r="C86" s="427"/>
      <c r="D86" s="130"/>
      <c r="E86" s="82">
        <f>E82*E83</f>
        <v>50</v>
      </c>
      <c r="F86" s="82">
        <f t="shared" ref="F86:I86" si="84">F82*F83</f>
        <v>50</v>
      </c>
      <c r="G86" s="82">
        <f t="shared" si="84"/>
        <v>50</v>
      </c>
      <c r="H86" s="82">
        <f t="shared" si="84"/>
        <v>50</v>
      </c>
      <c r="I86" s="82">
        <f t="shared" si="84"/>
        <v>25</v>
      </c>
      <c r="J86" s="176">
        <f>SUM(E86:I86)</f>
        <v>225</v>
      </c>
      <c r="K86" s="82">
        <f t="shared" ref="K86:V86" si="85">K82*K83</f>
        <v>25</v>
      </c>
      <c r="L86" s="82">
        <f t="shared" si="85"/>
        <v>25</v>
      </c>
      <c r="M86" s="82">
        <f t="shared" si="85"/>
        <v>100</v>
      </c>
      <c r="N86" s="82">
        <f t="shared" si="85"/>
        <v>0</v>
      </c>
      <c r="O86" s="82">
        <f t="shared" si="85"/>
        <v>0</v>
      </c>
      <c r="P86" s="82">
        <f t="shared" si="85"/>
        <v>0</v>
      </c>
      <c r="Q86" s="82">
        <f t="shared" si="85"/>
        <v>0</v>
      </c>
      <c r="R86" s="82">
        <f t="shared" si="85"/>
        <v>50</v>
      </c>
      <c r="S86" s="82">
        <f t="shared" si="85"/>
        <v>50</v>
      </c>
      <c r="T86" s="82">
        <f t="shared" si="85"/>
        <v>50</v>
      </c>
      <c r="U86" s="82">
        <f t="shared" si="85"/>
        <v>50</v>
      </c>
      <c r="V86" s="82">
        <f t="shared" si="85"/>
        <v>25</v>
      </c>
      <c r="W86" s="176">
        <f>SUM(K86:V86)</f>
        <v>375</v>
      </c>
      <c r="X86" s="82">
        <f t="shared" ref="X86:AI86" si="86">X82*X83</f>
        <v>25</v>
      </c>
      <c r="Y86" s="82">
        <f t="shared" si="86"/>
        <v>25</v>
      </c>
      <c r="Z86" s="82">
        <f t="shared" si="86"/>
        <v>100</v>
      </c>
      <c r="AA86" s="82">
        <f t="shared" si="86"/>
        <v>0</v>
      </c>
      <c r="AB86" s="82">
        <f t="shared" si="86"/>
        <v>0</v>
      </c>
      <c r="AC86" s="82">
        <f t="shared" si="86"/>
        <v>0</v>
      </c>
      <c r="AD86" s="82">
        <f t="shared" si="86"/>
        <v>0</v>
      </c>
      <c r="AE86" s="82">
        <f t="shared" si="86"/>
        <v>50</v>
      </c>
      <c r="AF86" s="82">
        <f t="shared" si="86"/>
        <v>50</v>
      </c>
      <c r="AG86" s="82">
        <f t="shared" si="86"/>
        <v>50</v>
      </c>
      <c r="AH86" s="82">
        <f t="shared" si="86"/>
        <v>50</v>
      </c>
      <c r="AI86" s="82">
        <f t="shared" si="86"/>
        <v>25</v>
      </c>
      <c r="AJ86" s="176">
        <f>SUM(X86:AI86)</f>
        <v>375</v>
      </c>
      <c r="AK86" s="82">
        <f t="shared" ref="AK86:AV86" si="87">AK82*AK83</f>
        <v>25</v>
      </c>
      <c r="AL86" s="82">
        <f t="shared" si="87"/>
        <v>25</v>
      </c>
      <c r="AM86" s="82">
        <f t="shared" si="87"/>
        <v>100</v>
      </c>
      <c r="AN86" s="82">
        <f t="shared" si="87"/>
        <v>0</v>
      </c>
      <c r="AO86" s="82">
        <f t="shared" si="87"/>
        <v>0</v>
      </c>
      <c r="AP86" s="82">
        <f t="shared" si="87"/>
        <v>0</v>
      </c>
      <c r="AQ86" s="82">
        <f t="shared" si="87"/>
        <v>0</v>
      </c>
      <c r="AR86" s="82">
        <f t="shared" si="87"/>
        <v>50</v>
      </c>
      <c r="AS86" s="82">
        <f t="shared" si="87"/>
        <v>50</v>
      </c>
      <c r="AT86" s="82">
        <f t="shared" si="87"/>
        <v>50</v>
      </c>
      <c r="AU86" s="82">
        <f t="shared" si="87"/>
        <v>50</v>
      </c>
      <c r="AV86" s="82">
        <f t="shared" si="87"/>
        <v>25</v>
      </c>
      <c r="AW86" s="176">
        <f>SUM(AK86:AV86)</f>
        <v>375</v>
      </c>
      <c r="AX86" s="82">
        <f t="shared" ref="AX86:BA86" si="88">AX82*AX83</f>
        <v>25</v>
      </c>
      <c r="AY86" s="82">
        <f t="shared" si="88"/>
        <v>25</v>
      </c>
      <c r="AZ86" s="82">
        <f t="shared" si="88"/>
        <v>100</v>
      </c>
      <c r="BA86" s="82">
        <f t="shared" si="88"/>
        <v>0</v>
      </c>
    </row>
    <row r="87" spans="2:53" ht="17.100000000000001" customHeight="1">
      <c r="B87" s="427" t="s">
        <v>247</v>
      </c>
      <c r="C87" s="427"/>
      <c r="D87" s="130"/>
      <c r="E87" s="82">
        <f>E84*E83</f>
        <v>37.5</v>
      </c>
      <c r="F87" s="82">
        <f t="shared" ref="F87:I87" si="89">F84*F83</f>
        <v>37.5</v>
      </c>
      <c r="G87" s="82">
        <f t="shared" si="89"/>
        <v>37.5</v>
      </c>
      <c r="H87" s="82">
        <f t="shared" si="89"/>
        <v>37.5</v>
      </c>
      <c r="I87" s="82">
        <f t="shared" si="89"/>
        <v>18.75</v>
      </c>
      <c r="J87" s="176">
        <f>SUM(E87:I87)</f>
        <v>168.75</v>
      </c>
      <c r="K87" s="82">
        <f t="shared" ref="K87:V87" si="90">K84*K83</f>
        <v>18.75</v>
      </c>
      <c r="L87" s="82">
        <f t="shared" si="90"/>
        <v>18.75</v>
      </c>
      <c r="M87" s="82">
        <f t="shared" si="90"/>
        <v>75</v>
      </c>
      <c r="N87" s="82">
        <f t="shared" si="90"/>
        <v>0</v>
      </c>
      <c r="O87" s="82">
        <f t="shared" si="90"/>
        <v>0</v>
      </c>
      <c r="P87" s="82">
        <f t="shared" si="90"/>
        <v>0</v>
      </c>
      <c r="Q87" s="82">
        <f t="shared" si="90"/>
        <v>0</v>
      </c>
      <c r="R87" s="82">
        <f t="shared" si="90"/>
        <v>37.5</v>
      </c>
      <c r="S87" s="82">
        <f t="shared" si="90"/>
        <v>37.5</v>
      </c>
      <c r="T87" s="82">
        <f t="shared" si="90"/>
        <v>37.5</v>
      </c>
      <c r="U87" s="82">
        <f t="shared" si="90"/>
        <v>37.5</v>
      </c>
      <c r="V87" s="82">
        <f t="shared" si="90"/>
        <v>18.75</v>
      </c>
      <c r="W87" s="176">
        <f>SUM(K87:V87)</f>
        <v>281.25</v>
      </c>
      <c r="X87" s="82">
        <f t="shared" ref="X87:AI87" si="91">X84*X83</f>
        <v>18.75</v>
      </c>
      <c r="Y87" s="82">
        <f t="shared" si="91"/>
        <v>18.75</v>
      </c>
      <c r="Z87" s="82">
        <f t="shared" si="91"/>
        <v>75</v>
      </c>
      <c r="AA87" s="82">
        <f t="shared" si="91"/>
        <v>0</v>
      </c>
      <c r="AB87" s="82">
        <f t="shared" si="91"/>
        <v>0</v>
      </c>
      <c r="AC87" s="82">
        <f t="shared" si="91"/>
        <v>0</v>
      </c>
      <c r="AD87" s="82">
        <f t="shared" si="91"/>
        <v>0</v>
      </c>
      <c r="AE87" s="82">
        <f t="shared" si="91"/>
        <v>37.5</v>
      </c>
      <c r="AF87" s="82">
        <f t="shared" si="91"/>
        <v>37.5</v>
      </c>
      <c r="AG87" s="82">
        <f t="shared" si="91"/>
        <v>37.5</v>
      </c>
      <c r="AH87" s="82">
        <f t="shared" si="91"/>
        <v>37.5</v>
      </c>
      <c r="AI87" s="82">
        <f t="shared" si="91"/>
        <v>18.75</v>
      </c>
      <c r="AJ87" s="176">
        <f>SUM(X87:AI87)</f>
        <v>281.25</v>
      </c>
      <c r="AK87" s="82">
        <f t="shared" ref="AK87:AV87" si="92">AK84*AK83</f>
        <v>18.75</v>
      </c>
      <c r="AL87" s="82">
        <f t="shared" si="92"/>
        <v>18.75</v>
      </c>
      <c r="AM87" s="82">
        <f t="shared" si="92"/>
        <v>75</v>
      </c>
      <c r="AN87" s="82">
        <f t="shared" si="92"/>
        <v>0</v>
      </c>
      <c r="AO87" s="82">
        <f t="shared" si="92"/>
        <v>0</v>
      </c>
      <c r="AP87" s="82">
        <f t="shared" si="92"/>
        <v>0</v>
      </c>
      <c r="AQ87" s="82">
        <f t="shared" si="92"/>
        <v>0</v>
      </c>
      <c r="AR87" s="82">
        <f t="shared" si="92"/>
        <v>37.5</v>
      </c>
      <c r="AS87" s="82">
        <f t="shared" si="92"/>
        <v>37.5</v>
      </c>
      <c r="AT87" s="82">
        <f t="shared" si="92"/>
        <v>37.5</v>
      </c>
      <c r="AU87" s="82">
        <f t="shared" si="92"/>
        <v>37.5</v>
      </c>
      <c r="AV87" s="82">
        <f t="shared" si="92"/>
        <v>18.75</v>
      </c>
      <c r="AW87" s="176">
        <f>SUM(AK87:AV87)</f>
        <v>281.25</v>
      </c>
      <c r="AX87" s="82">
        <f t="shared" ref="AX87:BA87" si="93">AX84*AX83</f>
        <v>18.75</v>
      </c>
      <c r="AY87" s="82">
        <f t="shared" si="93"/>
        <v>18.75</v>
      </c>
      <c r="AZ87" s="82">
        <f t="shared" si="93"/>
        <v>75</v>
      </c>
      <c r="BA87" s="82">
        <f t="shared" si="93"/>
        <v>0</v>
      </c>
    </row>
    <row r="88" spans="2:53" ht="17.100000000000001" customHeight="1">
      <c r="B88" s="427" t="s">
        <v>248</v>
      </c>
      <c r="C88" s="427"/>
      <c r="D88" s="130"/>
      <c r="E88" s="83">
        <f>E86-E87</f>
        <v>12.5</v>
      </c>
      <c r="F88" s="83">
        <f t="shared" ref="F88:BA88" si="94">F86-F87</f>
        <v>12.5</v>
      </c>
      <c r="G88" s="83">
        <f t="shared" si="94"/>
        <v>12.5</v>
      </c>
      <c r="H88" s="83">
        <f t="shared" si="94"/>
        <v>12.5</v>
      </c>
      <c r="I88" s="83">
        <f t="shared" si="94"/>
        <v>6.25</v>
      </c>
      <c r="J88" s="184">
        <f>J86-J87</f>
        <v>56.25</v>
      </c>
      <c r="K88" s="83">
        <f t="shared" si="94"/>
        <v>6.25</v>
      </c>
      <c r="L88" s="83">
        <f t="shared" si="94"/>
        <v>6.25</v>
      </c>
      <c r="M88" s="83">
        <f t="shared" si="94"/>
        <v>25</v>
      </c>
      <c r="N88" s="83">
        <f t="shared" si="94"/>
        <v>0</v>
      </c>
      <c r="O88" s="83">
        <f t="shared" si="94"/>
        <v>0</v>
      </c>
      <c r="P88" s="83">
        <f t="shared" si="94"/>
        <v>0</v>
      </c>
      <c r="Q88" s="83">
        <f t="shared" si="94"/>
        <v>0</v>
      </c>
      <c r="R88" s="83">
        <f t="shared" si="94"/>
        <v>12.5</v>
      </c>
      <c r="S88" s="83">
        <f t="shared" si="94"/>
        <v>12.5</v>
      </c>
      <c r="T88" s="83">
        <f t="shared" si="94"/>
        <v>12.5</v>
      </c>
      <c r="U88" s="83">
        <f t="shared" si="94"/>
        <v>12.5</v>
      </c>
      <c r="V88" s="83">
        <f t="shared" si="94"/>
        <v>6.25</v>
      </c>
      <c r="W88" s="178">
        <f>W86-W87</f>
        <v>93.75</v>
      </c>
      <c r="X88" s="83">
        <f t="shared" si="94"/>
        <v>6.25</v>
      </c>
      <c r="Y88" s="83">
        <f t="shared" si="94"/>
        <v>6.25</v>
      </c>
      <c r="Z88" s="83">
        <f t="shared" si="94"/>
        <v>25</v>
      </c>
      <c r="AA88" s="83">
        <f t="shared" si="94"/>
        <v>0</v>
      </c>
      <c r="AB88" s="83">
        <f t="shared" si="94"/>
        <v>0</v>
      </c>
      <c r="AC88" s="83">
        <f t="shared" si="94"/>
        <v>0</v>
      </c>
      <c r="AD88" s="83">
        <f t="shared" si="94"/>
        <v>0</v>
      </c>
      <c r="AE88" s="83">
        <f t="shared" si="94"/>
        <v>12.5</v>
      </c>
      <c r="AF88" s="83">
        <f t="shared" si="94"/>
        <v>12.5</v>
      </c>
      <c r="AG88" s="83">
        <f t="shared" si="94"/>
        <v>12.5</v>
      </c>
      <c r="AH88" s="83">
        <f t="shared" si="94"/>
        <v>12.5</v>
      </c>
      <c r="AI88" s="83">
        <f t="shared" si="94"/>
        <v>6.25</v>
      </c>
      <c r="AJ88" s="183">
        <f>AJ86-AJ87</f>
        <v>93.75</v>
      </c>
      <c r="AK88" s="83">
        <f t="shared" si="94"/>
        <v>6.25</v>
      </c>
      <c r="AL88" s="83">
        <f t="shared" si="94"/>
        <v>6.25</v>
      </c>
      <c r="AM88" s="83">
        <f t="shared" si="94"/>
        <v>25</v>
      </c>
      <c r="AN88" s="83">
        <f t="shared" si="94"/>
        <v>0</v>
      </c>
      <c r="AO88" s="83">
        <f t="shared" si="94"/>
        <v>0</v>
      </c>
      <c r="AP88" s="83">
        <f t="shared" si="94"/>
        <v>0</v>
      </c>
      <c r="AQ88" s="83">
        <f t="shared" si="94"/>
        <v>0</v>
      </c>
      <c r="AR88" s="83">
        <f t="shared" si="94"/>
        <v>12.5</v>
      </c>
      <c r="AS88" s="83">
        <f t="shared" si="94"/>
        <v>12.5</v>
      </c>
      <c r="AT88" s="83">
        <f t="shared" si="94"/>
        <v>12.5</v>
      </c>
      <c r="AU88" s="83">
        <f t="shared" si="94"/>
        <v>12.5</v>
      </c>
      <c r="AV88" s="83">
        <f t="shared" si="94"/>
        <v>6.25</v>
      </c>
      <c r="AW88" s="183">
        <f>AW86-AW87</f>
        <v>93.75</v>
      </c>
      <c r="AX88" s="83">
        <f t="shared" si="94"/>
        <v>6.25</v>
      </c>
      <c r="AY88" s="83">
        <f t="shared" si="94"/>
        <v>6.25</v>
      </c>
      <c r="AZ88" s="83">
        <f t="shared" si="94"/>
        <v>25</v>
      </c>
      <c r="BA88" s="83">
        <f t="shared" si="94"/>
        <v>0</v>
      </c>
    </row>
    <row r="89" spans="2:53" ht="20.100000000000001">
      <c r="B89" s="437"/>
      <c r="C89" s="437"/>
      <c r="D89" s="332"/>
    </row>
    <row r="90" spans="2:53" ht="17.25">
      <c r="B90" s="428" t="s">
        <v>255</v>
      </c>
      <c r="C90" s="428"/>
      <c r="D90" s="327"/>
      <c r="E90" s="393" t="s">
        <v>217</v>
      </c>
      <c r="F90" s="393" t="s">
        <v>218</v>
      </c>
      <c r="G90" s="393" t="s">
        <v>219</v>
      </c>
      <c r="H90" s="393" t="s">
        <v>220</v>
      </c>
      <c r="I90" s="393" t="s">
        <v>221</v>
      </c>
      <c r="J90" s="185"/>
      <c r="K90" s="393" t="s">
        <v>210</v>
      </c>
      <c r="L90" s="393" t="s">
        <v>211</v>
      </c>
      <c r="M90" s="393" t="s">
        <v>212</v>
      </c>
      <c r="N90" s="393" t="s">
        <v>213</v>
      </c>
      <c r="O90" s="393" t="s">
        <v>214</v>
      </c>
      <c r="P90" s="393" t="s">
        <v>215</v>
      </c>
      <c r="Q90" s="393" t="s">
        <v>216</v>
      </c>
      <c r="R90" s="393" t="s">
        <v>217</v>
      </c>
      <c r="S90" s="393" t="s">
        <v>218</v>
      </c>
      <c r="T90" s="393" t="s">
        <v>219</v>
      </c>
      <c r="U90" s="393" t="s">
        <v>220</v>
      </c>
      <c r="V90" s="393" t="s">
        <v>221</v>
      </c>
      <c r="W90" s="185"/>
      <c r="X90" s="393" t="s">
        <v>210</v>
      </c>
      <c r="Y90" s="393" t="s">
        <v>211</v>
      </c>
      <c r="Z90" s="393" t="s">
        <v>212</v>
      </c>
      <c r="AA90" s="393" t="s">
        <v>213</v>
      </c>
      <c r="AB90" s="393" t="s">
        <v>214</v>
      </c>
      <c r="AC90" s="393" t="s">
        <v>215</v>
      </c>
      <c r="AD90" s="393" t="s">
        <v>216</v>
      </c>
      <c r="AE90" s="393" t="s">
        <v>217</v>
      </c>
      <c r="AF90" s="393" t="s">
        <v>218</v>
      </c>
      <c r="AG90" s="393" t="s">
        <v>219</v>
      </c>
      <c r="AH90" s="393" t="s">
        <v>220</v>
      </c>
      <c r="AI90" s="393" t="s">
        <v>221</v>
      </c>
      <c r="AJ90" s="185"/>
      <c r="AK90" s="393" t="s">
        <v>210</v>
      </c>
      <c r="AL90" s="393" t="s">
        <v>211</v>
      </c>
      <c r="AM90" s="393" t="s">
        <v>212</v>
      </c>
      <c r="AN90" s="393" t="s">
        <v>213</v>
      </c>
      <c r="AO90" s="393" t="s">
        <v>214</v>
      </c>
      <c r="AP90" s="393" t="s">
        <v>215</v>
      </c>
      <c r="AQ90" s="393" t="s">
        <v>216</v>
      </c>
      <c r="AR90" s="393" t="s">
        <v>217</v>
      </c>
      <c r="AS90" s="393" t="s">
        <v>218</v>
      </c>
      <c r="AT90" s="393" t="s">
        <v>219</v>
      </c>
      <c r="AU90" s="393" t="s">
        <v>220</v>
      </c>
      <c r="AV90" s="393" t="s">
        <v>221</v>
      </c>
      <c r="AW90" s="185"/>
      <c r="AX90" s="393" t="s">
        <v>210</v>
      </c>
      <c r="AY90" s="393" t="s">
        <v>211</v>
      </c>
      <c r="AZ90" s="393" t="s">
        <v>212</v>
      </c>
      <c r="BA90" s="393" t="s">
        <v>213</v>
      </c>
    </row>
    <row r="91" spans="2:53" ht="17.100000000000001">
      <c r="B91" s="427" t="s">
        <v>246</v>
      </c>
      <c r="C91" s="427"/>
      <c r="D91" s="130"/>
      <c r="E91" s="181">
        <f>E59+E68+E77+E86</f>
        <v>2079</v>
      </c>
      <c r="F91" s="181">
        <f>F59+F68+F77+F86</f>
        <v>1809</v>
      </c>
      <c r="G91" s="181">
        <f t="shared" ref="G91:BA91" si="95">G59+G68+G77+G86</f>
        <v>1779</v>
      </c>
      <c r="H91" s="181">
        <f t="shared" si="95"/>
        <v>670</v>
      </c>
      <c r="I91" s="181">
        <f t="shared" si="95"/>
        <v>1564</v>
      </c>
      <c r="J91" s="182">
        <f t="shared" si="95"/>
        <v>7901</v>
      </c>
      <c r="K91" s="181">
        <f t="shared" si="95"/>
        <v>1784</v>
      </c>
      <c r="L91" s="181">
        <f t="shared" si="95"/>
        <v>1434</v>
      </c>
      <c r="M91" s="181">
        <f t="shared" si="95"/>
        <v>1629</v>
      </c>
      <c r="N91" s="181">
        <f t="shared" si="95"/>
        <v>390</v>
      </c>
      <c r="O91" s="181">
        <f t="shared" si="95"/>
        <v>300</v>
      </c>
      <c r="P91" s="181">
        <f t="shared" si="95"/>
        <v>0</v>
      </c>
      <c r="Q91" s="181">
        <f t="shared" si="95"/>
        <v>0</v>
      </c>
      <c r="R91" s="181">
        <f t="shared" si="95"/>
        <v>2079</v>
      </c>
      <c r="S91" s="181">
        <f t="shared" si="95"/>
        <v>1809</v>
      </c>
      <c r="T91" s="181">
        <f t="shared" si="95"/>
        <v>1779</v>
      </c>
      <c r="U91" s="181">
        <f t="shared" si="95"/>
        <v>670</v>
      </c>
      <c r="V91" s="181">
        <f t="shared" si="95"/>
        <v>2563</v>
      </c>
      <c r="W91" s="182">
        <f t="shared" si="95"/>
        <v>14437</v>
      </c>
      <c r="X91" s="181">
        <f t="shared" si="95"/>
        <v>1784</v>
      </c>
      <c r="Y91" s="181">
        <f t="shared" si="95"/>
        <v>1434</v>
      </c>
      <c r="Z91" s="181">
        <f t="shared" si="95"/>
        <v>1629</v>
      </c>
      <c r="AA91" s="181">
        <f t="shared" si="95"/>
        <v>390</v>
      </c>
      <c r="AB91" s="181">
        <f t="shared" si="95"/>
        <v>300</v>
      </c>
      <c r="AC91" s="181">
        <f t="shared" si="95"/>
        <v>0</v>
      </c>
      <c r="AD91" s="181">
        <f t="shared" si="95"/>
        <v>0</v>
      </c>
      <c r="AE91" s="181">
        <f t="shared" si="95"/>
        <v>2079</v>
      </c>
      <c r="AF91" s="181">
        <f t="shared" si="95"/>
        <v>1809</v>
      </c>
      <c r="AG91" s="181">
        <f t="shared" si="95"/>
        <v>1779</v>
      </c>
      <c r="AH91" s="181">
        <f t="shared" si="95"/>
        <v>670</v>
      </c>
      <c r="AI91" s="181">
        <f t="shared" si="95"/>
        <v>2563</v>
      </c>
      <c r="AJ91" s="182">
        <f t="shared" si="95"/>
        <v>14437</v>
      </c>
      <c r="AK91" s="181">
        <f t="shared" si="95"/>
        <v>1784</v>
      </c>
      <c r="AL91" s="181">
        <f t="shared" si="95"/>
        <v>1434</v>
      </c>
      <c r="AM91" s="181">
        <f t="shared" si="95"/>
        <v>1629</v>
      </c>
      <c r="AN91" s="181">
        <f t="shared" si="95"/>
        <v>390</v>
      </c>
      <c r="AO91" s="181">
        <f t="shared" si="95"/>
        <v>300</v>
      </c>
      <c r="AP91" s="181">
        <f t="shared" si="95"/>
        <v>0</v>
      </c>
      <c r="AQ91" s="181">
        <f t="shared" si="95"/>
        <v>0</v>
      </c>
      <c r="AR91" s="181">
        <f t="shared" si="95"/>
        <v>2079</v>
      </c>
      <c r="AS91" s="181">
        <f t="shared" si="95"/>
        <v>1809</v>
      </c>
      <c r="AT91" s="181">
        <f t="shared" si="95"/>
        <v>1779</v>
      </c>
      <c r="AU91" s="181">
        <f t="shared" si="95"/>
        <v>670</v>
      </c>
      <c r="AV91" s="181">
        <f t="shared" si="95"/>
        <v>2563</v>
      </c>
      <c r="AW91" s="182">
        <f t="shared" si="95"/>
        <v>14437</v>
      </c>
      <c r="AX91" s="181">
        <f t="shared" si="95"/>
        <v>1784</v>
      </c>
      <c r="AY91" s="181">
        <f t="shared" si="95"/>
        <v>1434</v>
      </c>
      <c r="AZ91" s="181">
        <f t="shared" si="95"/>
        <v>1629</v>
      </c>
      <c r="BA91" s="181">
        <f t="shared" si="95"/>
        <v>390</v>
      </c>
    </row>
    <row r="92" spans="2:53" ht="17.100000000000001">
      <c r="B92" s="130"/>
      <c r="C92" s="130"/>
      <c r="D92" s="130"/>
      <c r="E92" s="181"/>
      <c r="F92" s="181"/>
      <c r="G92" s="181"/>
      <c r="H92" s="181"/>
      <c r="I92" s="181"/>
      <c r="J92" s="182"/>
      <c r="K92" s="181"/>
      <c r="L92" s="181"/>
      <c r="M92" s="181"/>
      <c r="N92" s="181"/>
      <c r="O92" s="181"/>
      <c r="P92" s="181"/>
      <c r="Q92" s="181"/>
      <c r="R92" s="181"/>
      <c r="S92" s="181"/>
      <c r="T92" s="181"/>
      <c r="U92" s="181"/>
      <c r="V92" s="181"/>
      <c r="W92" s="182"/>
      <c r="X92" s="181"/>
      <c r="Y92" s="181"/>
      <c r="Z92" s="181"/>
      <c r="AA92" s="181"/>
      <c r="AB92" s="181"/>
      <c r="AC92" s="181"/>
      <c r="AD92" s="181"/>
      <c r="AE92" s="181"/>
      <c r="AF92" s="181"/>
      <c r="AG92" s="181"/>
      <c r="AH92" s="181"/>
      <c r="AI92" s="181"/>
      <c r="AJ92" s="182"/>
      <c r="AK92" s="181"/>
      <c r="AL92" s="181"/>
      <c r="AM92" s="181"/>
      <c r="AN92" s="181"/>
      <c r="AO92" s="181"/>
      <c r="AP92" s="181"/>
      <c r="AQ92" s="181"/>
      <c r="AR92" s="181"/>
      <c r="AS92" s="181"/>
      <c r="AT92" s="181"/>
      <c r="AU92" s="181"/>
      <c r="AV92" s="181"/>
      <c r="AW92" s="182"/>
      <c r="AX92" s="181"/>
      <c r="AY92" s="181"/>
      <c r="AZ92" s="181"/>
      <c r="BA92" s="181"/>
    </row>
    <row r="93" spans="2:53" ht="17.100000000000001">
      <c r="B93" s="427" t="s">
        <v>247</v>
      </c>
      <c r="C93" s="427"/>
      <c r="D93" s="130"/>
      <c r="E93" s="188">
        <f>E60+E69+E78+E87</f>
        <v>1741.8600000000001</v>
      </c>
      <c r="F93" s="188">
        <f t="shared" ref="F93:BA93" si="96">F60+F69+F78+F87</f>
        <v>1515.06</v>
      </c>
      <c r="G93" s="188">
        <f t="shared" si="96"/>
        <v>1489.8600000000001</v>
      </c>
      <c r="H93" s="188">
        <f t="shared" si="96"/>
        <v>558.29999999999995</v>
      </c>
      <c r="I93" s="188">
        <f t="shared" si="96"/>
        <v>1311.51</v>
      </c>
      <c r="J93" s="189">
        <f t="shared" si="96"/>
        <v>6616.59</v>
      </c>
      <c r="K93" s="188">
        <f t="shared" si="96"/>
        <v>1496.31</v>
      </c>
      <c r="L93" s="188">
        <f t="shared" si="96"/>
        <v>1202.31</v>
      </c>
      <c r="M93" s="188">
        <f t="shared" si="96"/>
        <v>1359.36</v>
      </c>
      <c r="N93" s="188">
        <f t="shared" si="96"/>
        <v>327.60000000000002</v>
      </c>
      <c r="O93" s="188">
        <f t="shared" si="96"/>
        <v>252</v>
      </c>
      <c r="P93" s="188">
        <f t="shared" si="96"/>
        <v>0</v>
      </c>
      <c r="Q93" s="188">
        <f t="shared" si="96"/>
        <v>0</v>
      </c>
      <c r="R93" s="188">
        <f t="shared" si="96"/>
        <v>1741.8600000000001</v>
      </c>
      <c r="S93" s="188">
        <f t="shared" si="96"/>
        <v>1515.06</v>
      </c>
      <c r="T93" s="188">
        <f t="shared" si="96"/>
        <v>1489.8600000000001</v>
      </c>
      <c r="U93" s="188">
        <f t="shared" si="96"/>
        <v>558.29999999999995</v>
      </c>
      <c r="V93" s="188">
        <f t="shared" si="96"/>
        <v>2150.67</v>
      </c>
      <c r="W93" s="189">
        <f t="shared" si="96"/>
        <v>12093.329999999998</v>
      </c>
      <c r="X93" s="188">
        <f t="shared" si="96"/>
        <v>1496.31</v>
      </c>
      <c r="Y93" s="188">
        <f t="shared" si="96"/>
        <v>1202.31</v>
      </c>
      <c r="Z93" s="188">
        <f t="shared" si="96"/>
        <v>1359.36</v>
      </c>
      <c r="AA93" s="188">
        <f t="shared" si="96"/>
        <v>327.60000000000002</v>
      </c>
      <c r="AB93" s="188">
        <f t="shared" si="96"/>
        <v>252</v>
      </c>
      <c r="AC93" s="188">
        <f t="shared" si="96"/>
        <v>0</v>
      </c>
      <c r="AD93" s="188">
        <f t="shared" si="96"/>
        <v>0</v>
      </c>
      <c r="AE93" s="188">
        <f t="shared" si="96"/>
        <v>1741.8600000000001</v>
      </c>
      <c r="AF93" s="188">
        <f t="shared" si="96"/>
        <v>1515.06</v>
      </c>
      <c r="AG93" s="188">
        <f t="shared" si="96"/>
        <v>1489.8600000000001</v>
      </c>
      <c r="AH93" s="188">
        <f t="shared" si="96"/>
        <v>558.29999999999995</v>
      </c>
      <c r="AI93" s="188">
        <f t="shared" si="96"/>
        <v>2150.67</v>
      </c>
      <c r="AJ93" s="189">
        <f t="shared" si="96"/>
        <v>12093.329999999998</v>
      </c>
      <c r="AK93" s="188">
        <f t="shared" si="96"/>
        <v>1496.31</v>
      </c>
      <c r="AL93" s="188">
        <f t="shared" si="96"/>
        <v>1202.31</v>
      </c>
      <c r="AM93" s="188">
        <f t="shared" si="96"/>
        <v>1359.36</v>
      </c>
      <c r="AN93" s="188">
        <f t="shared" si="96"/>
        <v>327.60000000000002</v>
      </c>
      <c r="AO93" s="188">
        <f t="shared" si="96"/>
        <v>252</v>
      </c>
      <c r="AP93" s="188">
        <f t="shared" si="96"/>
        <v>0</v>
      </c>
      <c r="AQ93" s="188">
        <f t="shared" si="96"/>
        <v>0</v>
      </c>
      <c r="AR93" s="188">
        <f t="shared" si="96"/>
        <v>1741.8600000000001</v>
      </c>
      <c r="AS93" s="188">
        <f t="shared" si="96"/>
        <v>1515.06</v>
      </c>
      <c r="AT93" s="188">
        <f t="shared" si="96"/>
        <v>1489.8600000000001</v>
      </c>
      <c r="AU93" s="188">
        <f t="shared" si="96"/>
        <v>558.29999999999995</v>
      </c>
      <c r="AV93" s="188">
        <f t="shared" si="96"/>
        <v>2150.67</v>
      </c>
      <c r="AW93" s="189">
        <f t="shared" si="96"/>
        <v>12093.329999999998</v>
      </c>
      <c r="AX93" s="188">
        <f t="shared" si="96"/>
        <v>1496.31</v>
      </c>
      <c r="AY93" s="188">
        <f t="shared" si="96"/>
        <v>1202.31</v>
      </c>
      <c r="AZ93" s="188">
        <f t="shared" si="96"/>
        <v>1359.36</v>
      </c>
      <c r="BA93" s="188">
        <f t="shared" si="96"/>
        <v>327.60000000000002</v>
      </c>
    </row>
    <row r="94" spans="2:53" ht="17.100000000000001">
      <c r="B94" s="130"/>
      <c r="C94" s="130"/>
      <c r="D94" s="130"/>
      <c r="E94" s="181"/>
      <c r="F94" s="181"/>
      <c r="G94" s="181"/>
      <c r="H94" s="181"/>
      <c r="I94" s="181"/>
      <c r="J94" s="182"/>
      <c r="K94" s="181"/>
      <c r="L94" s="181"/>
      <c r="M94" s="181"/>
      <c r="N94" s="181"/>
      <c r="O94" s="181"/>
      <c r="P94" s="181"/>
      <c r="Q94" s="181"/>
      <c r="R94" s="181"/>
      <c r="S94" s="181"/>
      <c r="T94" s="181"/>
      <c r="U94" s="181"/>
      <c r="V94" s="181"/>
      <c r="W94" s="182"/>
      <c r="X94" s="181"/>
      <c r="Y94" s="181"/>
      <c r="Z94" s="181"/>
      <c r="AA94" s="181"/>
      <c r="AB94" s="181"/>
      <c r="AC94" s="181"/>
      <c r="AD94" s="181"/>
      <c r="AE94" s="181"/>
      <c r="AF94" s="181"/>
      <c r="AG94" s="181"/>
      <c r="AH94" s="181"/>
      <c r="AI94" s="181"/>
      <c r="AJ94" s="182"/>
      <c r="AK94" s="181"/>
      <c r="AL94" s="181"/>
      <c r="AM94" s="181"/>
      <c r="AN94" s="181"/>
      <c r="AO94" s="181"/>
      <c r="AP94" s="181"/>
      <c r="AQ94" s="181"/>
      <c r="AR94" s="181"/>
      <c r="AS94" s="181"/>
      <c r="AT94" s="181"/>
      <c r="AU94" s="181"/>
      <c r="AV94" s="181"/>
      <c r="AW94" s="182"/>
      <c r="AX94" s="181"/>
      <c r="AY94" s="181"/>
      <c r="AZ94" s="181"/>
      <c r="BA94" s="181"/>
    </row>
    <row r="95" spans="2:53" ht="17.100000000000001">
      <c r="B95" s="427" t="s">
        <v>248</v>
      </c>
      <c r="C95" s="427"/>
      <c r="D95" s="130"/>
      <c r="E95" s="181">
        <f>E91-E93</f>
        <v>337.13999999999987</v>
      </c>
      <c r="F95" s="181">
        <f t="shared" ref="F95:BA95" si="97">F91-F93</f>
        <v>293.94000000000005</v>
      </c>
      <c r="G95" s="181">
        <f t="shared" si="97"/>
        <v>289.13999999999987</v>
      </c>
      <c r="H95" s="181">
        <f t="shared" si="97"/>
        <v>111.70000000000005</v>
      </c>
      <c r="I95" s="181">
        <f t="shared" si="97"/>
        <v>252.49</v>
      </c>
      <c r="J95" s="182">
        <f t="shared" si="97"/>
        <v>1284.4099999999999</v>
      </c>
      <c r="K95" s="181">
        <f t="shared" si="97"/>
        <v>287.69000000000005</v>
      </c>
      <c r="L95" s="181">
        <f t="shared" si="97"/>
        <v>231.69000000000005</v>
      </c>
      <c r="M95" s="181">
        <f t="shared" si="97"/>
        <v>269.6400000000001</v>
      </c>
      <c r="N95" s="181">
        <f t="shared" si="97"/>
        <v>62.399999999999977</v>
      </c>
      <c r="O95" s="181">
        <f t="shared" si="97"/>
        <v>48</v>
      </c>
      <c r="P95" s="181">
        <f t="shared" si="97"/>
        <v>0</v>
      </c>
      <c r="Q95" s="181">
        <f t="shared" si="97"/>
        <v>0</v>
      </c>
      <c r="R95" s="181">
        <f t="shared" si="97"/>
        <v>337.13999999999987</v>
      </c>
      <c r="S95" s="181">
        <f t="shared" si="97"/>
        <v>293.94000000000005</v>
      </c>
      <c r="T95" s="181">
        <f t="shared" si="97"/>
        <v>289.13999999999987</v>
      </c>
      <c r="U95" s="181">
        <f t="shared" si="97"/>
        <v>111.70000000000005</v>
      </c>
      <c r="V95" s="181">
        <f t="shared" si="97"/>
        <v>412.32999999999993</v>
      </c>
      <c r="W95" s="182">
        <f t="shared" si="97"/>
        <v>2343.6700000000019</v>
      </c>
      <c r="X95" s="181">
        <f t="shared" si="97"/>
        <v>287.69000000000005</v>
      </c>
      <c r="Y95" s="181">
        <f t="shared" si="97"/>
        <v>231.69000000000005</v>
      </c>
      <c r="Z95" s="181">
        <f t="shared" si="97"/>
        <v>269.6400000000001</v>
      </c>
      <c r="AA95" s="181">
        <f t="shared" si="97"/>
        <v>62.399999999999977</v>
      </c>
      <c r="AB95" s="181">
        <f t="shared" si="97"/>
        <v>48</v>
      </c>
      <c r="AC95" s="181">
        <f t="shared" si="97"/>
        <v>0</v>
      </c>
      <c r="AD95" s="181">
        <f t="shared" si="97"/>
        <v>0</v>
      </c>
      <c r="AE95" s="181">
        <f t="shared" si="97"/>
        <v>337.13999999999987</v>
      </c>
      <c r="AF95" s="181">
        <f t="shared" si="97"/>
        <v>293.94000000000005</v>
      </c>
      <c r="AG95" s="181">
        <f t="shared" si="97"/>
        <v>289.13999999999987</v>
      </c>
      <c r="AH95" s="181">
        <f t="shared" si="97"/>
        <v>111.70000000000005</v>
      </c>
      <c r="AI95" s="181">
        <f t="shared" si="97"/>
        <v>412.32999999999993</v>
      </c>
      <c r="AJ95" s="182">
        <f t="shared" si="97"/>
        <v>2343.6700000000019</v>
      </c>
      <c r="AK95" s="181">
        <f t="shared" si="97"/>
        <v>287.69000000000005</v>
      </c>
      <c r="AL95" s="181">
        <f t="shared" si="97"/>
        <v>231.69000000000005</v>
      </c>
      <c r="AM95" s="181">
        <f t="shared" si="97"/>
        <v>269.6400000000001</v>
      </c>
      <c r="AN95" s="181">
        <f t="shared" si="97"/>
        <v>62.399999999999977</v>
      </c>
      <c r="AO95" s="181">
        <f t="shared" si="97"/>
        <v>48</v>
      </c>
      <c r="AP95" s="181">
        <f t="shared" si="97"/>
        <v>0</v>
      </c>
      <c r="AQ95" s="181">
        <f t="shared" si="97"/>
        <v>0</v>
      </c>
      <c r="AR95" s="181">
        <f t="shared" si="97"/>
        <v>337.13999999999987</v>
      </c>
      <c r="AS95" s="181">
        <f t="shared" si="97"/>
        <v>293.94000000000005</v>
      </c>
      <c r="AT95" s="181">
        <f t="shared" si="97"/>
        <v>289.13999999999987</v>
      </c>
      <c r="AU95" s="181">
        <f t="shared" si="97"/>
        <v>111.70000000000005</v>
      </c>
      <c r="AV95" s="181">
        <f t="shared" si="97"/>
        <v>412.32999999999993</v>
      </c>
      <c r="AW95" s="182">
        <f t="shared" si="97"/>
        <v>2343.6700000000019</v>
      </c>
      <c r="AX95" s="181">
        <f t="shared" si="97"/>
        <v>287.69000000000005</v>
      </c>
      <c r="AY95" s="181">
        <f t="shared" si="97"/>
        <v>231.69000000000005</v>
      </c>
      <c r="AZ95" s="181">
        <f t="shared" si="97"/>
        <v>269.6400000000001</v>
      </c>
      <c r="BA95" s="181">
        <f t="shared" si="97"/>
        <v>62.399999999999977</v>
      </c>
    </row>
    <row r="96" spans="2:53" ht="17.100000000000001">
      <c r="B96" s="130"/>
      <c r="C96" s="130"/>
      <c r="D96" s="130"/>
      <c r="E96" s="181"/>
      <c r="F96" s="181"/>
      <c r="G96" s="181"/>
      <c r="H96" s="181"/>
      <c r="I96" s="181"/>
      <c r="J96" s="182"/>
      <c r="K96" s="181"/>
      <c r="L96" s="181"/>
      <c r="M96" s="181"/>
      <c r="N96" s="181"/>
      <c r="O96" s="181"/>
      <c r="P96" s="181"/>
      <c r="Q96" s="181"/>
      <c r="R96" s="181"/>
      <c r="S96" s="181"/>
      <c r="T96" s="181"/>
      <c r="U96" s="181"/>
      <c r="V96" s="181"/>
      <c r="W96" s="182"/>
      <c r="X96" s="181"/>
      <c r="Y96" s="181"/>
      <c r="Z96" s="181"/>
      <c r="AA96" s="181"/>
      <c r="AB96" s="181"/>
      <c r="AC96" s="181"/>
      <c r="AD96" s="181"/>
      <c r="AE96" s="181"/>
      <c r="AF96" s="181"/>
      <c r="AG96" s="181"/>
      <c r="AH96" s="181"/>
      <c r="AI96" s="181"/>
      <c r="AJ96" s="182"/>
      <c r="AK96" s="181"/>
      <c r="AL96" s="181"/>
      <c r="AM96" s="181"/>
      <c r="AN96" s="181"/>
      <c r="AO96" s="181"/>
      <c r="AP96" s="181"/>
      <c r="AQ96" s="181"/>
      <c r="AR96" s="181"/>
      <c r="AS96" s="181"/>
      <c r="AT96" s="181"/>
      <c r="AU96" s="181"/>
      <c r="AV96" s="181"/>
      <c r="AW96" s="182"/>
      <c r="AX96" s="181"/>
      <c r="AY96" s="181"/>
      <c r="AZ96" s="181"/>
      <c r="BA96" s="181"/>
    </row>
    <row r="99" spans="2:53" ht="20.100000000000001">
      <c r="B99" s="426" t="s">
        <v>256</v>
      </c>
      <c r="C99" s="426"/>
      <c r="D99" s="326"/>
    </row>
    <row r="100" spans="2:53">
      <c r="B100" s="438"/>
      <c r="C100" s="438"/>
      <c r="D100" s="333"/>
      <c r="E100" s="392" t="s">
        <v>217</v>
      </c>
      <c r="F100" s="392" t="s">
        <v>218</v>
      </c>
      <c r="G100" s="392" t="s">
        <v>219</v>
      </c>
      <c r="H100" s="392" t="s">
        <v>220</v>
      </c>
      <c r="I100" s="392" t="s">
        <v>221</v>
      </c>
      <c r="J100" s="84"/>
      <c r="K100" s="392" t="s">
        <v>210</v>
      </c>
      <c r="L100" s="392" t="s">
        <v>211</v>
      </c>
      <c r="M100" s="392" t="s">
        <v>212</v>
      </c>
      <c r="N100" s="392" t="s">
        <v>213</v>
      </c>
      <c r="O100" s="392" t="s">
        <v>214</v>
      </c>
      <c r="P100" s="392" t="s">
        <v>215</v>
      </c>
      <c r="Q100" s="392" t="s">
        <v>216</v>
      </c>
      <c r="R100" s="392" t="s">
        <v>217</v>
      </c>
      <c r="S100" s="392" t="s">
        <v>218</v>
      </c>
      <c r="T100" s="392" t="s">
        <v>219</v>
      </c>
      <c r="U100" s="392" t="s">
        <v>220</v>
      </c>
      <c r="V100" s="392" t="s">
        <v>221</v>
      </c>
      <c r="W100" s="84"/>
      <c r="X100" s="392" t="s">
        <v>210</v>
      </c>
      <c r="Y100" s="392" t="s">
        <v>211</v>
      </c>
      <c r="Z100" s="392" t="s">
        <v>212</v>
      </c>
      <c r="AA100" s="392" t="s">
        <v>213</v>
      </c>
      <c r="AB100" s="392" t="s">
        <v>214</v>
      </c>
      <c r="AC100" s="392" t="s">
        <v>215</v>
      </c>
      <c r="AD100" s="392" t="s">
        <v>216</v>
      </c>
      <c r="AE100" s="392" t="s">
        <v>217</v>
      </c>
      <c r="AF100" s="392" t="s">
        <v>218</v>
      </c>
      <c r="AG100" s="392" t="s">
        <v>219</v>
      </c>
      <c r="AH100" s="392" t="s">
        <v>220</v>
      </c>
      <c r="AI100" s="392" t="s">
        <v>221</v>
      </c>
      <c r="AJ100" s="84"/>
      <c r="AK100" s="392" t="s">
        <v>210</v>
      </c>
      <c r="AL100" s="392" t="s">
        <v>211</v>
      </c>
      <c r="AM100" s="392" t="s">
        <v>212</v>
      </c>
      <c r="AN100" s="392" t="s">
        <v>213</v>
      </c>
      <c r="AO100" s="392" t="s">
        <v>214</v>
      </c>
      <c r="AP100" s="392" t="s">
        <v>215</v>
      </c>
      <c r="AQ100" s="392" t="s">
        <v>216</v>
      </c>
      <c r="AR100" s="392" t="s">
        <v>217</v>
      </c>
      <c r="AS100" s="392" t="s">
        <v>218</v>
      </c>
      <c r="AT100" s="392" t="s">
        <v>219</v>
      </c>
      <c r="AU100" s="392" t="s">
        <v>220</v>
      </c>
      <c r="AV100" s="392" t="s">
        <v>221</v>
      </c>
      <c r="AW100" s="84"/>
      <c r="AX100" s="392" t="s">
        <v>210</v>
      </c>
      <c r="AY100" s="392" t="s">
        <v>211</v>
      </c>
      <c r="AZ100" s="392" t="s">
        <v>212</v>
      </c>
      <c r="BA100" s="392" t="s">
        <v>213</v>
      </c>
    </row>
    <row r="101" spans="2:53" ht="17.100000000000001">
      <c r="B101" s="439" t="s">
        <v>257</v>
      </c>
      <c r="C101" s="439"/>
      <c r="D101" s="186"/>
      <c r="E101" s="135">
        <f>E45+E91</f>
        <v>2289</v>
      </c>
      <c r="F101" s="135">
        <f t="shared" ref="F101:BA101" si="98">F45+F91</f>
        <v>1899</v>
      </c>
      <c r="G101" s="135">
        <f t="shared" si="98"/>
        <v>1809</v>
      </c>
      <c r="H101" s="135">
        <f t="shared" si="98"/>
        <v>710</v>
      </c>
      <c r="I101" s="135">
        <f t="shared" si="98"/>
        <v>1644</v>
      </c>
      <c r="J101" s="258">
        <f>J45+J91</f>
        <v>8351</v>
      </c>
      <c r="K101" s="135">
        <f t="shared" si="98"/>
        <v>1834</v>
      </c>
      <c r="L101" s="135">
        <f t="shared" si="98"/>
        <v>1524</v>
      </c>
      <c r="M101" s="135">
        <f t="shared" si="98"/>
        <v>1709</v>
      </c>
      <c r="N101" s="135">
        <f t="shared" si="98"/>
        <v>490</v>
      </c>
      <c r="O101" s="135">
        <f t="shared" si="98"/>
        <v>300</v>
      </c>
      <c r="P101" s="135">
        <f t="shared" si="98"/>
        <v>0</v>
      </c>
      <c r="Q101" s="135">
        <f t="shared" si="98"/>
        <v>0</v>
      </c>
      <c r="R101" s="135">
        <f t="shared" si="98"/>
        <v>2289</v>
      </c>
      <c r="S101" s="135">
        <f t="shared" si="98"/>
        <v>1899</v>
      </c>
      <c r="T101" s="135">
        <f t="shared" si="98"/>
        <v>1809</v>
      </c>
      <c r="U101" s="135">
        <f t="shared" si="98"/>
        <v>710</v>
      </c>
      <c r="V101" s="135">
        <f t="shared" si="98"/>
        <v>2643</v>
      </c>
      <c r="W101" s="258">
        <f t="shared" si="98"/>
        <v>15207</v>
      </c>
      <c r="X101" s="135">
        <f t="shared" si="98"/>
        <v>1834</v>
      </c>
      <c r="Y101" s="135">
        <f t="shared" si="98"/>
        <v>1524</v>
      </c>
      <c r="Z101" s="135">
        <f t="shared" si="98"/>
        <v>1709</v>
      </c>
      <c r="AA101" s="135">
        <f t="shared" si="98"/>
        <v>490</v>
      </c>
      <c r="AB101" s="135">
        <f t="shared" si="98"/>
        <v>300</v>
      </c>
      <c r="AC101" s="135">
        <f t="shared" si="98"/>
        <v>0</v>
      </c>
      <c r="AD101" s="135">
        <f t="shared" si="98"/>
        <v>0</v>
      </c>
      <c r="AE101" s="135">
        <f t="shared" si="98"/>
        <v>2289</v>
      </c>
      <c r="AF101" s="135">
        <f t="shared" si="98"/>
        <v>1899</v>
      </c>
      <c r="AG101" s="135">
        <f t="shared" si="98"/>
        <v>1809</v>
      </c>
      <c r="AH101" s="135">
        <f t="shared" si="98"/>
        <v>710</v>
      </c>
      <c r="AI101" s="135">
        <f t="shared" si="98"/>
        <v>2643</v>
      </c>
      <c r="AJ101" s="258">
        <f t="shared" si="98"/>
        <v>15207</v>
      </c>
      <c r="AK101" s="135">
        <f t="shared" si="98"/>
        <v>1834</v>
      </c>
      <c r="AL101" s="135">
        <f t="shared" si="98"/>
        <v>1524</v>
      </c>
      <c r="AM101" s="135">
        <f t="shared" si="98"/>
        <v>1709</v>
      </c>
      <c r="AN101" s="135">
        <f t="shared" si="98"/>
        <v>490</v>
      </c>
      <c r="AO101" s="135">
        <f t="shared" si="98"/>
        <v>300</v>
      </c>
      <c r="AP101" s="135">
        <f t="shared" si="98"/>
        <v>0</v>
      </c>
      <c r="AQ101" s="135">
        <f t="shared" si="98"/>
        <v>0</v>
      </c>
      <c r="AR101" s="135">
        <f t="shared" si="98"/>
        <v>2319</v>
      </c>
      <c r="AS101" s="135">
        <f t="shared" si="98"/>
        <v>1899</v>
      </c>
      <c r="AT101" s="135">
        <f t="shared" si="98"/>
        <v>1809</v>
      </c>
      <c r="AU101" s="135">
        <f t="shared" si="98"/>
        <v>710</v>
      </c>
      <c r="AV101" s="135">
        <f t="shared" si="98"/>
        <v>2643</v>
      </c>
      <c r="AW101" s="258">
        <f t="shared" si="98"/>
        <v>15237</v>
      </c>
      <c r="AX101" s="135">
        <f t="shared" si="98"/>
        <v>1834</v>
      </c>
      <c r="AY101" s="135">
        <f t="shared" si="98"/>
        <v>1524</v>
      </c>
      <c r="AZ101" s="135">
        <f t="shared" si="98"/>
        <v>1709</v>
      </c>
      <c r="BA101" s="135">
        <f t="shared" si="98"/>
        <v>490</v>
      </c>
    </row>
    <row r="102" spans="2:53" ht="17.100000000000001">
      <c r="B102" s="186"/>
      <c r="C102" s="186"/>
      <c r="D102" s="186"/>
      <c r="E102" s="135"/>
      <c r="F102" s="135"/>
      <c r="G102" s="135"/>
      <c r="H102" s="135"/>
      <c r="I102" s="135"/>
      <c r="J102" s="258"/>
      <c r="K102" s="135"/>
      <c r="L102" s="135"/>
      <c r="M102" s="135"/>
      <c r="N102" s="135"/>
      <c r="O102" s="135"/>
      <c r="P102" s="135"/>
      <c r="Q102" s="135"/>
      <c r="R102" s="135"/>
      <c r="S102" s="135"/>
      <c r="T102" s="135"/>
      <c r="U102" s="135"/>
      <c r="V102" s="135"/>
      <c r="W102" s="258"/>
      <c r="X102" s="135"/>
      <c r="Y102" s="135"/>
      <c r="Z102" s="135"/>
      <c r="AA102" s="135"/>
      <c r="AB102" s="135"/>
      <c r="AC102" s="135"/>
      <c r="AD102" s="135"/>
      <c r="AE102" s="135"/>
      <c r="AF102" s="135"/>
      <c r="AG102" s="135"/>
      <c r="AH102" s="135"/>
      <c r="AI102" s="135"/>
      <c r="AJ102" s="258"/>
      <c r="AK102" s="135"/>
      <c r="AL102" s="135"/>
      <c r="AM102" s="135"/>
      <c r="AN102" s="135"/>
      <c r="AO102" s="135"/>
      <c r="AP102" s="135"/>
      <c r="AQ102" s="135"/>
      <c r="AR102" s="135"/>
      <c r="AS102" s="135"/>
      <c r="AT102" s="135"/>
      <c r="AU102" s="135"/>
      <c r="AV102" s="135"/>
      <c r="AW102" s="258"/>
      <c r="AX102" s="135"/>
      <c r="AY102" s="135"/>
      <c r="AZ102" s="135"/>
      <c r="BA102" s="135"/>
    </row>
    <row r="103" spans="2:53" ht="17.100000000000001">
      <c r="B103" s="427" t="s">
        <v>258</v>
      </c>
      <c r="C103" s="427"/>
      <c r="D103" s="130"/>
      <c r="E103" s="181">
        <f>E47+E93</f>
        <v>1899.3600000000001</v>
      </c>
      <c r="F103" s="181">
        <f t="shared" ref="F103:BA103" si="99">F47+F93</f>
        <v>1582.56</v>
      </c>
      <c r="G103" s="181">
        <f t="shared" si="99"/>
        <v>1512.3600000000001</v>
      </c>
      <c r="H103" s="181">
        <f t="shared" si="99"/>
        <v>588.29999999999995</v>
      </c>
      <c r="I103" s="181">
        <f t="shared" si="99"/>
        <v>1371.51</v>
      </c>
      <c r="J103" s="182">
        <f>J47+J93</f>
        <v>6954.09</v>
      </c>
      <c r="K103" s="181">
        <f t="shared" si="99"/>
        <v>1533.81</v>
      </c>
      <c r="L103" s="181">
        <f t="shared" si="99"/>
        <v>1269.81</v>
      </c>
      <c r="M103" s="181">
        <f t="shared" si="99"/>
        <v>1419.36</v>
      </c>
      <c r="N103" s="181">
        <f t="shared" si="99"/>
        <v>402.6</v>
      </c>
      <c r="O103" s="181">
        <f t="shared" si="99"/>
        <v>252</v>
      </c>
      <c r="P103" s="181">
        <f t="shared" si="99"/>
        <v>0</v>
      </c>
      <c r="Q103" s="181">
        <f t="shared" si="99"/>
        <v>0</v>
      </c>
      <c r="R103" s="181">
        <f t="shared" si="99"/>
        <v>1899.3600000000001</v>
      </c>
      <c r="S103" s="181">
        <f t="shared" si="99"/>
        <v>1582.56</v>
      </c>
      <c r="T103" s="181">
        <f t="shared" si="99"/>
        <v>1512.3600000000001</v>
      </c>
      <c r="U103" s="181">
        <f t="shared" si="99"/>
        <v>588.29999999999995</v>
      </c>
      <c r="V103" s="181">
        <f t="shared" si="99"/>
        <v>2210.67</v>
      </c>
      <c r="W103" s="182">
        <f t="shared" si="99"/>
        <v>12670.829999999998</v>
      </c>
      <c r="X103" s="181">
        <f t="shared" si="99"/>
        <v>1533.81</v>
      </c>
      <c r="Y103" s="181">
        <f t="shared" si="99"/>
        <v>1269.81</v>
      </c>
      <c r="Z103" s="181">
        <f t="shared" si="99"/>
        <v>1419.36</v>
      </c>
      <c r="AA103" s="181">
        <f t="shared" si="99"/>
        <v>402.6</v>
      </c>
      <c r="AB103" s="181">
        <f t="shared" si="99"/>
        <v>252</v>
      </c>
      <c r="AC103" s="181">
        <f t="shared" si="99"/>
        <v>0</v>
      </c>
      <c r="AD103" s="181">
        <f t="shared" si="99"/>
        <v>0</v>
      </c>
      <c r="AE103" s="181">
        <f t="shared" si="99"/>
        <v>1899.3600000000001</v>
      </c>
      <c r="AF103" s="181">
        <f t="shared" si="99"/>
        <v>1582.56</v>
      </c>
      <c r="AG103" s="181">
        <f t="shared" si="99"/>
        <v>1512.3600000000001</v>
      </c>
      <c r="AH103" s="181">
        <f t="shared" si="99"/>
        <v>588.29999999999995</v>
      </c>
      <c r="AI103" s="181">
        <f t="shared" si="99"/>
        <v>2210.67</v>
      </c>
      <c r="AJ103" s="182">
        <f t="shared" si="99"/>
        <v>12670.829999999998</v>
      </c>
      <c r="AK103" s="181">
        <f t="shared" si="99"/>
        <v>1533.81</v>
      </c>
      <c r="AL103" s="181">
        <f t="shared" si="99"/>
        <v>1269.81</v>
      </c>
      <c r="AM103" s="181">
        <f t="shared" si="99"/>
        <v>1419.36</v>
      </c>
      <c r="AN103" s="181">
        <f t="shared" si="99"/>
        <v>402.6</v>
      </c>
      <c r="AO103" s="181">
        <f t="shared" si="99"/>
        <v>252</v>
      </c>
      <c r="AP103" s="181">
        <f t="shared" si="99"/>
        <v>0</v>
      </c>
      <c r="AQ103" s="181">
        <f t="shared" si="99"/>
        <v>0</v>
      </c>
      <c r="AR103" s="181">
        <f t="shared" si="99"/>
        <v>1921.8600000000001</v>
      </c>
      <c r="AS103" s="181">
        <f t="shared" si="99"/>
        <v>1582.56</v>
      </c>
      <c r="AT103" s="181">
        <f t="shared" si="99"/>
        <v>1512.3600000000001</v>
      </c>
      <c r="AU103" s="181">
        <f t="shared" si="99"/>
        <v>588.29999999999995</v>
      </c>
      <c r="AV103" s="181">
        <f t="shared" si="99"/>
        <v>2210.67</v>
      </c>
      <c r="AW103" s="182">
        <f t="shared" si="99"/>
        <v>12693.329999999998</v>
      </c>
      <c r="AX103" s="181">
        <f t="shared" si="99"/>
        <v>1533.81</v>
      </c>
      <c r="AY103" s="181">
        <f t="shared" si="99"/>
        <v>1269.81</v>
      </c>
      <c r="AZ103" s="181">
        <f t="shared" si="99"/>
        <v>1419.36</v>
      </c>
      <c r="BA103" s="181">
        <f t="shared" si="99"/>
        <v>402.6</v>
      </c>
    </row>
    <row r="104" spans="2:53" ht="17.100000000000001">
      <c r="B104" s="130"/>
      <c r="C104" s="130"/>
      <c r="D104" s="130"/>
      <c r="E104" s="181"/>
      <c r="F104" s="181"/>
      <c r="G104" s="181"/>
      <c r="H104" s="181"/>
      <c r="I104" s="181"/>
      <c r="J104" s="182"/>
      <c r="K104" s="181"/>
      <c r="L104" s="181"/>
      <c r="M104" s="181"/>
      <c r="N104" s="181"/>
      <c r="O104" s="181"/>
      <c r="P104" s="181"/>
      <c r="Q104" s="181"/>
      <c r="R104" s="181"/>
      <c r="S104" s="181"/>
      <c r="T104" s="181"/>
      <c r="U104" s="181"/>
      <c r="V104" s="181"/>
      <c r="W104" s="182"/>
      <c r="X104" s="181"/>
      <c r="Y104" s="181"/>
      <c r="Z104" s="181"/>
      <c r="AA104" s="181"/>
      <c r="AB104" s="181"/>
      <c r="AC104" s="181"/>
      <c r="AD104" s="181"/>
      <c r="AE104" s="181"/>
      <c r="AF104" s="181"/>
      <c r="AG104" s="181"/>
      <c r="AH104" s="181"/>
      <c r="AI104" s="181"/>
      <c r="AJ104" s="182"/>
      <c r="AK104" s="181"/>
      <c r="AL104" s="181"/>
      <c r="AM104" s="181"/>
      <c r="AN104" s="181"/>
      <c r="AO104" s="181"/>
      <c r="AP104" s="181"/>
      <c r="AQ104" s="181"/>
      <c r="AR104" s="181"/>
      <c r="AS104" s="181"/>
      <c r="AT104" s="181"/>
      <c r="AU104" s="181"/>
      <c r="AV104" s="181"/>
      <c r="AW104" s="182"/>
      <c r="AX104" s="181"/>
      <c r="AY104" s="181"/>
      <c r="AZ104" s="181"/>
      <c r="BA104" s="181"/>
    </row>
    <row r="105" spans="2:53" ht="17.100000000000001">
      <c r="B105" s="427" t="s">
        <v>259</v>
      </c>
      <c r="C105" s="427"/>
      <c r="D105" s="130"/>
      <c r="E105" s="187">
        <f>E101-E103</f>
        <v>389.63999999999987</v>
      </c>
      <c r="F105" s="187">
        <f t="shared" ref="F105:BA105" si="100">F101-F103</f>
        <v>316.44000000000005</v>
      </c>
      <c r="G105" s="187">
        <f t="shared" si="100"/>
        <v>296.63999999999987</v>
      </c>
      <c r="H105" s="187">
        <f t="shared" si="100"/>
        <v>121.70000000000005</v>
      </c>
      <c r="I105" s="187">
        <f t="shared" si="100"/>
        <v>272.49</v>
      </c>
      <c r="J105" s="259">
        <f t="shared" si="100"/>
        <v>1396.9099999999999</v>
      </c>
      <c r="K105" s="187">
        <f t="shared" si="100"/>
        <v>300.19000000000005</v>
      </c>
      <c r="L105" s="187">
        <f t="shared" si="100"/>
        <v>254.19000000000005</v>
      </c>
      <c r="M105" s="187">
        <f t="shared" si="100"/>
        <v>289.6400000000001</v>
      </c>
      <c r="N105" s="187">
        <f t="shared" si="100"/>
        <v>87.399999999999977</v>
      </c>
      <c r="O105" s="187">
        <f t="shared" si="100"/>
        <v>48</v>
      </c>
      <c r="P105" s="187">
        <f t="shared" si="100"/>
        <v>0</v>
      </c>
      <c r="Q105" s="187">
        <f t="shared" si="100"/>
        <v>0</v>
      </c>
      <c r="R105" s="187">
        <f t="shared" si="100"/>
        <v>389.63999999999987</v>
      </c>
      <c r="S105" s="187">
        <f t="shared" si="100"/>
        <v>316.44000000000005</v>
      </c>
      <c r="T105" s="187">
        <f t="shared" si="100"/>
        <v>296.63999999999987</v>
      </c>
      <c r="U105" s="187">
        <f t="shared" si="100"/>
        <v>121.70000000000005</v>
      </c>
      <c r="V105" s="187">
        <f t="shared" si="100"/>
        <v>432.32999999999993</v>
      </c>
      <c r="W105" s="259">
        <f t="shared" si="100"/>
        <v>2536.1700000000019</v>
      </c>
      <c r="X105" s="187">
        <f t="shared" si="100"/>
        <v>300.19000000000005</v>
      </c>
      <c r="Y105" s="187">
        <f t="shared" si="100"/>
        <v>254.19000000000005</v>
      </c>
      <c r="Z105" s="187">
        <f t="shared" si="100"/>
        <v>289.6400000000001</v>
      </c>
      <c r="AA105" s="187">
        <f t="shared" si="100"/>
        <v>87.399999999999977</v>
      </c>
      <c r="AB105" s="187">
        <f t="shared" si="100"/>
        <v>48</v>
      </c>
      <c r="AC105" s="187">
        <f t="shared" si="100"/>
        <v>0</v>
      </c>
      <c r="AD105" s="187">
        <f t="shared" si="100"/>
        <v>0</v>
      </c>
      <c r="AE105" s="187">
        <f t="shared" si="100"/>
        <v>389.63999999999987</v>
      </c>
      <c r="AF105" s="187">
        <f t="shared" si="100"/>
        <v>316.44000000000005</v>
      </c>
      <c r="AG105" s="187">
        <f t="shared" si="100"/>
        <v>296.63999999999987</v>
      </c>
      <c r="AH105" s="187">
        <f t="shared" si="100"/>
        <v>121.70000000000005</v>
      </c>
      <c r="AI105" s="187">
        <f t="shared" si="100"/>
        <v>432.32999999999993</v>
      </c>
      <c r="AJ105" s="259">
        <f t="shared" si="100"/>
        <v>2536.1700000000019</v>
      </c>
      <c r="AK105" s="187">
        <f t="shared" si="100"/>
        <v>300.19000000000005</v>
      </c>
      <c r="AL105" s="187">
        <f t="shared" si="100"/>
        <v>254.19000000000005</v>
      </c>
      <c r="AM105" s="187">
        <f t="shared" si="100"/>
        <v>289.6400000000001</v>
      </c>
      <c r="AN105" s="187">
        <f t="shared" si="100"/>
        <v>87.399999999999977</v>
      </c>
      <c r="AO105" s="187">
        <f t="shared" si="100"/>
        <v>48</v>
      </c>
      <c r="AP105" s="187">
        <f t="shared" si="100"/>
        <v>0</v>
      </c>
      <c r="AQ105" s="187">
        <f t="shared" si="100"/>
        <v>0</v>
      </c>
      <c r="AR105" s="187">
        <f t="shared" si="100"/>
        <v>397.13999999999987</v>
      </c>
      <c r="AS105" s="187">
        <f t="shared" si="100"/>
        <v>316.44000000000005</v>
      </c>
      <c r="AT105" s="187">
        <f t="shared" si="100"/>
        <v>296.63999999999987</v>
      </c>
      <c r="AU105" s="187">
        <f t="shared" si="100"/>
        <v>121.70000000000005</v>
      </c>
      <c r="AV105" s="187">
        <f t="shared" si="100"/>
        <v>432.32999999999993</v>
      </c>
      <c r="AW105" s="259">
        <f t="shared" si="100"/>
        <v>2543.6700000000019</v>
      </c>
      <c r="AX105" s="187">
        <f t="shared" si="100"/>
        <v>300.19000000000005</v>
      </c>
      <c r="AY105" s="187">
        <f t="shared" si="100"/>
        <v>254.19000000000005</v>
      </c>
      <c r="AZ105" s="187">
        <f t="shared" si="100"/>
        <v>289.6400000000001</v>
      </c>
      <c r="BA105" s="187">
        <f t="shared" si="100"/>
        <v>87.399999999999977</v>
      </c>
    </row>
    <row r="109" spans="2:53">
      <c r="J109" s="7"/>
    </row>
    <row r="112" spans="2:53">
      <c r="J112" s="7"/>
    </row>
  </sheetData>
  <mergeCells count="79">
    <mergeCell ref="B45:C45"/>
    <mergeCell ref="B47:C47"/>
    <mergeCell ref="B49:C49"/>
    <mergeCell ref="W4:W5"/>
    <mergeCell ref="AJ4:AJ5"/>
    <mergeCell ref="B41:C41"/>
    <mergeCell ref="B26:C26"/>
    <mergeCell ref="B27:C27"/>
    <mergeCell ref="B40:C40"/>
    <mergeCell ref="B33:C33"/>
    <mergeCell ref="B28:C28"/>
    <mergeCell ref="B32:C32"/>
    <mergeCell ref="B29:C29"/>
    <mergeCell ref="B34:C34"/>
    <mergeCell ref="B38:C38"/>
    <mergeCell ref="B35:C35"/>
    <mergeCell ref="AW4:AW5"/>
    <mergeCell ref="B103:C103"/>
    <mergeCell ref="B105:C105"/>
    <mergeCell ref="B87:C87"/>
    <mergeCell ref="B88:C88"/>
    <mergeCell ref="B89:C89"/>
    <mergeCell ref="B100:C100"/>
    <mergeCell ref="B101:C101"/>
    <mergeCell ref="B81:C81"/>
    <mergeCell ref="B82:C82"/>
    <mergeCell ref="B83:C83"/>
    <mergeCell ref="B84:C84"/>
    <mergeCell ref="B86:C86"/>
    <mergeCell ref="B78:C78"/>
    <mergeCell ref="B79:C79"/>
    <mergeCell ref="B68:C68"/>
    <mergeCell ref="B69:C69"/>
    <mergeCell ref="B70:C70"/>
    <mergeCell ref="B74:C74"/>
    <mergeCell ref="B75:C75"/>
    <mergeCell ref="B77:C77"/>
    <mergeCell ref="B72:C72"/>
    <mergeCell ref="B73:C73"/>
    <mergeCell ref="B51:C51"/>
    <mergeCell ref="B56:C56"/>
    <mergeCell ref="B61:C61"/>
    <mergeCell ref="B65:C65"/>
    <mergeCell ref="B57:C57"/>
    <mergeCell ref="B53:C53"/>
    <mergeCell ref="B66:C66"/>
    <mergeCell ref="B9:C9"/>
    <mergeCell ref="B10:C10"/>
    <mergeCell ref="B11:C11"/>
    <mergeCell ref="J4:J5"/>
    <mergeCell ref="B7:C7"/>
    <mergeCell ref="B6:C6"/>
    <mergeCell ref="B42:C42"/>
    <mergeCell ref="B59:C59"/>
    <mergeCell ref="B60:C60"/>
    <mergeCell ref="B54:C54"/>
    <mergeCell ref="B55:C55"/>
    <mergeCell ref="B63:C63"/>
    <mergeCell ref="B64:C64"/>
    <mergeCell ref="B15:C15"/>
    <mergeCell ref="B13:C13"/>
    <mergeCell ref="B44:C44"/>
    <mergeCell ref="B36:C36"/>
    <mergeCell ref="B8:C8"/>
    <mergeCell ref="B14:C14"/>
    <mergeCell ref="B37:C37"/>
    <mergeCell ref="B31:C31"/>
    <mergeCell ref="B17:C17"/>
    <mergeCell ref="B18:C18"/>
    <mergeCell ref="B19:C19"/>
    <mergeCell ref="B20:C20"/>
    <mergeCell ref="B22:C22"/>
    <mergeCell ref="B23:C23"/>
    <mergeCell ref="B24:C24"/>
    <mergeCell ref="B99:C99"/>
    <mergeCell ref="B91:C91"/>
    <mergeCell ref="B93:C93"/>
    <mergeCell ref="B95:C95"/>
    <mergeCell ref="B90:C90"/>
  </mergeCells>
  <pageMargins left="0.7" right="0.7" top="0.75" bottom="0.75" header="0.3" footer="0.3"/>
  <ignoredErrors>
    <ignoredError sqref="J31:J32 J40:J41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33450-7801-4A49-886F-BFFC7BEB62FF}">
  <sheetPr>
    <tabColor theme="9" tint="-0.249977111117893"/>
  </sheetPr>
  <dimension ref="A2:AM64"/>
  <sheetViews>
    <sheetView showGridLines="0" topLeftCell="A6" zoomScale="81" zoomScaleNormal="100" workbookViewId="0">
      <selection activeCell="AI7" sqref="AI7"/>
    </sheetView>
  </sheetViews>
  <sheetFormatPr defaultColWidth="8.85546875" defaultRowHeight="15"/>
  <cols>
    <col min="2" max="2" width="32" bestFit="1" customWidth="1"/>
    <col min="3" max="3" width="13.42578125" customWidth="1"/>
    <col min="4" max="4" width="11.140625" customWidth="1"/>
    <col min="5" max="5" width="12.42578125" customWidth="1"/>
    <col min="6" max="6" width="11.85546875" customWidth="1"/>
    <col min="7" max="7" width="12.28515625" customWidth="1"/>
    <col min="8" max="8" width="14.42578125" customWidth="1"/>
    <col min="9" max="38" width="12.28515625" customWidth="1"/>
    <col min="39" max="39" width="14" bestFit="1" customWidth="1"/>
  </cols>
  <sheetData>
    <row r="2" spans="1:39">
      <c r="D2" s="120"/>
      <c r="E2" s="120"/>
      <c r="F2" s="120"/>
      <c r="G2" s="120"/>
      <c r="H2" s="444" t="s">
        <v>230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444" t="s">
        <v>231</v>
      </c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444" t="s">
        <v>232</v>
      </c>
      <c r="AI2" s="120"/>
      <c r="AJ2" s="120"/>
      <c r="AK2" s="120"/>
      <c r="AL2" s="120"/>
      <c r="AM2" s="444" t="s">
        <v>233</v>
      </c>
    </row>
    <row r="3" spans="1:39" ht="17.100000000000001">
      <c r="A3" s="25"/>
      <c r="B3" s="238" t="s">
        <v>234</v>
      </c>
      <c r="C3" s="152" t="s">
        <v>217</v>
      </c>
      <c r="D3" s="149" t="s">
        <v>218</v>
      </c>
      <c r="E3" s="149" t="s">
        <v>219</v>
      </c>
      <c r="F3" s="149" t="s">
        <v>220</v>
      </c>
      <c r="G3" s="149" t="s">
        <v>221</v>
      </c>
      <c r="H3" s="445"/>
      <c r="I3" s="149" t="s">
        <v>210</v>
      </c>
      <c r="J3" s="149" t="s">
        <v>211</v>
      </c>
      <c r="K3" s="149" t="s">
        <v>212</v>
      </c>
      <c r="L3" s="149" t="s">
        <v>213</v>
      </c>
      <c r="M3" s="149" t="s">
        <v>214</v>
      </c>
      <c r="N3" s="149" t="s">
        <v>215</v>
      </c>
      <c r="O3" s="149" t="s">
        <v>216</v>
      </c>
      <c r="P3" s="149" t="s">
        <v>217</v>
      </c>
      <c r="Q3" s="149" t="s">
        <v>218</v>
      </c>
      <c r="R3" s="149" t="s">
        <v>219</v>
      </c>
      <c r="S3" s="149" t="s">
        <v>220</v>
      </c>
      <c r="T3" s="149" t="s">
        <v>221</v>
      </c>
      <c r="U3" s="445"/>
      <c r="V3" s="149" t="s">
        <v>210</v>
      </c>
      <c r="W3" s="149" t="s">
        <v>211</v>
      </c>
      <c r="X3" s="149" t="s">
        <v>212</v>
      </c>
      <c r="Y3" s="149" t="s">
        <v>213</v>
      </c>
      <c r="Z3" s="149" t="s">
        <v>214</v>
      </c>
      <c r="AA3" s="149" t="s">
        <v>215</v>
      </c>
      <c r="AB3" s="149" t="s">
        <v>216</v>
      </c>
      <c r="AC3" s="149" t="s">
        <v>217</v>
      </c>
      <c r="AD3" s="149" t="s">
        <v>218</v>
      </c>
      <c r="AE3" s="149" t="s">
        <v>219</v>
      </c>
      <c r="AF3" s="149" t="s">
        <v>220</v>
      </c>
      <c r="AG3" s="149" t="s">
        <v>221</v>
      </c>
      <c r="AH3" s="445"/>
      <c r="AI3" s="149" t="s">
        <v>210</v>
      </c>
      <c r="AJ3" s="149" t="s">
        <v>211</v>
      </c>
      <c r="AK3" s="149" t="s">
        <v>212</v>
      </c>
      <c r="AL3" s="149" t="s">
        <v>213</v>
      </c>
      <c r="AM3" s="445"/>
    </row>
    <row r="4" spans="1:39" ht="17.100000000000001">
      <c r="A4" s="25"/>
      <c r="B4" s="20" t="s">
        <v>37</v>
      </c>
      <c r="C4" s="11">
        <f>IF('Volume '!$C$102=1,'Volume '!C106,IF('Volume '!$C$102=2,'Volume '!C118,'Volume '!C130))</f>
        <v>0</v>
      </c>
      <c r="D4" s="11">
        <f>IF('Volume '!$C$102=1,'Volume '!D106,IF('Volume '!$C$102=2,'Volume '!D118,'Volume '!D130))</f>
        <v>0</v>
      </c>
      <c r="E4" s="11">
        <f>IF('Volume '!$C$102=1,'Volume '!E106,IF('Volume '!$C$102=2,'Volume '!E118,'Volume '!E130))</f>
        <v>0</v>
      </c>
      <c r="F4" s="11">
        <f>IF('Volume '!$C$102=1,'Volume '!F106,IF('Volume '!$C$102=2,'Volume '!F118,'Volume '!F130))</f>
        <v>0</v>
      </c>
      <c r="G4" s="11">
        <f>IF('Volume '!$C$102=1,'Volume '!G106,IF('Volume '!$C$102=2,'Volume '!G118,'Volume '!G130))</f>
        <v>0</v>
      </c>
      <c r="H4" s="260">
        <f>SUM(C4:G4)</f>
        <v>0</v>
      </c>
      <c r="I4" s="11">
        <f>IF('Volume '!$C$102=1,'Volume '!I106,IF('Volume '!$C$102=2,'Volume '!I118,'Volume '!I130))</f>
        <v>0</v>
      </c>
      <c r="J4" s="11">
        <f>IF('Volume '!$C$102=1,'Volume '!J106,IF('Volume '!$C$102=2,'Volume '!J118,'Volume '!J130))</f>
        <v>0</v>
      </c>
      <c r="K4" s="11">
        <f>IF('Volume '!$C$102=1,'Volume '!K106,IF('Volume '!$C$102=2,'Volume '!K118,'Volume '!K130))</f>
        <v>0</v>
      </c>
      <c r="L4" s="11">
        <f>IF('Volume '!$C$102=1,'Volume '!L106,IF('Volume '!$C$102=2,'Volume '!L118,'Volume '!L130))</f>
        <v>0</v>
      </c>
      <c r="M4" s="11">
        <f>IF('Volume '!$C$102=1,'Volume '!M106,IF('Volume '!$C$102=2,'Volume '!M118,'Volume '!M130))</f>
        <v>0</v>
      </c>
      <c r="N4" s="11">
        <f>IF('Volume '!$C$102=1,'Volume '!N106,IF('Volume '!$C$102=2,'Volume '!N118,'Volume '!N130))</f>
        <v>0</v>
      </c>
      <c r="O4" s="11">
        <f>IF('Volume '!$C$102=1,'Volume '!O106,IF('Volume '!$C$102=2,'Volume '!O118,'Volume '!O130))</f>
        <v>1</v>
      </c>
      <c r="P4" s="11">
        <f>IF('Volume '!$C$102=1,'Volume '!P106,IF('Volume '!$C$102=2,'Volume '!P118,'Volume '!P130))</f>
        <v>0</v>
      </c>
      <c r="Q4" s="11">
        <f>IF('Volume '!$C$102=1,'Volume '!Q106,IF('Volume '!$C$102=2,'Volume '!Q118,'Volume '!Q130))</f>
        <v>0</v>
      </c>
      <c r="R4" s="11">
        <f>IF('Volume '!$C$102=1,'Volume '!R106,IF('Volume '!$C$102=2,'Volume '!R118,'Volume '!R130))</f>
        <v>0</v>
      </c>
      <c r="S4" s="11">
        <f>IF('Volume '!$C$102=1,'Volume '!S106,IF('Volume '!$C$102=2,'Volume '!S118,'Volume '!S130))</f>
        <v>0</v>
      </c>
      <c r="T4" s="11">
        <f>IF('Volume '!$C$102=1,'Volume '!T106,IF('Volume '!$C$102=2,'Volume '!T118,'Volume '!T130))</f>
        <v>0</v>
      </c>
      <c r="U4" s="260">
        <f>SUM(I4:T4)</f>
        <v>1</v>
      </c>
      <c r="V4" s="11">
        <f>IF('Volume '!$C$102=1,'Volume '!V106,IF('Volume '!$C$102=2,'Volume '!V118,'Volume '!V130))</f>
        <v>0</v>
      </c>
      <c r="W4" s="11">
        <f>IF('Volume '!$C$102=1,'Volume '!W106,IF('Volume '!$C$102=2,'Volume '!W118,'Volume '!W130))</f>
        <v>0</v>
      </c>
      <c r="X4" s="11">
        <f>IF('Volume '!$C$102=1,'Volume '!X106,IF('Volume '!$C$102=2,'Volume '!X118,'Volume '!X130))</f>
        <v>0</v>
      </c>
      <c r="Y4" s="11">
        <f>IF('Volume '!$C$102=1,'Volume '!Y106,IF('Volume '!$C$102=2,'Volume '!Y118,'Volume '!Y130))</f>
        <v>1</v>
      </c>
      <c r="Z4" s="11">
        <f>IF('Volume '!$C$102=1,'Volume '!Z106,IF('Volume '!$C$102=2,'Volume '!Z118,'Volume '!Z130))</f>
        <v>0</v>
      </c>
      <c r="AA4" s="11">
        <f>IF('Volume '!$C$102=1,'Volume '!AA106,IF('Volume '!$C$102=2,'Volume '!AA118,'Volume '!AA130))</f>
        <v>0</v>
      </c>
      <c r="AB4" s="11">
        <f>IF('Volume '!$C$102=1,'Volume '!AB106,IF('Volume '!$C$102=2,'Volume '!AB118,'Volume '!AB130))</f>
        <v>1</v>
      </c>
      <c r="AC4" s="11">
        <f>IF('Volume '!$C$102=1,'Volume '!AC106,IF('Volume '!$C$102=2,'Volume '!AC118,'Volume '!AC130))</f>
        <v>0</v>
      </c>
      <c r="AD4" s="11">
        <f>IF('Volume '!$C$102=1,'Volume '!AD106,IF('Volume '!$C$102=2,'Volume '!AD118,'Volume '!AD130))</f>
        <v>0</v>
      </c>
      <c r="AE4" s="11">
        <f>IF('Volume '!$C$102=1,'Volume '!AE106,IF('Volume '!$C$102=2,'Volume '!AE118,'Volume '!AE130))</f>
        <v>0</v>
      </c>
      <c r="AF4" s="11">
        <f>IF('Volume '!$C$102=1,'Volume '!AF106,IF('Volume '!$C$102=2,'Volume '!AF118,'Volume '!AF130))</f>
        <v>0</v>
      </c>
      <c r="AG4" s="11">
        <f>IF('Volume '!$C$102=1,'Volume '!AG106,IF('Volume '!$C$102=2,'Volume '!AG118,'Volume '!AG130))</f>
        <v>0</v>
      </c>
      <c r="AH4" s="260">
        <f>SUM(V4:AG4)</f>
        <v>2</v>
      </c>
      <c r="AI4" s="11">
        <f>IF('Volume '!$C$102=1,'Volume '!AI106,IF('Volume '!$C$102=2,'Volume '!AI118,'Volume '!AI130))</f>
        <v>0</v>
      </c>
      <c r="AJ4" s="11">
        <f>IF('Volume '!$C$102=1,'Volume '!AJ106,IF('Volume '!$C$102=2,'Volume '!AJ118,'Volume '!AJ130))</f>
        <v>0</v>
      </c>
      <c r="AK4" s="11">
        <f>IF('Volume '!$C$102=1,'Volume '!AK106,IF('Volume '!$C$102=2,'Volume '!AK118,'Volume '!AK130))</f>
        <v>0</v>
      </c>
      <c r="AL4" s="11">
        <f>IF('Volume '!$C$102=1,'Volume '!AL106,IF('Volume '!$C$102=2,'Volume '!AL118,'Volume '!AL130))</f>
        <v>1</v>
      </c>
      <c r="AM4" s="260">
        <f ca="1">SUM(AI4:AM4)</f>
        <v>0</v>
      </c>
    </row>
    <row r="5" spans="1:39" ht="17.100000000000001">
      <c r="A5" s="25"/>
      <c r="B5" s="20" t="s">
        <v>56</v>
      </c>
      <c r="C5" s="11">
        <f>IF('Volume '!$C$102=1,'Volume '!C107,IF('Volume '!$C$102=2,'Volume '!C119,'Volume '!C131))</f>
        <v>0</v>
      </c>
      <c r="D5" s="11">
        <f>IF('Volume '!$C$102=1,'Volume '!D107,IF('Volume '!$C$102=2,'Volume '!D119,'Volume '!D131))</f>
        <v>0</v>
      </c>
      <c r="E5" s="11">
        <f>IF('Volume '!$C$102=1,'Volume '!E107,IF('Volume '!$C$102=2,'Volume '!E119,'Volume '!E131))</f>
        <v>0</v>
      </c>
      <c r="F5" s="11">
        <f>IF('Volume '!$C$102=1,'Volume '!F107,IF('Volume '!$C$102=2,'Volume '!F119,'Volume '!F131))</f>
        <v>1</v>
      </c>
      <c r="G5" s="11">
        <f>IF('Volume '!$C$102=1,'Volume '!G107,IF('Volume '!$C$102=2,'Volume '!G119,'Volume '!G131))</f>
        <v>0</v>
      </c>
      <c r="H5" s="260">
        <f t="shared" ref="H5:H10" si="0">SUM(C5:G5)</f>
        <v>1</v>
      </c>
      <c r="I5" s="11">
        <f>IF('Volume '!$C$102=1,'Volume '!I107,IF('Volume '!$C$102=2,'Volume '!I119,'Volume '!I131))</f>
        <v>1</v>
      </c>
      <c r="J5" s="11">
        <f>IF('Volume '!$C$102=1,'Volume '!J107,IF('Volume '!$C$102=2,'Volume '!J119,'Volume '!J131))</f>
        <v>0</v>
      </c>
      <c r="K5" s="11">
        <f>IF('Volume '!$C$102=1,'Volume '!K107,IF('Volume '!$C$102=2,'Volume '!K119,'Volume '!K131))</f>
        <v>0</v>
      </c>
      <c r="L5" s="11">
        <f>IF('Volume '!$C$102=1,'Volume '!L107,IF('Volume '!$C$102=2,'Volume '!L119,'Volume '!L131))</f>
        <v>0</v>
      </c>
      <c r="M5" s="11">
        <f>IF('Volume '!$C$102=1,'Volume '!M107,IF('Volume '!$C$102=2,'Volume '!M119,'Volume '!M131))</f>
        <v>0</v>
      </c>
      <c r="N5" s="11">
        <f>IF('Volume '!$C$102=1,'Volume '!N107,IF('Volume '!$C$102=2,'Volume '!N119,'Volume '!N131))</f>
        <v>0</v>
      </c>
      <c r="O5" s="11">
        <f>IF('Volume '!$C$102=1,'Volume '!O107,IF('Volume '!$C$102=2,'Volume '!O119,'Volume '!O131))</f>
        <v>0</v>
      </c>
      <c r="P5" s="11">
        <f>IF('Volume '!$C$102=1,'Volume '!P107,IF('Volume '!$C$102=2,'Volume '!P119,'Volume '!P131))</f>
        <v>0</v>
      </c>
      <c r="Q5" s="11">
        <f>IF('Volume '!$C$102=1,'Volume '!Q107,IF('Volume '!$C$102=2,'Volume '!Q119,'Volume '!Q131))</f>
        <v>0</v>
      </c>
      <c r="R5" s="11">
        <f>IF('Volume '!$C$102=1,'Volume '!R107,IF('Volume '!$C$102=2,'Volume '!R119,'Volume '!R131))</f>
        <v>0</v>
      </c>
      <c r="S5" s="11">
        <f>IF('Volume '!$C$102=1,'Volume '!S107,IF('Volume '!$C$102=2,'Volume '!S119,'Volume '!S131))</f>
        <v>0</v>
      </c>
      <c r="T5" s="11">
        <f>IF('Volume '!$C$102=1,'Volume '!T107,IF('Volume '!$C$102=2,'Volume '!T119,'Volume '!T131))</f>
        <v>0</v>
      </c>
      <c r="U5" s="260">
        <f t="shared" ref="U5:U10" si="1">SUM(I5:T5)</f>
        <v>1</v>
      </c>
      <c r="V5" s="11">
        <f>IF('Volume '!$C$102=1,'Volume '!V107,IF('Volume '!$C$102=2,'Volume '!V119,'Volume '!V131))</f>
        <v>1</v>
      </c>
      <c r="W5" s="11">
        <f>IF('Volume '!$C$102=1,'Volume '!W107,IF('Volume '!$C$102=2,'Volume '!W119,'Volume '!W131))</f>
        <v>0</v>
      </c>
      <c r="X5" s="11">
        <f>IF('Volume '!$C$102=1,'Volume '!X107,IF('Volume '!$C$102=2,'Volume '!X119,'Volume '!X131))</f>
        <v>0</v>
      </c>
      <c r="Y5" s="11">
        <f>IF('Volume '!$C$102=1,'Volume '!Y107,IF('Volume '!$C$102=2,'Volume '!Y119,'Volume '!Y131))</f>
        <v>0</v>
      </c>
      <c r="Z5" s="11">
        <f>IF('Volume '!$C$102=1,'Volume '!Z107,IF('Volume '!$C$102=2,'Volume '!Z119,'Volume '!Z131))</f>
        <v>0</v>
      </c>
      <c r="AA5" s="11">
        <f>IF('Volume '!$C$102=1,'Volume '!AA107,IF('Volume '!$C$102=2,'Volume '!AA119,'Volume '!AA131))</f>
        <v>0</v>
      </c>
      <c r="AB5" s="11">
        <f>IF('Volume '!$C$102=1,'Volume '!AB107,IF('Volume '!$C$102=2,'Volume '!AB119,'Volume '!AB131))</f>
        <v>1</v>
      </c>
      <c r="AC5" s="11">
        <f>IF('Volume '!$C$102=1,'Volume '!AC107,IF('Volume '!$C$102=2,'Volume '!AC119,'Volume '!AC131))</f>
        <v>0</v>
      </c>
      <c r="AD5" s="11">
        <f>IF('Volume '!$C$102=1,'Volume '!AD107,IF('Volume '!$C$102=2,'Volume '!AD119,'Volume '!AD131))</f>
        <v>0</v>
      </c>
      <c r="AE5" s="11">
        <f>IF('Volume '!$C$102=1,'Volume '!AE107,IF('Volume '!$C$102=2,'Volume '!AE119,'Volume '!AE131))</f>
        <v>0</v>
      </c>
      <c r="AF5" s="11">
        <f>IF('Volume '!$C$102=1,'Volume '!AF107,IF('Volume '!$C$102=2,'Volume '!AF119,'Volume '!AF131))</f>
        <v>0</v>
      </c>
      <c r="AG5" s="11">
        <f>IF('Volume '!$C$102=1,'Volume '!AG107,IF('Volume '!$C$102=2,'Volume '!AG119,'Volume '!AG131))</f>
        <v>0</v>
      </c>
      <c r="AH5" s="260">
        <f t="shared" ref="AH5:AH10" si="2">SUM(V5:AG5)</f>
        <v>2</v>
      </c>
      <c r="AI5" s="11">
        <f>IF('Volume '!$C$102=1,'Volume '!AI107,IF('Volume '!$C$102=2,'Volume '!AI119,'Volume '!AI131))</f>
        <v>1</v>
      </c>
      <c r="AJ5" s="11">
        <f>IF('Volume '!$C$102=1,'Volume '!AJ107,IF('Volume '!$C$102=2,'Volume '!AJ119,'Volume '!AJ131))</f>
        <v>0</v>
      </c>
      <c r="AK5" s="11">
        <f>IF('Volume '!$C$102=1,'Volume '!AK107,IF('Volume '!$C$102=2,'Volume '!AK119,'Volume '!AK131))</f>
        <v>0</v>
      </c>
      <c r="AL5" s="11">
        <f>IF('Volume '!$C$102=1,'Volume '!AL107,IF('Volume '!$C$102=2,'Volume '!AL119,'Volume '!AL131))</f>
        <v>0</v>
      </c>
      <c r="AM5" s="260">
        <f t="shared" ref="AM5:AM10" ca="1" si="3">SUM(AI5:AM5)</f>
        <v>0</v>
      </c>
    </row>
    <row r="6" spans="1:39" ht="17.100000000000001">
      <c r="A6" s="25"/>
      <c r="B6" s="20" t="s">
        <v>58</v>
      </c>
      <c r="C6" s="11">
        <f>IF('Volume '!$C$102=1,'Volume '!C108,IF('Volume '!$C$102=2,'Volume '!C120,'Volume '!C132))</f>
        <v>0</v>
      </c>
      <c r="D6" s="11">
        <f>IF('Volume '!$C$102=1,'Volume '!D108,IF('Volume '!$C$102=2,'Volume '!D120,'Volume '!D132))</f>
        <v>0</v>
      </c>
      <c r="E6" s="11">
        <f>IF('Volume '!$C$102=1,'Volume '!E108,IF('Volume '!$C$102=2,'Volume '!E120,'Volume '!E132))</f>
        <v>0</v>
      </c>
      <c r="F6" s="11">
        <f>IF('Volume '!$C$102=1,'Volume '!F108,IF('Volume '!$C$102=2,'Volume '!F120,'Volume '!F132))</f>
        <v>0</v>
      </c>
      <c r="G6" s="11">
        <f>IF('Volume '!$C$102=1,'Volume '!G108,IF('Volume '!$C$102=2,'Volume '!G120,'Volume '!G132))</f>
        <v>0</v>
      </c>
      <c r="H6" s="260">
        <f t="shared" si="0"/>
        <v>0</v>
      </c>
      <c r="I6" s="11">
        <f>IF('Volume '!$C$102=1,'Volume '!I108,IF('Volume '!$C$102=2,'Volume '!I120,'Volume '!I132))</f>
        <v>0</v>
      </c>
      <c r="J6" s="11">
        <f>IF('Volume '!$C$102=1,'Volume '!J108,IF('Volume '!$C$102=2,'Volume '!J120,'Volume '!J132))</f>
        <v>0</v>
      </c>
      <c r="K6" s="11">
        <f>IF('Volume '!$C$102=1,'Volume '!K108,IF('Volume '!$C$102=2,'Volume '!K120,'Volume '!K132))</f>
        <v>0</v>
      </c>
      <c r="L6" s="11">
        <f>IF('Volume '!$C$102=1,'Volume '!L108,IF('Volume '!$C$102=2,'Volume '!L120,'Volume '!L132))</f>
        <v>0</v>
      </c>
      <c r="M6" s="11">
        <f>IF('Volume '!$C$102=1,'Volume '!M108,IF('Volume '!$C$102=2,'Volume '!M120,'Volume '!M132))</f>
        <v>0</v>
      </c>
      <c r="N6" s="11">
        <f>IF('Volume '!$C$102=1,'Volume '!N108,IF('Volume '!$C$102=2,'Volume '!N120,'Volume '!N132))</f>
        <v>0</v>
      </c>
      <c r="O6" s="11">
        <f>IF('Volume '!$C$102=1,'Volume '!O108,IF('Volume '!$C$102=2,'Volume '!O120,'Volume '!O132))</f>
        <v>0</v>
      </c>
      <c r="P6" s="11">
        <f>IF('Volume '!$C$102=1,'Volume '!P108,IF('Volume '!$C$102=2,'Volume '!P120,'Volume '!P132))</f>
        <v>0</v>
      </c>
      <c r="Q6" s="11">
        <f>IF('Volume '!$C$102=1,'Volume '!Q108,IF('Volume '!$C$102=2,'Volume '!Q120,'Volume '!Q132))</f>
        <v>1</v>
      </c>
      <c r="R6" s="11">
        <f>IF('Volume '!$C$102=1,'Volume '!R108,IF('Volume '!$C$102=2,'Volume '!R120,'Volume '!R132))</f>
        <v>0</v>
      </c>
      <c r="S6" s="11">
        <f>IF('Volume '!$C$102=1,'Volume '!S108,IF('Volume '!$C$102=2,'Volume '!S120,'Volume '!S132))</f>
        <v>0</v>
      </c>
      <c r="T6" s="11">
        <f>IF('Volume '!$C$102=1,'Volume '!T108,IF('Volume '!$C$102=2,'Volume '!T120,'Volume '!T132))</f>
        <v>0</v>
      </c>
      <c r="U6" s="260">
        <f t="shared" si="1"/>
        <v>1</v>
      </c>
      <c r="V6" s="11">
        <f>IF('Volume '!$C$102=1,'Volume '!V108,IF('Volume '!$C$102=2,'Volume '!V120,'Volume '!V132))</f>
        <v>0</v>
      </c>
      <c r="W6" s="11">
        <f>IF('Volume '!$C$102=1,'Volume '!W108,IF('Volume '!$C$102=2,'Volume '!W120,'Volume '!W132))</f>
        <v>0</v>
      </c>
      <c r="X6" s="11">
        <f>IF('Volume '!$C$102=1,'Volume '!X108,IF('Volume '!$C$102=2,'Volume '!X120,'Volume '!X132))</f>
        <v>0</v>
      </c>
      <c r="Y6" s="11">
        <f>IF('Volume '!$C$102=1,'Volume '!Y108,IF('Volume '!$C$102=2,'Volume '!Y120,'Volume '!Y132))</f>
        <v>0</v>
      </c>
      <c r="Z6" s="11">
        <f>IF('Volume '!$C$102=1,'Volume '!Z108,IF('Volume '!$C$102=2,'Volume '!Z120,'Volume '!Z132))</f>
        <v>0</v>
      </c>
      <c r="AA6" s="11">
        <f>IF('Volume '!$C$102=1,'Volume '!AA108,IF('Volume '!$C$102=2,'Volume '!AA120,'Volume '!AA132))</f>
        <v>0</v>
      </c>
      <c r="AB6" s="11">
        <f>IF('Volume '!$C$102=1,'Volume '!AB108,IF('Volume '!$C$102=2,'Volume '!AB120,'Volume '!AB132))</f>
        <v>0</v>
      </c>
      <c r="AC6" s="11">
        <f>IF('Volume '!$C$102=1,'Volume '!AC108,IF('Volume '!$C$102=2,'Volume '!AC120,'Volume '!AC132))</f>
        <v>0</v>
      </c>
      <c r="AD6" s="11">
        <f>IF('Volume '!$C$102=1,'Volume '!AD108,IF('Volume '!$C$102=2,'Volume '!AD120,'Volume '!AD132))</f>
        <v>1</v>
      </c>
      <c r="AE6" s="11">
        <f>IF('Volume '!$C$102=1,'Volume '!AE108,IF('Volume '!$C$102=2,'Volume '!AE120,'Volume '!AE132))</f>
        <v>0</v>
      </c>
      <c r="AF6" s="11">
        <f>IF('Volume '!$C$102=1,'Volume '!AF108,IF('Volume '!$C$102=2,'Volume '!AF120,'Volume '!AF132))</f>
        <v>0</v>
      </c>
      <c r="AG6" s="11">
        <f>IF('Volume '!$C$102=1,'Volume '!AG108,IF('Volume '!$C$102=2,'Volume '!AG120,'Volume '!AG132))</f>
        <v>0</v>
      </c>
      <c r="AH6" s="260">
        <f t="shared" si="2"/>
        <v>1</v>
      </c>
      <c r="AI6" s="11">
        <f>IF('Volume '!$C$102=1,'Volume '!AI108,IF('Volume '!$C$102=2,'Volume '!AI120,'Volume '!AI132))</f>
        <v>0</v>
      </c>
      <c r="AJ6" s="11">
        <f>IF('Volume '!$C$102=1,'Volume '!AJ108,IF('Volume '!$C$102=2,'Volume '!AJ120,'Volume '!AJ132))</f>
        <v>0</v>
      </c>
      <c r="AK6" s="11">
        <f>IF('Volume '!$C$102=1,'Volume '!AK108,IF('Volume '!$C$102=2,'Volume '!AK120,'Volume '!AK132))</f>
        <v>0</v>
      </c>
      <c r="AL6" s="11">
        <f>IF('Volume '!$C$102=1,'Volume '!AL108,IF('Volume '!$C$102=2,'Volume '!AL120,'Volume '!AL132))</f>
        <v>0</v>
      </c>
      <c r="AM6" s="260">
        <f t="shared" ca="1" si="3"/>
        <v>0</v>
      </c>
    </row>
    <row r="7" spans="1:39" ht="17.100000000000001">
      <c r="A7" s="25"/>
      <c r="B7" s="20" t="s">
        <v>45</v>
      </c>
      <c r="C7" s="11">
        <f>IF('Volume '!$C$102=1,'Volume '!C109,IF('Volume '!$C$102=2,'Volume '!C121,'Volume '!C133))</f>
        <v>0</v>
      </c>
      <c r="D7" s="11">
        <f>IF('Volume '!$C$102=1,'Volume '!D109,IF('Volume '!$C$102=2,'Volume '!D121,'Volume '!D133))</f>
        <v>0</v>
      </c>
      <c r="E7" s="11">
        <f>IF('Volume '!$C$102=1,'Volume '!E109,IF('Volume '!$C$102=2,'Volume '!E121,'Volume '!E133))</f>
        <v>1</v>
      </c>
      <c r="F7" s="11">
        <f>IF('Volume '!$C$102=1,'Volume '!F109,IF('Volume '!$C$102=2,'Volume '!F121,'Volume '!F133))</f>
        <v>0</v>
      </c>
      <c r="G7" s="11">
        <f>IF('Volume '!$C$102=1,'Volume '!G109,IF('Volume '!$C$102=2,'Volume '!G121,'Volume '!G133))</f>
        <v>0</v>
      </c>
      <c r="H7" s="260">
        <f t="shared" si="0"/>
        <v>1</v>
      </c>
      <c r="I7" s="11">
        <f>IF('Volume '!$C$102=1,'Volume '!I109,IF('Volume '!$C$102=2,'Volume '!I121,'Volume '!I133))</f>
        <v>0</v>
      </c>
      <c r="J7" s="11">
        <f>IF('Volume '!$C$102=1,'Volume '!J109,IF('Volume '!$C$102=2,'Volume '!J121,'Volume '!J133))</f>
        <v>0</v>
      </c>
      <c r="K7" s="11">
        <f>IF('Volume '!$C$102=1,'Volume '!K109,IF('Volume '!$C$102=2,'Volume '!K121,'Volume '!K133))</f>
        <v>0</v>
      </c>
      <c r="L7" s="11">
        <f>IF('Volume '!$C$102=1,'Volume '!L109,IF('Volume '!$C$102=2,'Volume '!L121,'Volume '!L133))</f>
        <v>0</v>
      </c>
      <c r="M7" s="11">
        <f>IF('Volume '!$C$102=1,'Volume '!M109,IF('Volume '!$C$102=2,'Volume '!M121,'Volume '!M133))</f>
        <v>0</v>
      </c>
      <c r="N7" s="11">
        <f>IF('Volume '!$C$102=1,'Volume '!N109,IF('Volume '!$C$102=2,'Volume '!N121,'Volume '!N133))</f>
        <v>0</v>
      </c>
      <c r="O7" s="11">
        <f>IF('Volume '!$C$102=1,'Volume '!O109,IF('Volume '!$C$102=2,'Volume '!O121,'Volume '!O133))</f>
        <v>1</v>
      </c>
      <c r="P7" s="11">
        <f>IF('Volume '!$C$102=1,'Volume '!P109,IF('Volume '!$C$102=2,'Volume '!P121,'Volume '!P133))</f>
        <v>0</v>
      </c>
      <c r="Q7" s="11">
        <f>IF('Volume '!$C$102=1,'Volume '!Q109,IF('Volume '!$C$102=2,'Volume '!Q121,'Volume '!Q133))</f>
        <v>0</v>
      </c>
      <c r="R7" s="11">
        <f>IF('Volume '!$C$102=1,'Volume '!R109,IF('Volume '!$C$102=2,'Volume '!R121,'Volume '!R133))</f>
        <v>0</v>
      </c>
      <c r="S7" s="11">
        <f>IF('Volume '!$C$102=1,'Volume '!S109,IF('Volume '!$C$102=2,'Volume '!S121,'Volume '!S133))</f>
        <v>0</v>
      </c>
      <c r="T7" s="11">
        <f>IF('Volume '!$C$102=1,'Volume '!T109,IF('Volume '!$C$102=2,'Volume '!T121,'Volume '!T133))</f>
        <v>0</v>
      </c>
      <c r="U7" s="260">
        <f t="shared" si="1"/>
        <v>1</v>
      </c>
      <c r="V7" s="11">
        <f>IF('Volume '!$C$102=1,'Volume '!V109,IF('Volume '!$C$102=2,'Volume '!V121,'Volume '!V133))</f>
        <v>0</v>
      </c>
      <c r="W7" s="11">
        <f>IF('Volume '!$C$102=1,'Volume '!W109,IF('Volume '!$C$102=2,'Volume '!W121,'Volume '!W133))</f>
        <v>0</v>
      </c>
      <c r="X7" s="11">
        <f>IF('Volume '!$C$102=1,'Volume '!X109,IF('Volume '!$C$102=2,'Volume '!X121,'Volume '!X133))</f>
        <v>0</v>
      </c>
      <c r="Y7" s="11">
        <f>IF('Volume '!$C$102=1,'Volume '!Y109,IF('Volume '!$C$102=2,'Volume '!Y121,'Volume '!Y133))</f>
        <v>0</v>
      </c>
      <c r="Z7" s="11">
        <f>IF('Volume '!$C$102=1,'Volume '!Z109,IF('Volume '!$C$102=2,'Volume '!Z121,'Volume '!Z133))</f>
        <v>0</v>
      </c>
      <c r="AA7" s="11">
        <f>IF('Volume '!$C$102=1,'Volume '!AA109,IF('Volume '!$C$102=2,'Volume '!AA121,'Volume '!AA133))</f>
        <v>0</v>
      </c>
      <c r="AB7" s="11">
        <f>IF('Volume '!$C$102=1,'Volume '!AB109,IF('Volume '!$C$102=2,'Volume '!AB121,'Volume '!AB133))</f>
        <v>0</v>
      </c>
      <c r="AC7" s="11">
        <f>IF('Volume '!$C$102=1,'Volume '!AC109,IF('Volume '!$C$102=2,'Volume '!AC121,'Volume '!AC133))</f>
        <v>0</v>
      </c>
      <c r="AD7" s="11">
        <f>IF('Volume '!$C$102=1,'Volume '!AD109,IF('Volume '!$C$102=2,'Volume '!AD121,'Volume '!AD133))</f>
        <v>0</v>
      </c>
      <c r="AE7" s="11">
        <f>IF('Volume '!$C$102=1,'Volume '!AE109,IF('Volume '!$C$102=2,'Volume '!AE121,'Volume '!AE133))</f>
        <v>0</v>
      </c>
      <c r="AF7" s="11">
        <f>IF('Volume '!$C$102=1,'Volume '!AF109,IF('Volume '!$C$102=2,'Volume '!AF121,'Volume '!AF133))</f>
        <v>0</v>
      </c>
      <c r="AG7" s="11">
        <f>IF('Volume '!$C$102=1,'Volume '!AG109,IF('Volume '!$C$102=2,'Volume '!AG121,'Volume '!AG133))</f>
        <v>1</v>
      </c>
      <c r="AH7" s="260">
        <f t="shared" si="2"/>
        <v>1</v>
      </c>
      <c r="AI7" s="11">
        <f>IF('Volume '!$C$102=1,'Volume '!AI109,IF('Volume '!$C$102=2,'Volume '!AI121,'Volume '!AI133))</f>
        <v>0</v>
      </c>
      <c r="AJ7" s="11">
        <f>IF('Volume '!$C$102=1,'Volume '!AJ109,IF('Volume '!$C$102=2,'Volume '!AJ121,'Volume '!AJ133))</f>
        <v>0</v>
      </c>
      <c r="AK7" s="11">
        <f>IF('Volume '!$C$102=1,'Volume '!AK109,IF('Volume '!$C$102=2,'Volume '!AK121,'Volume '!AK133))</f>
        <v>0</v>
      </c>
      <c r="AL7" s="11">
        <f>IF('Volume '!$C$102=1,'Volume '!AL109,IF('Volume '!$C$102=2,'Volume '!AL121,'Volume '!AL133))</f>
        <v>0</v>
      </c>
      <c r="AM7" s="260">
        <f t="shared" ca="1" si="3"/>
        <v>0</v>
      </c>
    </row>
    <row r="8" spans="1:39" ht="17.100000000000001">
      <c r="A8" s="25"/>
      <c r="B8" s="20" t="s">
        <v>49</v>
      </c>
      <c r="C8" s="11">
        <f>IF('Volume '!$C$102=1,'Volume '!C110,IF('Volume '!$C$102=2,'Volume '!C122,'Volume '!C134))</f>
        <v>0</v>
      </c>
      <c r="D8" s="11">
        <f>IF('Volume '!$C$102=1,'Volume '!D110,IF('Volume '!$C$102=2,'Volume '!D122,'Volume '!D134))</f>
        <v>0</v>
      </c>
      <c r="E8" s="11">
        <f>IF('Volume '!$C$102=1,'Volume '!E110,IF('Volume '!$C$102=2,'Volume '!E122,'Volume '!E134))</f>
        <v>0</v>
      </c>
      <c r="F8" s="11">
        <f>IF('Volume '!$C$102=1,'Volume '!F110,IF('Volume '!$C$102=2,'Volume '!F122,'Volume '!F134))</f>
        <v>0</v>
      </c>
      <c r="G8" s="11">
        <f>IF('Volume '!$C$102=1,'Volume '!G110,IF('Volume '!$C$102=2,'Volume '!G122,'Volume '!G134))</f>
        <v>0</v>
      </c>
      <c r="H8" s="260">
        <f t="shared" si="0"/>
        <v>0</v>
      </c>
      <c r="I8" s="11">
        <f>IF('Volume '!$C$102=1,'Volume '!I110,IF('Volume '!$C$102=2,'Volume '!I122,'Volume '!I134))</f>
        <v>0</v>
      </c>
      <c r="J8" s="11">
        <f>IF('Volume '!$C$102=1,'Volume '!J110,IF('Volume '!$C$102=2,'Volume '!J122,'Volume '!J134))</f>
        <v>0</v>
      </c>
      <c r="K8" s="11">
        <f>IF('Volume '!$C$102=1,'Volume '!K110,IF('Volume '!$C$102=2,'Volume '!K122,'Volume '!K134))</f>
        <v>0</v>
      </c>
      <c r="L8" s="11">
        <f>IF('Volume '!$C$102=1,'Volume '!L110,IF('Volume '!$C$102=2,'Volume '!L122,'Volume '!L134))</f>
        <v>0</v>
      </c>
      <c r="M8" s="11">
        <f>IF('Volume '!$C$102=1,'Volume '!M110,IF('Volume '!$C$102=2,'Volume '!M122,'Volume '!M134))</f>
        <v>0</v>
      </c>
      <c r="N8" s="11">
        <f>IF('Volume '!$C$102=1,'Volume '!N110,IF('Volume '!$C$102=2,'Volume '!N122,'Volume '!N134))</f>
        <v>0</v>
      </c>
      <c r="O8" s="11">
        <f>IF('Volume '!$C$102=1,'Volume '!O110,IF('Volume '!$C$102=2,'Volume '!O122,'Volume '!O134))</f>
        <v>0</v>
      </c>
      <c r="P8" s="11">
        <f>IF('Volume '!$C$102=1,'Volume '!P110,IF('Volume '!$C$102=2,'Volume '!P122,'Volume '!P134))</f>
        <v>0</v>
      </c>
      <c r="Q8" s="11">
        <f>IF('Volume '!$C$102=1,'Volume '!Q110,IF('Volume '!$C$102=2,'Volume '!Q122,'Volume '!Q134))</f>
        <v>0</v>
      </c>
      <c r="R8" s="11">
        <f>IF('Volume '!$C$102=1,'Volume '!R110,IF('Volume '!$C$102=2,'Volume '!R122,'Volume '!R134))</f>
        <v>0</v>
      </c>
      <c r="S8" s="11">
        <f>IF('Volume '!$C$102=1,'Volume '!S110,IF('Volume '!$C$102=2,'Volume '!S122,'Volume '!S134))</f>
        <v>0</v>
      </c>
      <c r="T8" s="11">
        <f>IF('Volume '!$C$102=1,'Volume '!T110,IF('Volume '!$C$102=2,'Volume '!T122,'Volume '!T134))</f>
        <v>0</v>
      </c>
      <c r="U8" s="260">
        <f t="shared" si="1"/>
        <v>0</v>
      </c>
      <c r="V8" s="11">
        <f>IF('Volume '!$C$102=1,'Volume '!V110,IF('Volume '!$C$102=2,'Volume '!V122,'Volume '!V134))</f>
        <v>0</v>
      </c>
      <c r="W8" s="11">
        <f>IF('Volume '!$C$102=1,'Volume '!W110,IF('Volume '!$C$102=2,'Volume '!W122,'Volume '!W134))</f>
        <v>0</v>
      </c>
      <c r="X8" s="11">
        <f>IF('Volume '!$C$102=1,'Volume '!X110,IF('Volume '!$C$102=2,'Volume '!X122,'Volume '!X134))</f>
        <v>0</v>
      </c>
      <c r="Y8" s="11">
        <f>IF('Volume '!$C$102=1,'Volume '!Y110,IF('Volume '!$C$102=2,'Volume '!Y122,'Volume '!Y134))</f>
        <v>0</v>
      </c>
      <c r="Z8" s="11">
        <f>IF('Volume '!$C$102=1,'Volume '!Z110,IF('Volume '!$C$102=2,'Volume '!Z122,'Volume '!Z134))</f>
        <v>0</v>
      </c>
      <c r="AA8" s="11">
        <f>IF('Volume '!$C$102=1,'Volume '!AA110,IF('Volume '!$C$102=2,'Volume '!AA122,'Volume '!AA134))</f>
        <v>0</v>
      </c>
      <c r="AB8" s="11">
        <f>IF('Volume '!$C$102=1,'Volume '!AB110,IF('Volume '!$C$102=2,'Volume '!AB122,'Volume '!AB134))</f>
        <v>0</v>
      </c>
      <c r="AC8" s="11">
        <f>IF('Volume '!$C$102=1,'Volume '!AC110,IF('Volume '!$C$102=2,'Volume '!AC122,'Volume '!AC134))</f>
        <v>0</v>
      </c>
      <c r="AD8" s="11">
        <f>IF('Volume '!$C$102=1,'Volume '!AD110,IF('Volume '!$C$102=2,'Volume '!AD122,'Volume '!AD134))</f>
        <v>0</v>
      </c>
      <c r="AE8" s="11">
        <f>IF('Volume '!$C$102=1,'Volume '!AE110,IF('Volume '!$C$102=2,'Volume '!AE122,'Volume '!AE134))</f>
        <v>0</v>
      </c>
      <c r="AF8" s="11">
        <f>IF('Volume '!$C$102=1,'Volume '!AF110,IF('Volume '!$C$102=2,'Volume '!AF122,'Volume '!AF134))</f>
        <v>0</v>
      </c>
      <c r="AG8" s="11">
        <f>IF('Volume '!$C$102=1,'Volume '!AG110,IF('Volume '!$C$102=2,'Volume '!AG122,'Volume '!AG134))</f>
        <v>0</v>
      </c>
      <c r="AH8" s="260">
        <f t="shared" si="2"/>
        <v>0</v>
      </c>
      <c r="AI8" s="11">
        <f>IF('Volume '!$C$102=1,'Volume '!AI110,IF('Volume '!$C$102=2,'Volume '!AI122,'Volume '!AI134))</f>
        <v>0</v>
      </c>
      <c r="AJ8" s="11">
        <f>IF('Volume '!$C$102=1,'Volume '!AJ110,IF('Volume '!$C$102=2,'Volume '!AJ122,'Volume '!AJ134))</f>
        <v>0</v>
      </c>
      <c r="AK8" s="11">
        <f>IF('Volume '!$C$102=1,'Volume '!AK110,IF('Volume '!$C$102=2,'Volume '!AK122,'Volume '!AK134))</f>
        <v>0</v>
      </c>
      <c r="AL8" s="11">
        <f>IF('Volume '!$C$102=1,'Volume '!AL110,IF('Volume '!$C$102=2,'Volume '!AL122,'Volume '!AL134))</f>
        <v>0</v>
      </c>
      <c r="AM8" s="260">
        <f t="shared" ca="1" si="3"/>
        <v>0</v>
      </c>
    </row>
    <row r="9" spans="1:39" ht="17.100000000000001">
      <c r="A9" s="25"/>
      <c r="B9" s="20" t="s">
        <v>57</v>
      </c>
      <c r="C9" s="11">
        <f>IF('Volume '!$C$102=1,'Volume '!C111,IF('Volume '!$C$102=2,'Volume '!C123,'Volume '!C135))</f>
        <v>0</v>
      </c>
      <c r="D9" s="11">
        <f>IF('Volume '!$C$102=1,'Volume '!D111,IF('Volume '!$C$102=2,'Volume '!D123,'Volume '!D135))</f>
        <v>0</v>
      </c>
      <c r="E9" s="11">
        <f>IF('Volume '!$C$102=1,'Volume '!E111,IF('Volume '!$C$102=2,'Volume '!E123,'Volume '!E135))</f>
        <v>0</v>
      </c>
      <c r="F9" s="11">
        <f>IF('Volume '!$C$102=1,'Volume '!F111,IF('Volume '!$C$102=2,'Volume '!F123,'Volume '!F135))</f>
        <v>0</v>
      </c>
      <c r="G9" s="11">
        <f>IF('Volume '!$C$102=1,'Volume '!G111,IF('Volume '!$C$102=2,'Volume '!G123,'Volume '!G135))</f>
        <v>0</v>
      </c>
      <c r="H9" s="260">
        <f t="shared" si="0"/>
        <v>0</v>
      </c>
      <c r="I9" s="11">
        <f>IF('Volume '!$C$102=1,'Volume '!I111,IF('Volume '!$C$102=2,'Volume '!I123,'Volume '!I135))</f>
        <v>0</v>
      </c>
      <c r="J9" s="11">
        <f>IF('Volume '!$C$102=1,'Volume '!J111,IF('Volume '!$C$102=2,'Volume '!J123,'Volume '!J135))</f>
        <v>0</v>
      </c>
      <c r="K9" s="11">
        <f>IF('Volume '!$C$102=1,'Volume '!K111,IF('Volume '!$C$102=2,'Volume '!K123,'Volume '!K135))</f>
        <v>0</v>
      </c>
      <c r="L9" s="11">
        <f>IF('Volume '!$C$102=1,'Volume '!L111,IF('Volume '!$C$102=2,'Volume '!L123,'Volume '!L135))</f>
        <v>0</v>
      </c>
      <c r="M9" s="11">
        <f>IF('Volume '!$C$102=1,'Volume '!M111,IF('Volume '!$C$102=2,'Volume '!M123,'Volume '!M135))</f>
        <v>0</v>
      </c>
      <c r="N9" s="11">
        <f>IF('Volume '!$C$102=1,'Volume '!N111,IF('Volume '!$C$102=2,'Volume '!N123,'Volume '!N135))</f>
        <v>0</v>
      </c>
      <c r="O9" s="11">
        <f>IF('Volume '!$C$102=1,'Volume '!O111,IF('Volume '!$C$102=2,'Volume '!O123,'Volume '!O135))</f>
        <v>0</v>
      </c>
      <c r="P9" s="11">
        <f>IF('Volume '!$C$102=1,'Volume '!P111,IF('Volume '!$C$102=2,'Volume '!P123,'Volume '!P135))</f>
        <v>0</v>
      </c>
      <c r="Q9" s="11">
        <f>IF('Volume '!$C$102=1,'Volume '!Q111,IF('Volume '!$C$102=2,'Volume '!Q123,'Volume '!Q135))</f>
        <v>0</v>
      </c>
      <c r="R9" s="11">
        <f>IF('Volume '!$C$102=1,'Volume '!R111,IF('Volume '!$C$102=2,'Volume '!R123,'Volume '!R135))</f>
        <v>0</v>
      </c>
      <c r="S9" s="11">
        <f>IF('Volume '!$C$102=1,'Volume '!S111,IF('Volume '!$C$102=2,'Volume '!S123,'Volume '!S135))</f>
        <v>0</v>
      </c>
      <c r="T9" s="11">
        <f>IF('Volume '!$C$102=1,'Volume '!T111,IF('Volume '!$C$102=2,'Volume '!T123,'Volume '!T135))</f>
        <v>0</v>
      </c>
      <c r="U9" s="260">
        <f t="shared" si="1"/>
        <v>0</v>
      </c>
      <c r="V9" s="11">
        <f>IF('Volume '!$C$102=1,'Volume '!V111,IF('Volume '!$C$102=2,'Volume '!V123,'Volume '!V135))</f>
        <v>0</v>
      </c>
      <c r="W9" s="11">
        <f>IF('Volume '!$C$102=1,'Volume '!W111,IF('Volume '!$C$102=2,'Volume '!W123,'Volume '!W135))</f>
        <v>0</v>
      </c>
      <c r="X9" s="11">
        <f>IF('Volume '!$C$102=1,'Volume '!X111,IF('Volume '!$C$102=2,'Volume '!X123,'Volume '!X135))</f>
        <v>0</v>
      </c>
      <c r="Y9" s="11">
        <f>IF('Volume '!$C$102=1,'Volume '!Y111,IF('Volume '!$C$102=2,'Volume '!Y123,'Volume '!Y135))</f>
        <v>0</v>
      </c>
      <c r="Z9" s="11">
        <f>IF('Volume '!$C$102=1,'Volume '!Z111,IF('Volume '!$C$102=2,'Volume '!Z123,'Volume '!Z135))</f>
        <v>0</v>
      </c>
      <c r="AA9" s="11">
        <f>IF('Volume '!$C$102=1,'Volume '!AA111,IF('Volume '!$C$102=2,'Volume '!AA123,'Volume '!AA135))</f>
        <v>0</v>
      </c>
      <c r="AB9" s="11">
        <f>IF('Volume '!$C$102=1,'Volume '!AB111,IF('Volume '!$C$102=2,'Volume '!AB123,'Volume '!AB135))</f>
        <v>0</v>
      </c>
      <c r="AC9" s="11">
        <f>IF('Volume '!$C$102=1,'Volume '!AC111,IF('Volume '!$C$102=2,'Volume '!AC123,'Volume '!AC135))</f>
        <v>0</v>
      </c>
      <c r="AD9" s="11">
        <f>IF('Volume '!$C$102=1,'Volume '!AD111,IF('Volume '!$C$102=2,'Volume '!AD123,'Volume '!AD135))</f>
        <v>0</v>
      </c>
      <c r="AE9" s="11">
        <f>IF('Volume '!$C$102=1,'Volume '!AE111,IF('Volume '!$C$102=2,'Volume '!AE123,'Volume '!AE135))</f>
        <v>0</v>
      </c>
      <c r="AF9" s="11">
        <f>IF('Volume '!$C$102=1,'Volume '!AF111,IF('Volume '!$C$102=2,'Volume '!AF123,'Volume '!AF135))</f>
        <v>0</v>
      </c>
      <c r="AG9" s="11">
        <f>IF('Volume '!$C$102=1,'Volume '!AG111,IF('Volume '!$C$102=2,'Volume '!AG123,'Volume '!AG135))</f>
        <v>0</v>
      </c>
      <c r="AH9" s="260">
        <f t="shared" si="2"/>
        <v>0</v>
      </c>
      <c r="AI9" s="11">
        <f>IF('Volume '!$C$102=1,'Volume '!AI111,IF('Volume '!$C$102=2,'Volume '!AI123,'Volume '!AI135))</f>
        <v>0</v>
      </c>
      <c r="AJ9" s="11">
        <f>IF('Volume '!$C$102=1,'Volume '!AJ111,IF('Volume '!$C$102=2,'Volume '!AJ123,'Volume '!AJ135))</f>
        <v>0</v>
      </c>
      <c r="AK9" s="11">
        <f>IF('Volume '!$C$102=1,'Volume '!AK111,IF('Volume '!$C$102=2,'Volume '!AK123,'Volume '!AK135))</f>
        <v>0</v>
      </c>
      <c r="AL9" s="11">
        <f>IF('Volume '!$C$102=1,'Volume '!AL111,IF('Volume '!$C$102=2,'Volume '!AL123,'Volume '!AL135))</f>
        <v>0</v>
      </c>
      <c r="AM9" s="260">
        <f t="shared" ca="1" si="3"/>
        <v>0</v>
      </c>
    </row>
    <row r="10" spans="1:39" ht="17.100000000000001">
      <c r="A10" s="25"/>
      <c r="B10" s="20" t="s">
        <v>52</v>
      </c>
      <c r="C10" s="11">
        <f>IF('Volume '!$C$102=1,'Volume '!C112,IF('Volume '!$C$102=2,'Volume '!C124,'Volume '!C136))</f>
        <v>0</v>
      </c>
      <c r="D10" s="11">
        <f>IF('Volume '!$C$102=1,'Volume '!D112,IF('Volume '!$C$102=2,'Volume '!D124,'Volume '!D136))</f>
        <v>0</v>
      </c>
      <c r="E10" s="11">
        <f>IF('Volume '!$C$102=1,'Volume '!E112,IF('Volume '!$C$102=2,'Volume '!E124,'Volume '!E136))</f>
        <v>0</v>
      </c>
      <c r="F10" s="11">
        <f>IF('Volume '!$C$102=1,'Volume '!F112,IF('Volume '!$C$102=2,'Volume '!F124,'Volume '!F136))</f>
        <v>0</v>
      </c>
      <c r="G10" s="11">
        <f>IF('Volume '!$C$102=1,'Volume '!G112,IF('Volume '!$C$102=2,'Volume '!G124,'Volume '!G136))</f>
        <v>0</v>
      </c>
      <c r="H10" s="260">
        <f t="shared" si="0"/>
        <v>0</v>
      </c>
      <c r="I10" s="11">
        <f>IF('Volume '!$C$102=1,'Volume '!I112,IF('Volume '!$C$102=2,'Volume '!I124,'Volume '!I136))</f>
        <v>0</v>
      </c>
      <c r="J10" s="11">
        <f>IF('Volume '!$C$102=1,'Volume '!J112,IF('Volume '!$C$102=2,'Volume '!J124,'Volume '!J136))</f>
        <v>0</v>
      </c>
      <c r="K10" s="11">
        <f>IF('Volume '!$C$102=1,'Volume '!K112,IF('Volume '!$C$102=2,'Volume '!K124,'Volume '!K136))</f>
        <v>0</v>
      </c>
      <c r="L10" s="11">
        <f>IF('Volume '!$C$102=1,'Volume '!L112,IF('Volume '!$C$102=2,'Volume '!L124,'Volume '!L136))</f>
        <v>0</v>
      </c>
      <c r="M10" s="11">
        <f>IF('Volume '!$C$102=1,'Volume '!M112,IF('Volume '!$C$102=2,'Volume '!M124,'Volume '!M136))</f>
        <v>0</v>
      </c>
      <c r="N10" s="11">
        <f>IF('Volume '!$C$102=1,'Volume '!N112,IF('Volume '!$C$102=2,'Volume '!N124,'Volume '!N136))</f>
        <v>0</v>
      </c>
      <c r="O10" s="11">
        <f>IF('Volume '!$C$102=1,'Volume '!O112,IF('Volume '!$C$102=2,'Volume '!O124,'Volume '!O136))</f>
        <v>0</v>
      </c>
      <c r="P10" s="11">
        <f>IF('Volume '!$C$102=1,'Volume '!P112,IF('Volume '!$C$102=2,'Volume '!P124,'Volume '!P136))</f>
        <v>0</v>
      </c>
      <c r="Q10" s="11">
        <f>IF('Volume '!$C$102=1,'Volume '!Q112,IF('Volume '!$C$102=2,'Volume '!Q124,'Volume '!Q136))</f>
        <v>0</v>
      </c>
      <c r="R10" s="11">
        <f>IF('Volume '!$C$102=1,'Volume '!R112,IF('Volume '!$C$102=2,'Volume '!R124,'Volume '!R136))</f>
        <v>0</v>
      </c>
      <c r="S10" s="11">
        <f>IF('Volume '!$C$102=1,'Volume '!S112,IF('Volume '!$C$102=2,'Volume '!S124,'Volume '!S136))</f>
        <v>0</v>
      </c>
      <c r="T10" s="11">
        <f>IF('Volume '!$C$102=1,'Volume '!T112,IF('Volume '!$C$102=2,'Volume '!T124,'Volume '!T136))</f>
        <v>0</v>
      </c>
      <c r="U10" s="260">
        <f t="shared" si="1"/>
        <v>0</v>
      </c>
      <c r="V10" s="11">
        <f>IF('Volume '!$C$102=1,'Volume '!V112,IF('Volume '!$C$102=2,'Volume '!V124,'Volume '!V136))</f>
        <v>0</v>
      </c>
      <c r="W10" s="11">
        <f>IF('Volume '!$C$102=1,'Volume '!W112,IF('Volume '!$C$102=2,'Volume '!W124,'Volume '!W136))</f>
        <v>0</v>
      </c>
      <c r="X10" s="11">
        <f>IF('Volume '!$C$102=1,'Volume '!X112,IF('Volume '!$C$102=2,'Volume '!X124,'Volume '!X136))</f>
        <v>0</v>
      </c>
      <c r="Y10" s="11">
        <f>IF('Volume '!$C$102=1,'Volume '!Y112,IF('Volume '!$C$102=2,'Volume '!Y124,'Volume '!Y136))</f>
        <v>0</v>
      </c>
      <c r="Z10" s="11">
        <f>IF('Volume '!$C$102=1,'Volume '!Z112,IF('Volume '!$C$102=2,'Volume '!Z124,'Volume '!Z136))</f>
        <v>0</v>
      </c>
      <c r="AA10" s="11">
        <f>IF('Volume '!$C$102=1,'Volume '!AA112,IF('Volume '!$C$102=2,'Volume '!AA124,'Volume '!AA136))</f>
        <v>0</v>
      </c>
      <c r="AB10" s="11">
        <f>IF('Volume '!$C$102=1,'Volume '!AB112,IF('Volume '!$C$102=2,'Volume '!AB124,'Volume '!AB136))</f>
        <v>0</v>
      </c>
      <c r="AC10" s="11">
        <f>IF('Volume '!$C$102=1,'Volume '!AC112,IF('Volume '!$C$102=2,'Volume '!AC124,'Volume '!AC136))</f>
        <v>0</v>
      </c>
      <c r="AD10" s="11">
        <f>IF('Volume '!$C$102=1,'Volume '!AD112,IF('Volume '!$C$102=2,'Volume '!AD124,'Volume '!AD136))</f>
        <v>0</v>
      </c>
      <c r="AE10" s="11">
        <f>IF('Volume '!$C$102=1,'Volume '!AE112,IF('Volume '!$C$102=2,'Volume '!AE124,'Volume '!AE136))</f>
        <v>0</v>
      </c>
      <c r="AF10" s="11">
        <f>IF('Volume '!$C$102=1,'Volume '!AF112,IF('Volume '!$C$102=2,'Volume '!AF124,'Volume '!AF136))</f>
        <v>0</v>
      </c>
      <c r="AG10" s="11">
        <f>IF('Volume '!$C$102=1,'Volume '!AG112,IF('Volume '!$C$102=2,'Volume '!AG124,'Volume '!AG136))</f>
        <v>0</v>
      </c>
      <c r="AH10" s="260">
        <f t="shared" si="2"/>
        <v>0</v>
      </c>
      <c r="AI10" s="11">
        <f>IF('Volume '!$C$102=1,'Volume '!AI112,IF('Volume '!$C$102=2,'Volume '!AI124,'Volume '!AI136))</f>
        <v>0</v>
      </c>
      <c r="AJ10" s="11">
        <f>IF('Volume '!$C$102=1,'Volume '!AJ112,IF('Volume '!$C$102=2,'Volume '!AJ124,'Volume '!AJ136))</f>
        <v>0</v>
      </c>
      <c r="AK10" s="11">
        <f>IF('Volume '!$C$102=1,'Volume '!AK112,IF('Volume '!$C$102=2,'Volume '!AK124,'Volume '!AK136))</f>
        <v>0</v>
      </c>
      <c r="AL10" s="11">
        <f>IF('Volume '!$C$102=1,'Volume '!AL112,IF('Volume '!$C$102=2,'Volume '!AL124,'Volume '!AL136))</f>
        <v>0</v>
      </c>
      <c r="AM10" s="260">
        <f t="shared" ca="1" si="3"/>
        <v>0</v>
      </c>
    </row>
    <row r="11" spans="1:39">
      <c r="B11" s="121" t="s">
        <v>235</v>
      </c>
      <c r="C11" s="239">
        <f>SUM(C4:C10)</f>
        <v>0</v>
      </c>
      <c r="D11" s="239">
        <f t="shared" ref="D11:G11" si="4">SUM(D4:D10)</f>
        <v>0</v>
      </c>
      <c r="E11" s="239">
        <f t="shared" si="4"/>
        <v>1</v>
      </c>
      <c r="F11" s="239">
        <f t="shared" si="4"/>
        <v>1</v>
      </c>
      <c r="G11" s="239">
        <f t="shared" si="4"/>
        <v>0</v>
      </c>
      <c r="H11" s="241">
        <f t="shared" ref="H11" si="5">SUM(C11:G11)</f>
        <v>2</v>
      </c>
      <c r="I11" s="240">
        <f>SUM(I4:I10)</f>
        <v>1</v>
      </c>
      <c r="J11" s="240">
        <f t="shared" ref="J11:T11" si="6">SUM(J4:J10)</f>
        <v>0</v>
      </c>
      <c r="K11" s="240">
        <f t="shared" si="6"/>
        <v>0</v>
      </c>
      <c r="L11" s="240">
        <f t="shared" si="6"/>
        <v>0</v>
      </c>
      <c r="M11" s="240">
        <f t="shared" si="6"/>
        <v>0</v>
      </c>
      <c r="N11" s="240">
        <f t="shared" si="6"/>
        <v>0</v>
      </c>
      <c r="O11" s="240">
        <f t="shared" si="6"/>
        <v>2</v>
      </c>
      <c r="P11" s="240">
        <f t="shared" si="6"/>
        <v>0</v>
      </c>
      <c r="Q11" s="240">
        <f t="shared" si="6"/>
        <v>1</v>
      </c>
      <c r="R11" s="240">
        <f t="shared" si="6"/>
        <v>0</v>
      </c>
      <c r="S11" s="240">
        <f t="shared" si="6"/>
        <v>0</v>
      </c>
      <c r="T11" s="240">
        <f t="shared" si="6"/>
        <v>0</v>
      </c>
      <c r="U11" s="241">
        <f>SUM(U4:U10)</f>
        <v>4</v>
      </c>
      <c r="V11" s="240">
        <f>SUM(V4:V10)</f>
        <v>1</v>
      </c>
      <c r="W11" s="240">
        <f t="shared" ref="W11:AG11" si="7">SUM(W4:W10)</f>
        <v>0</v>
      </c>
      <c r="X11" s="240">
        <f t="shared" si="7"/>
        <v>0</v>
      </c>
      <c r="Y11" s="240">
        <f t="shared" si="7"/>
        <v>1</v>
      </c>
      <c r="Z11" s="240">
        <f t="shared" si="7"/>
        <v>0</v>
      </c>
      <c r="AA11" s="240">
        <f t="shared" si="7"/>
        <v>0</v>
      </c>
      <c r="AB11" s="240">
        <f t="shared" si="7"/>
        <v>2</v>
      </c>
      <c r="AC11" s="240">
        <f t="shared" si="7"/>
        <v>0</v>
      </c>
      <c r="AD11" s="240">
        <f t="shared" si="7"/>
        <v>1</v>
      </c>
      <c r="AE11" s="240">
        <f t="shared" si="7"/>
        <v>0</v>
      </c>
      <c r="AF11" s="240">
        <f t="shared" si="7"/>
        <v>0</v>
      </c>
      <c r="AG11" s="240">
        <f t="shared" si="7"/>
        <v>1</v>
      </c>
      <c r="AH11" s="241">
        <f>SUM(AH4:AH10)</f>
        <v>6</v>
      </c>
      <c r="AI11" s="240">
        <f>SUM(AI4:AI10)</f>
        <v>1</v>
      </c>
      <c r="AJ11" s="240">
        <f t="shared" ref="AJ11:AL11" si="8">SUM(AJ4:AJ10)</f>
        <v>0</v>
      </c>
      <c r="AK11" s="240">
        <f t="shared" si="8"/>
        <v>0</v>
      </c>
      <c r="AL11" s="240">
        <f t="shared" si="8"/>
        <v>1</v>
      </c>
      <c r="AM11" s="241">
        <f ca="1">SUM(AM4:AM10)</f>
        <v>0</v>
      </c>
    </row>
    <row r="12" spans="1:39">
      <c r="B12" s="20"/>
    </row>
    <row r="13" spans="1:39" ht="20.100000000000001">
      <c r="B13" s="192" t="s">
        <v>31</v>
      </c>
    </row>
    <row r="14" spans="1:39" ht="21">
      <c r="B14" s="200" t="s">
        <v>37</v>
      </c>
      <c r="C14" s="396" t="s">
        <v>217</v>
      </c>
      <c r="D14" s="396" t="s">
        <v>218</v>
      </c>
      <c r="E14" s="396" t="s">
        <v>219</v>
      </c>
      <c r="F14" s="396" t="s">
        <v>220</v>
      </c>
      <c r="G14" s="396" t="s">
        <v>221</v>
      </c>
      <c r="H14" s="199"/>
      <c r="I14" s="396" t="s">
        <v>210</v>
      </c>
      <c r="J14" s="396" t="s">
        <v>211</v>
      </c>
      <c r="K14" s="396" t="s">
        <v>212</v>
      </c>
      <c r="L14" s="396" t="s">
        <v>213</v>
      </c>
      <c r="M14" s="396" t="s">
        <v>214</v>
      </c>
      <c r="N14" s="396" t="s">
        <v>215</v>
      </c>
      <c r="O14" s="396" t="s">
        <v>216</v>
      </c>
      <c r="P14" s="396" t="s">
        <v>217</v>
      </c>
      <c r="Q14" s="396" t="s">
        <v>218</v>
      </c>
      <c r="R14" s="396" t="s">
        <v>219</v>
      </c>
      <c r="S14" s="396" t="s">
        <v>220</v>
      </c>
      <c r="T14" s="396" t="s">
        <v>221</v>
      </c>
      <c r="U14" s="199"/>
      <c r="V14" s="396" t="s">
        <v>210</v>
      </c>
      <c r="W14" s="396" t="s">
        <v>211</v>
      </c>
      <c r="X14" s="396" t="s">
        <v>212</v>
      </c>
      <c r="Y14" s="396" t="s">
        <v>213</v>
      </c>
      <c r="Z14" s="396" t="s">
        <v>214</v>
      </c>
      <c r="AA14" s="396" t="s">
        <v>215</v>
      </c>
      <c r="AB14" s="396" t="s">
        <v>216</v>
      </c>
      <c r="AC14" s="396" t="s">
        <v>217</v>
      </c>
      <c r="AD14" s="396" t="s">
        <v>218</v>
      </c>
      <c r="AE14" s="396" t="s">
        <v>219</v>
      </c>
      <c r="AF14" s="396" t="s">
        <v>220</v>
      </c>
      <c r="AG14" s="396" t="s">
        <v>221</v>
      </c>
      <c r="AH14" s="199"/>
      <c r="AI14" s="396" t="s">
        <v>210</v>
      </c>
      <c r="AJ14" s="396" t="s">
        <v>211</v>
      </c>
      <c r="AK14" s="396" t="s">
        <v>212</v>
      </c>
      <c r="AL14" s="396" t="s">
        <v>213</v>
      </c>
      <c r="AM14" s="199"/>
    </row>
    <row r="15" spans="1:39">
      <c r="B15" s="33" t="s">
        <v>246</v>
      </c>
      <c r="C15" s="31">
        <f>'Revenue Streams Assumptions'!$L$17*C4</f>
        <v>0</v>
      </c>
      <c r="D15" s="31">
        <f>'Revenue Streams Assumptions'!$L$17*D4</f>
        <v>0</v>
      </c>
      <c r="E15" s="31">
        <f>'Revenue Streams Assumptions'!$L$17*E4</f>
        <v>0</v>
      </c>
      <c r="F15" s="31">
        <f>'Revenue Streams Assumptions'!$L$17*F4</f>
        <v>0</v>
      </c>
      <c r="G15" s="31">
        <f>'Revenue Streams Assumptions'!$L$17*G4</f>
        <v>0</v>
      </c>
      <c r="H15" s="97">
        <f>SUM(C15:G15)</f>
        <v>0</v>
      </c>
      <c r="I15" s="31">
        <f>'Revenue Streams Assumptions'!$L$17*I4</f>
        <v>0</v>
      </c>
      <c r="J15" s="31">
        <f>'Revenue Streams Assumptions'!$L$17*J4</f>
        <v>0</v>
      </c>
      <c r="K15" s="31">
        <f>'Revenue Streams Assumptions'!$L$17*K4</f>
        <v>0</v>
      </c>
      <c r="L15" s="31">
        <f>'Revenue Streams Assumptions'!$L$17*L4</f>
        <v>0</v>
      </c>
      <c r="M15" s="31">
        <f>'Revenue Streams Assumptions'!$L$17*M4</f>
        <v>0</v>
      </c>
      <c r="N15" s="31">
        <f>'Revenue Streams Assumptions'!$L$17*N4</f>
        <v>0</v>
      </c>
      <c r="O15" s="31">
        <f>'Revenue Streams Assumptions'!$L$17*O4</f>
        <v>15000</v>
      </c>
      <c r="P15" s="31">
        <f>'Revenue Streams Assumptions'!$L$17*P4</f>
        <v>0</v>
      </c>
      <c r="Q15" s="31">
        <f>'Revenue Streams Assumptions'!$L$17*Q4</f>
        <v>0</v>
      </c>
      <c r="R15" s="31">
        <f>'Revenue Streams Assumptions'!$L$17*R4</f>
        <v>0</v>
      </c>
      <c r="S15" s="31">
        <f>'Revenue Streams Assumptions'!$L$17*S4</f>
        <v>0</v>
      </c>
      <c r="T15" s="31">
        <f>'Revenue Streams Assumptions'!$L$17*T4</f>
        <v>0</v>
      </c>
      <c r="U15" s="173">
        <f>'Revenue Streams Assumptions'!$L$17*U4</f>
        <v>15000</v>
      </c>
      <c r="V15" s="31">
        <f>'Revenue Streams Assumptions'!$L$17*V4</f>
        <v>0</v>
      </c>
      <c r="W15" s="31">
        <f>'Revenue Streams Assumptions'!$L$17*W4</f>
        <v>0</v>
      </c>
      <c r="X15" s="31">
        <f>'Revenue Streams Assumptions'!$L$17*X4</f>
        <v>0</v>
      </c>
      <c r="Y15" s="31">
        <f>'Revenue Streams Assumptions'!$L$17*Y4</f>
        <v>15000</v>
      </c>
      <c r="Z15" s="31">
        <f>'Revenue Streams Assumptions'!$L$17*Z4</f>
        <v>0</v>
      </c>
      <c r="AA15" s="31">
        <f>'Revenue Streams Assumptions'!$L$17*AA4</f>
        <v>0</v>
      </c>
      <c r="AB15" s="31">
        <f>'Revenue Streams Assumptions'!$L$17*AB4</f>
        <v>15000</v>
      </c>
      <c r="AC15" s="31">
        <f>'Revenue Streams Assumptions'!$L$17*AC4</f>
        <v>0</v>
      </c>
      <c r="AD15" s="31">
        <f>'Revenue Streams Assumptions'!$L$17*AD4</f>
        <v>0</v>
      </c>
      <c r="AE15" s="31">
        <f>'Revenue Streams Assumptions'!$L$17*AE4</f>
        <v>0</v>
      </c>
      <c r="AF15" s="31">
        <f>'Revenue Streams Assumptions'!$L$17*AF4</f>
        <v>0</v>
      </c>
      <c r="AG15" s="31">
        <f>'Revenue Streams Assumptions'!$L$17*AG4</f>
        <v>0</v>
      </c>
      <c r="AH15" s="173">
        <f>'Revenue Streams Assumptions'!$L$17*AH4</f>
        <v>30000</v>
      </c>
      <c r="AI15" s="31">
        <f>'Revenue Streams Assumptions'!$L$17*AI4</f>
        <v>0</v>
      </c>
      <c r="AJ15" s="31">
        <f>'Revenue Streams Assumptions'!$L$17*AJ4</f>
        <v>0</v>
      </c>
      <c r="AK15" s="31">
        <f>'Revenue Streams Assumptions'!$L$17*AK4</f>
        <v>0</v>
      </c>
      <c r="AL15" s="31">
        <f>'Revenue Streams Assumptions'!$L$17*AL4</f>
        <v>15000</v>
      </c>
      <c r="AM15" s="173">
        <f ca="1">'Revenue Streams Assumptions'!$L$17*AM4</f>
        <v>0</v>
      </c>
    </row>
    <row r="16" spans="1:39">
      <c r="B16" s="20"/>
      <c r="C16" s="7"/>
      <c r="D16" s="7"/>
      <c r="E16" s="7"/>
      <c r="F16" s="7"/>
      <c r="G16" s="7"/>
      <c r="H16" s="9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</row>
    <row r="17" spans="2:39">
      <c r="B17" s="20" t="s">
        <v>260</v>
      </c>
      <c r="C17" s="7">
        <f>C15*'Profile and Revenue Assumptions'!$O$15</f>
        <v>0</v>
      </c>
      <c r="D17" s="7">
        <f>D15*'Profile and Revenue Assumptions'!$O$15</f>
        <v>0</v>
      </c>
      <c r="E17" s="7">
        <f>E15*'Profile and Revenue Assumptions'!$O$15</f>
        <v>0</v>
      </c>
      <c r="F17" s="7">
        <f>F15*'Profile and Revenue Assumptions'!$O$15</f>
        <v>0</v>
      </c>
      <c r="G17" s="7">
        <f>G15*'Profile and Revenue Assumptions'!$O$15</f>
        <v>0</v>
      </c>
      <c r="H17" s="97">
        <f>H15*'Profile and Revenue Assumptions'!$O$15</f>
        <v>0</v>
      </c>
      <c r="I17" s="7">
        <f>I15*'Profile and Revenue Assumptions'!$O$15</f>
        <v>0</v>
      </c>
      <c r="J17" s="7">
        <f>J15*'Profile and Revenue Assumptions'!$O$15</f>
        <v>0</v>
      </c>
      <c r="K17" s="7">
        <f>K15*'Profile and Revenue Assumptions'!$O$15</f>
        <v>0</v>
      </c>
      <c r="L17" s="7">
        <f>L15*'Profile and Revenue Assumptions'!$O$15</f>
        <v>0</v>
      </c>
      <c r="M17" s="7">
        <f>M15*'Profile and Revenue Assumptions'!$O$15</f>
        <v>0</v>
      </c>
      <c r="N17" s="7">
        <f>N15*'Profile and Revenue Assumptions'!$O$15</f>
        <v>0</v>
      </c>
      <c r="O17" s="7">
        <f>O15*'Profile and Revenue Assumptions'!$O$15</f>
        <v>10500</v>
      </c>
      <c r="P17" s="7">
        <f>P15*'Profile and Revenue Assumptions'!$O$15</f>
        <v>0</v>
      </c>
      <c r="Q17" s="7">
        <f>Q15*'Profile and Revenue Assumptions'!$O$15</f>
        <v>0</v>
      </c>
      <c r="R17" s="7">
        <f>R15*'Profile and Revenue Assumptions'!$O$15</f>
        <v>0</v>
      </c>
      <c r="S17" s="7">
        <f>S15*'Profile and Revenue Assumptions'!$O$15</f>
        <v>0</v>
      </c>
      <c r="T17" s="7">
        <f>T15*'Profile and Revenue Assumptions'!$O$15</f>
        <v>0</v>
      </c>
      <c r="U17" s="97">
        <f>U15*'Profile and Revenue Assumptions'!$O$15</f>
        <v>10500</v>
      </c>
      <c r="V17" s="7">
        <f>V15*'Profile and Revenue Assumptions'!$O$15</f>
        <v>0</v>
      </c>
      <c r="W17" s="7">
        <f>W15*'Profile and Revenue Assumptions'!$O$15</f>
        <v>0</v>
      </c>
      <c r="X17" s="7">
        <f>X15*'Profile and Revenue Assumptions'!$O$15</f>
        <v>0</v>
      </c>
      <c r="Y17" s="7">
        <f>Y15*'Profile and Revenue Assumptions'!$O$15</f>
        <v>10500</v>
      </c>
      <c r="Z17" s="7">
        <f>Z15*'Profile and Revenue Assumptions'!$O$15</f>
        <v>0</v>
      </c>
      <c r="AA17" s="7">
        <f>AA15*'Profile and Revenue Assumptions'!$O$15</f>
        <v>0</v>
      </c>
      <c r="AB17" s="7">
        <f>AB15*'Profile and Revenue Assumptions'!$O$15</f>
        <v>10500</v>
      </c>
      <c r="AC17" s="7">
        <f>AC15*'Profile and Revenue Assumptions'!$O$15</f>
        <v>0</v>
      </c>
      <c r="AD17" s="7">
        <f>AD15*'Profile and Revenue Assumptions'!$O$15</f>
        <v>0</v>
      </c>
      <c r="AE17" s="7">
        <f>AE15*'Profile and Revenue Assumptions'!$O$15</f>
        <v>0</v>
      </c>
      <c r="AF17" s="7">
        <f>AF15*'Profile and Revenue Assumptions'!$O$15</f>
        <v>0</v>
      </c>
      <c r="AG17" s="7">
        <f>AG15*'Profile and Revenue Assumptions'!$O$15</f>
        <v>0</v>
      </c>
      <c r="AH17" s="97">
        <f>AH15*'Profile and Revenue Assumptions'!$O$15</f>
        <v>21000</v>
      </c>
      <c r="AI17" s="7">
        <f>AI15*'Profile and Revenue Assumptions'!$O$15</f>
        <v>0</v>
      </c>
      <c r="AJ17" s="7">
        <f>AJ15*'Profile and Revenue Assumptions'!$O$15</f>
        <v>0</v>
      </c>
      <c r="AK17" s="7">
        <f>AK15*'Profile and Revenue Assumptions'!$O$15</f>
        <v>0</v>
      </c>
      <c r="AL17" s="7">
        <f>AL15*'Profile and Revenue Assumptions'!$O$15</f>
        <v>10500</v>
      </c>
      <c r="AM17" s="97">
        <f ca="1">AM15*'Profile and Revenue Assumptions'!$O$15</f>
        <v>0</v>
      </c>
    </row>
    <row r="18" spans="2:39">
      <c r="B18" s="20" t="s">
        <v>248</v>
      </c>
      <c r="C18" s="170">
        <f>C15-C17</f>
        <v>0</v>
      </c>
      <c r="D18" s="170">
        <f t="shared" ref="D18:AM18" si="9">D15-D17</f>
        <v>0</v>
      </c>
      <c r="E18" s="170">
        <f t="shared" si="9"/>
        <v>0</v>
      </c>
      <c r="F18" s="170">
        <f t="shared" si="9"/>
        <v>0</v>
      </c>
      <c r="G18" s="170">
        <f t="shared" si="9"/>
        <v>0</v>
      </c>
      <c r="H18" s="171">
        <f t="shared" si="9"/>
        <v>0</v>
      </c>
      <c r="I18" s="170">
        <f t="shared" si="9"/>
        <v>0</v>
      </c>
      <c r="J18" s="170">
        <f t="shared" si="9"/>
        <v>0</v>
      </c>
      <c r="K18" s="170">
        <f t="shared" si="9"/>
        <v>0</v>
      </c>
      <c r="L18" s="170">
        <f t="shared" si="9"/>
        <v>0</v>
      </c>
      <c r="M18" s="170">
        <f t="shared" si="9"/>
        <v>0</v>
      </c>
      <c r="N18" s="170">
        <f t="shared" si="9"/>
        <v>0</v>
      </c>
      <c r="O18" s="170">
        <f t="shared" si="9"/>
        <v>4500</v>
      </c>
      <c r="P18" s="170">
        <f t="shared" si="9"/>
        <v>0</v>
      </c>
      <c r="Q18" s="170">
        <f t="shared" si="9"/>
        <v>0</v>
      </c>
      <c r="R18" s="170">
        <f t="shared" si="9"/>
        <v>0</v>
      </c>
      <c r="S18" s="170">
        <f t="shared" si="9"/>
        <v>0</v>
      </c>
      <c r="T18" s="170">
        <f t="shared" si="9"/>
        <v>0</v>
      </c>
      <c r="U18" s="171">
        <f t="shared" si="9"/>
        <v>4500</v>
      </c>
      <c r="V18" s="170">
        <f t="shared" si="9"/>
        <v>0</v>
      </c>
      <c r="W18" s="170">
        <f t="shared" si="9"/>
        <v>0</v>
      </c>
      <c r="X18" s="170">
        <f t="shared" si="9"/>
        <v>0</v>
      </c>
      <c r="Y18" s="170">
        <f t="shared" si="9"/>
        <v>4500</v>
      </c>
      <c r="Z18" s="170">
        <f t="shared" si="9"/>
        <v>0</v>
      </c>
      <c r="AA18" s="170">
        <f t="shared" si="9"/>
        <v>0</v>
      </c>
      <c r="AB18" s="170">
        <f t="shared" si="9"/>
        <v>4500</v>
      </c>
      <c r="AC18" s="170">
        <f t="shared" si="9"/>
        <v>0</v>
      </c>
      <c r="AD18" s="170">
        <f t="shared" si="9"/>
        <v>0</v>
      </c>
      <c r="AE18" s="170">
        <f t="shared" si="9"/>
        <v>0</v>
      </c>
      <c r="AF18" s="170">
        <f t="shared" si="9"/>
        <v>0</v>
      </c>
      <c r="AG18" s="170">
        <f t="shared" si="9"/>
        <v>0</v>
      </c>
      <c r="AH18" s="171">
        <f t="shared" si="9"/>
        <v>9000</v>
      </c>
      <c r="AI18" s="170">
        <f t="shared" si="9"/>
        <v>0</v>
      </c>
      <c r="AJ18" s="170">
        <f t="shared" si="9"/>
        <v>0</v>
      </c>
      <c r="AK18" s="170">
        <f t="shared" si="9"/>
        <v>0</v>
      </c>
      <c r="AL18" s="170">
        <f t="shared" si="9"/>
        <v>4500</v>
      </c>
      <c r="AM18" s="171">
        <f t="shared" ca="1" si="9"/>
        <v>0</v>
      </c>
    </row>
    <row r="20" spans="2:39" ht="21">
      <c r="B20" s="200" t="s">
        <v>56</v>
      </c>
      <c r="C20" s="396" t="s">
        <v>217</v>
      </c>
      <c r="D20" s="396" t="s">
        <v>218</v>
      </c>
      <c r="E20" s="396" t="s">
        <v>219</v>
      </c>
      <c r="F20" s="396" t="s">
        <v>220</v>
      </c>
      <c r="G20" s="396" t="s">
        <v>221</v>
      </c>
      <c r="H20" s="199"/>
      <c r="I20" s="396" t="s">
        <v>210</v>
      </c>
      <c r="J20" s="396" t="s">
        <v>211</v>
      </c>
      <c r="K20" s="396" t="s">
        <v>212</v>
      </c>
      <c r="L20" s="396" t="s">
        <v>213</v>
      </c>
      <c r="M20" s="396" t="s">
        <v>214</v>
      </c>
      <c r="N20" s="396" t="s">
        <v>215</v>
      </c>
      <c r="O20" s="396" t="s">
        <v>216</v>
      </c>
      <c r="P20" s="396" t="s">
        <v>217</v>
      </c>
      <c r="Q20" s="396" t="s">
        <v>218</v>
      </c>
      <c r="R20" s="396" t="s">
        <v>219</v>
      </c>
      <c r="S20" s="396" t="s">
        <v>220</v>
      </c>
      <c r="T20" s="396" t="s">
        <v>221</v>
      </c>
      <c r="U20" s="199"/>
      <c r="V20" s="396" t="s">
        <v>210</v>
      </c>
      <c r="W20" s="396" t="s">
        <v>211</v>
      </c>
      <c r="X20" s="396" t="s">
        <v>212</v>
      </c>
      <c r="Y20" s="396" t="s">
        <v>213</v>
      </c>
      <c r="Z20" s="396" t="s">
        <v>214</v>
      </c>
      <c r="AA20" s="396" t="s">
        <v>215</v>
      </c>
      <c r="AB20" s="396" t="s">
        <v>216</v>
      </c>
      <c r="AC20" s="396" t="s">
        <v>217</v>
      </c>
      <c r="AD20" s="396" t="s">
        <v>218</v>
      </c>
      <c r="AE20" s="396" t="s">
        <v>219</v>
      </c>
      <c r="AF20" s="396" t="s">
        <v>220</v>
      </c>
      <c r="AG20" s="396" t="s">
        <v>221</v>
      </c>
      <c r="AH20" s="199"/>
      <c r="AI20" s="396" t="s">
        <v>210</v>
      </c>
      <c r="AJ20" s="396" t="s">
        <v>211</v>
      </c>
      <c r="AK20" s="396" t="s">
        <v>212</v>
      </c>
      <c r="AL20" s="396" t="s">
        <v>213</v>
      </c>
      <c r="AM20" s="199"/>
    </row>
    <row r="21" spans="2:39">
      <c r="B21" s="33" t="s">
        <v>246</v>
      </c>
      <c r="C21" s="31">
        <f>'Revenue Streams Assumptions'!$L$17*C5</f>
        <v>0</v>
      </c>
      <c r="D21" s="31">
        <f>'Revenue Streams Assumptions'!$L$17*D5</f>
        <v>0</v>
      </c>
      <c r="E21" s="31">
        <f>'Revenue Streams Assumptions'!$L$17*E5</f>
        <v>0</v>
      </c>
      <c r="F21" s="31">
        <f>'Revenue Streams Assumptions'!$L$17*F5</f>
        <v>15000</v>
      </c>
      <c r="G21" s="31">
        <f>'Revenue Streams Assumptions'!$L$17*G5</f>
        <v>0</v>
      </c>
      <c r="H21" s="97">
        <f>SUM(C21:G21)</f>
        <v>15000</v>
      </c>
      <c r="I21" s="31">
        <f>'Revenue Streams Assumptions'!$L$17*I5</f>
        <v>15000</v>
      </c>
      <c r="J21" s="31">
        <f>'Revenue Streams Assumptions'!$L$17*J5</f>
        <v>0</v>
      </c>
      <c r="K21" s="31">
        <f>'Revenue Streams Assumptions'!$L$17*K5</f>
        <v>0</v>
      </c>
      <c r="L21" s="31">
        <f>'Revenue Streams Assumptions'!$L$17*L5</f>
        <v>0</v>
      </c>
      <c r="M21" s="31">
        <f>'Revenue Streams Assumptions'!$L$17*M5</f>
        <v>0</v>
      </c>
      <c r="N21" s="31">
        <f>'Revenue Streams Assumptions'!$L$17*N5</f>
        <v>0</v>
      </c>
      <c r="O21" s="31">
        <f>'Revenue Streams Assumptions'!$L$17*O5</f>
        <v>0</v>
      </c>
      <c r="P21" s="31">
        <f>'Revenue Streams Assumptions'!$L$17*P5</f>
        <v>0</v>
      </c>
      <c r="Q21" s="31">
        <f>'Revenue Streams Assumptions'!$L$17*Q5</f>
        <v>0</v>
      </c>
      <c r="R21" s="31">
        <f>'Revenue Streams Assumptions'!$L$17*R5</f>
        <v>0</v>
      </c>
      <c r="S21" s="31">
        <f>'Revenue Streams Assumptions'!$L$17*S5</f>
        <v>0</v>
      </c>
      <c r="T21" s="31">
        <f>'Revenue Streams Assumptions'!$L$17*T5</f>
        <v>0</v>
      </c>
      <c r="U21" s="173">
        <f>'Revenue Streams Assumptions'!$L$17*U5</f>
        <v>15000</v>
      </c>
      <c r="V21" s="31">
        <f>'Revenue Streams Assumptions'!$L$17*V5</f>
        <v>15000</v>
      </c>
      <c r="W21" s="31">
        <f>'Revenue Streams Assumptions'!$L$17*W5</f>
        <v>0</v>
      </c>
      <c r="X21" s="31">
        <f>'Revenue Streams Assumptions'!$L$17*X5</f>
        <v>0</v>
      </c>
      <c r="Y21" s="31">
        <f>'Revenue Streams Assumptions'!$L$17*Y5</f>
        <v>0</v>
      </c>
      <c r="Z21" s="31">
        <f>'Revenue Streams Assumptions'!$L$17*Z5</f>
        <v>0</v>
      </c>
      <c r="AA21" s="31">
        <f>'Revenue Streams Assumptions'!$L$17*AA5</f>
        <v>0</v>
      </c>
      <c r="AB21" s="31">
        <f>'Revenue Streams Assumptions'!$L$17*AB5</f>
        <v>15000</v>
      </c>
      <c r="AC21" s="31">
        <f>'Revenue Streams Assumptions'!$L$17*AC5</f>
        <v>0</v>
      </c>
      <c r="AD21" s="31">
        <f>'Revenue Streams Assumptions'!$L$17*AD5</f>
        <v>0</v>
      </c>
      <c r="AE21" s="31">
        <f>'Revenue Streams Assumptions'!$L$17*AE5</f>
        <v>0</v>
      </c>
      <c r="AF21" s="31">
        <f>'Revenue Streams Assumptions'!$L$17*AF5</f>
        <v>0</v>
      </c>
      <c r="AG21" s="31">
        <f>'Revenue Streams Assumptions'!$L$17*AG5</f>
        <v>0</v>
      </c>
      <c r="AH21" s="173">
        <f>'Revenue Streams Assumptions'!$L$17*AH5</f>
        <v>30000</v>
      </c>
      <c r="AI21" s="31">
        <f>'Revenue Streams Assumptions'!$L$17*AI5</f>
        <v>15000</v>
      </c>
      <c r="AJ21" s="31">
        <f>'Revenue Streams Assumptions'!$L$17*AJ5</f>
        <v>0</v>
      </c>
      <c r="AK21" s="31">
        <f>'Revenue Streams Assumptions'!$L$17*AK5</f>
        <v>0</v>
      </c>
      <c r="AL21" s="31">
        <f>'Revenue Streams Assumptions'!$L$17*AL5</f>
        <v>0</v>
      </c>
      <c r="AM21" s="173">
        <f ca="1">'Revenue Streams Assumptions'!$L$17*AM5</f>
        <v>0</v>
      </c>
    </row>
    <row r="22" spans="2:39">
      <c r="B22" s="20"/>
      <c r="C22" s="7"/>
      <c r="D22" s="7"/>
      <c r="E22" s="7"/>
      <c r="F22" s="7"/>
      <c r="G22" s="7"/>
      <c r="H22" s="9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</row>
    <row r="23" spans="2:39">
      <c r="B23" s="20" t="s">
        <v>260</v>
      </c>
      <c r="C23" s="7">
        <f>C21*'Profile and Revenue Assumptions'!$O$15</f>
        <v>0</v>
      </c>
      <c r="D23" s="7">
        <f>D21*'Profile and Revenue Assumptions'!$O$15</f>
        <v>0</v>
      </c>
      <c r="E23" s="7">
        <f>E21*'Profile and Revenue Assumptions'!$O$15</f>
        <v>0</v>
      </c>
      <c r="F23" s="7">
        <f>F21*'Profile and Revenue Assumptions'!$O$15</f>
        <v>10500</v>
      </c>
      <c r="G23" s="7">
        <f>G21*'Profile and Revenue Assumptions'!$O$15</f>
        <v>0</v>
      </c>
      <c r="H23" s="97">
        <f>H21*'Profile and Revenue Assumptions'!$O$15</f>
        <v>10500</v>
      </c>
      <c r="I23" s="7">
        <f>I21*'Profile and Revenue Assumptions'!$O$15</f>
        <v>10500</v>
      </c>
      <c r="J23" s="7">
        <f>J21*'Profile and Revenue Assumptions'!$O$15</f>
        <v>0</v>
      </c>
      <c r="K23" s="7">
        <f>K21*'Profile and Revenue Assumptions'!$O$15</f>
        <v>0</v>
      </c>
      <c r="L23" s="7">
        <f>L21*'Profile and Revenue Assumptions'!$O$15</f>
        <v>0</v>
      </c>
      <c r="M23" s="7">
        <f>M21*'Profile and Revenue Assumptions'!$O$15</f>
        <v>0</v>
      </c>
      <c r="N23" s="7">
        <f>N21*'Profile and Revenue Assumptions'!$O$15</f>
        <v>0</v>
      </c>
      <c r="O23" s="7">
        <f>O21*'Profile and Revenue Assumptions'!$O$15</f>
        <v>0</v>
      </c>
      <c r="P23" s="7">
        <f>P21*'Profile and Revenue Assumptions'!$O$15</f>
        <v>0</v>
      </c>
      <c r="Q23" s="7">
        <f>Q21*'Profile and Revenue Assumptions'!$O$15</f>
        <v>0</v>
      </c>
      <c r="R23" s="7">
        <f>R21*'Profile and Revenue Assumptions'!$O$15</f>
        <v>0</v>
      </c>
      <c r="S23" s="7">
        <f>S21*'Profile and Revenue Assumptions'!$O$15</f>
        <v>0</v>
      </c>
      <c r="T23" s="7">
        <f>T21*'Profile and Revenue Assumptions'!$O$15</f>
        <v>0</v>
      </c>
      <c r="U23" s="97">
        <f>U21*'Profile and Revenue Assumptions'!$O$15</f>
        <v>10500</v>
      </c>
      <c r="V23" s="7">
        <f>V21*'Profile and Revenue Assumptions'!$O$15</f>
        <v>10500</v>
      </c>
      <c r="W23" s="7">
        <f>W21*'Profile and Revenue Assumptions'!$O$15</f>
        <v>0</v>
      </c>
      <c r="X23" s="7">
        <f>X21*'Profile and Revenue Assumptions'!$O$15</f>
        <v>0</v>
      </c>
      <c r="Y23" s="7">
        <f>Y21*'Profile and Revenue Assumptions'!$O$15</f>
        <v>0</v>
      </c>
      <c r="Z23" s="7">
        <f>Z21*'Profile and Revenue Assumptions'!$O$15</f>
        <v>0</v>
      </c>
      <c r="AA23" s="7">
        <f>AA21*'Profile and Revenue Assumptions'!$O$15</f>
        <v>0</v>
      </c>
      <c r="AB23" s="7">
        <f>AB21*'Profile and Revenue Assumptions'!$O$15</f>
        <v>10500</v>
      </c>
      <c r="AC23" s="7">
        <f>AC21*'Profile and Revenue Assumptions'!$O$15</f>
        <v>0</v>
      </c>
      <c r="AD23" s="7">
        <f>AD21*'Profile and Revenue Assumptions'!$O$15</f>
        <v>0</v>
      </c>
      <c r="AE23" s="7">
        <f>AE21*'Profile and Revenue Assumptions'!$O$15</f>
        <v>0</v>
      </c>
      <c r="AF23" s="7">
        <f>AF21*'Profile and Revenue Assumptions'!$O$15</f>
        <v>0</v>
      </c>
      <c r="AG23" s="7">
        <f>AG21*'Profile and Revenue Assumptions'!$O$15</f>
        <v>0</v>
      </c>
      <c r="AH23" s="97">
        <f>AH21*'Profile and Revenue Assumptions'!$O$15</f>
        <v>21000</v>
      </c>
      <c r="AI23" s="7">
        <f>AI21*'Profile and Revenue Assumptions'!$O$15</f>
        <v>10500</v>
      </c>
      <c r="AJ23" s="7">
        <f>AJ21*'Profile and Revenue Assumptions'!$O$15</f>
        <v>0</v>
      </c>
      <c r="AK23" s="7">
        <f>AK21*'Profile and Revenue Assumptions'!$O$15</f>
        <v>0</v>
      </c>
      <c r="AL23" s="7">
        <f>AL21*'Profile and Revenue Assumptions'!$O$15</f>
        <v>0</v>
      </c>
      <c r="AM23" s="97">
        <f ca="1">AM21*'Profile and Revenue Assumptions'!$O$15</f>
        <v>0</v>
      </c>
    </row>
    <row r="24" spans="2:39">
      <c r="B24" s="20" t="s">
        <v>248</v>
      </c>
      <c r="C24" s="170">
        <f>C21-C23</f>
        <v>0</v>
      </c>
      <c r="D24" s="170">
        <f t="shared" ref="D24:AM24" si="10">D21-D23</f>
        <v>0</v>
      </c>
      <c r="E24" s="170">
        <f t="shared" si="10"/>
        <v>0</v>
      </c>
      <c r="F24" s="170">
        <f t="shared" si="10"/>
        <v>4500</v>
      </c>
      <c r="G24" s="170">
        <f t="shared" si="10"/>
        <v>0</v>
      </c>
      <c r="H24" s="171">
        <f t="shared" si="10"/>
        <v>4500</v>
      </c>
      <c r="I24" s="170">
        <f t="shared" si="10"/>
        <v>4500</v>
      </c>
      <c r="J24" s="170">
        <f t="shared" si="10"/>
        <v>0</v>
      </c>
      <c r="K24" s="170">
        <f t="shared" si="10"/>
        <v>0</v>
      </c>
      <c r="L24" s="170">
        <f t="shared" si="10"/>
        <v>0</v>
      </c>
      <c r="M24" s="170">
        <f t="shared" si="10"/>
        <v>0</v>
      </c>
      <c r="N24" s="170">
        <f t="shared" si="10"/>
        <v>0</v>
      </c>
      <c r="O24" s="170">
        <f t="shared" si="10"/>
        <v>0</v>
      </c>
      <c r="P24" s="170">
        <f t="shared" si="10"/>
        <v>0</v>
      </c>
      <c r="Q24" s="170">
        <f t="shared" si="10"/>
        <v>0</v>
      </c>
      <c r="R24" s="170">
        <f t="shared" si="10"/>
        <v>0</v>
      </c>
      <c r="S24" s="170">
        <f t="shared" si="10"/>
        <v>0</v>
      </c>
      <c r="T24" s="170">
        <f t="shared" si="10"/>
        <v>0</v>
      </c>
      <c r="U24" s="171">
        <f t="shared" si="10"/>
        <v>4500</v>
      </c>
      <c r="V24" s="170">
        <f t="shared" si="10"/>
        <v>4500</v>
      </c>
      <c r="W24" s="170">
        <f t="shared" si="10"/>
        <v>0</v>
      </c>
      <c r="X24" s="170">
        <f t="shared" si="10"/>
        <v>0</v>
      </c>
      <c r="Y24" s="170">
        <f t="shared" si="10"/>
        <v>0</v>
      </c>
      <c r="Z24" s="170">
        <f t="shared" si="10"/>
        <v>0</v>
      </c>
      <c r="AA24" s="170">
        <f t="shared" si="10"/>
        <v>0</v>
      </c>
      <c r="AB24" s="170">
        <f t="shared" si="10"/>
        <v>4500</v>
      </c>
      <c r="AC24" s="170">
        <f t="shared" si="10"/>
        <v>0</v>
      </c>
      <c r="AD24" s="170">
        <f t="shared" si="10"/>
        <v>0</v>
      </c>
      <c r="AE24" s="170">
        <f t="shared" si="10"/>
        <v>0</v>
      </c>
      <c r="AF24" s="170">
        <f t="shared" si="10"/>
        <v>0</v>
      </c>
      <c r="AG24" s="170">
        <f t="shared" si="10"/>
        <v>0</v>
      </c>
      <c r="AH24" s="171">
        <f t="shared" si="10"/>
        <v>9000</v>
      </c>
      <c r="AI24" s="170">
        <f t="shared" si="10"/>
        <v>4500</v>
      </c>
      <c r="AJ24" s="170">
        <f t="shared" si="10"/>
        <v>0</v>
      </c>
      <c r="AK24" s="170">
        <f t="shared" si="10"/>
        <v>0</v>
      </c>
      <c r="AL24" s="170">
        <f t="shared" si="10"/>
        <v>0</v>
      </c>
      <c r="AM24" s="171">
        <f t="shared" ca="1" si="10"/>
        <v>0</v>
      </c>
    </row>
    <row r="26" spans="2:39" ht="21">
      <c r="B26" s="200" t="s">
        <v>58</v>
      </c>
      <c r="C26" s="396" t="s">
        <v>217</v>
      </c>
      <c r="D26" s="396" t="s">
        <v>218</v>
      </c>
      <c r="E26" s="396" t="s">
        <v>219</v>
      </c>
      <c r="F26" s="396" t="s">
        <v>220</v>
      </c>
      <c r="G26" s="396" t="s">
        <v>221</v>
      </c>
      <c r="H26" s="199"/>
      <c r="I26" s="396" t="s">
        <v>210</v>
      </c>
      <c r="J26" s="396" t="s">
        <v>211</v>
      </c>
      <c r="K26" s="396" t="s">
        <v>212</v>
      </c>
      <c r="L26" s="396" t="s">
        <v>213</v>
      </c>
      <c r="M26" s="396" t="s">
        <v>214</v>
      </c>
      <c r="N26" s="396" t="s">
        <v>215</v>
      </c>
      <c r="O26" s="396" t="s">
        <v>216</v>
      </c>
      <c r="P26" s="396" t="s">
        <v>217</v>
      </c>
      <c r="Q26" s="396" t="s">
        <v>218</v>
      </c>
      <c r="R26" s="396" t="s">
        <v>219</v>
      </c>
      <c r="S26" s="396" t="s">
        <v>220</v>
      </c>
      <c r="T26" s="396" t="s">
        <v>221</v>
      </c>
      <c r="U26" s="199"/>
      <c r="V26" s="396" t="s">
        <v>210</v>
      </c>
      <c r="W26" s="396" t="s">
        <v>211</v>
      </c>
      <c r="X26" s="396" t="s">
        <v>212</v>
      </c>
      <c r="Y26" s="396" t="s">
        <v>213</v>
      </c>
      <c r="Z26" s="396" t="s">
        <v>214</v>
      </c>
      <c r="AA26" s="396" t="s">
        <v>215</v>
      </c>
      <c r="AB26" s="396" t="s">
        <v>216</v>
      </c>
      <c r="AC26" s="396" t="s">
        <v>217</v>
      </c>
      <c r="AD26" s="396" t="s">
        <v>218</v>
      </c>
      <c r="AE26" s="396" t="s">
        <v>219</v>
      </c>
      <c r="AF26" s="396" t="s">
        <v>220</v>
      </c>
      <c r="AG26" s="396" t="s">
        <v>221</v>
      </c>
      <c r="AH26" s="199"/>
      <c r="AI26" s="396" t="s">
        <v>210</v>
      </c>
      <c r="AJ26" s="396" t="s">
        <v>211</v>
      </c>
      <c r="AK26" s="396" t="s">
        <v>212</v>
      </c>
      <c r="AL26" s="396" t="s">
        <v>213</v>
      </c>
      <c r="AM26" s="199"/>
    </row>
    <row r="27" spans="2:39">
      <c r="B27" s="33" t="s">
        <v>246</v>
      </c>
      <c r="C27" s="31">
        <f>'Revenue Streams Assumptions'!$L$17*C6</f>
        <v>0</v>
      </c>
      <c r="D27" s="31">
        <f>'Revenue Streams Assumptions'!$L$17*D6</f>
        <v>0</v>
      </c>
      <c r="E27" s="31">
        <f>'Revenue Streams Assumptions'!$L$17*E6</f>
        <v>0</v>
      </c>
      <c r="F27" s="31">
        <f>'Revenue Streams Assumptions'!$L$17*F6</f>
        <v>0</v>
      </c>
      <c r="G27" s="31">
        <f>'Revenue Streams Assumptions'!$L$17*G6</f>
        <v>0</v>
      </c>
      <c r="H27" s="97">
        <f>SUM(C27:G27)</f>
        <v>0</v>
      </c>
      <c r="I27" s="31">
        <f>'Revenue Streams Assumptions'!$L$17*I6</f>
        <v>0</v>
      </c>
      <c r="J27" s="31">
        <f>'Revenue Streams Assumptions'!$L$17*J6</f>
        <v>0</v>
      </c>
      <c r="K27" s="31">
        <f>'Revenue Streams Assumptions'!$L$17*K6</f>
        <v>0</v>
      </c>
      <c r="L27" s="31">
        <f>'Revenue Streams Assumptions'!$L$17*L6</f>
        <v>0</v>
      </c>
      <c r="M27" s="31">
        <f>'Revenue Streams Assumptions'!$L$17*M6</f>
        <v>0</v>
      </c>
      <c r="N27" s="31">
        <f>'Revenue Streams Assumptions'!$L$17*N6</f>
        <v>0</v>
      </c>
      <c r="O27" s="31">
        <f>'Revenue Streams Assumptions'!$L$17*O6</f>
        <v>0</v>
      </c>
      <c r="P27" s="31">
        <f>'Revenue Streams Assumptions'!$L$17*P6</f>
        <v>0</v>
      </c>
      <c r="Q27" s="31">
        <f>'Revenue Streams Assumptions'!$L$17*Q6</f>
        <v>15000</v>
      </c>
      <c r="R27" s="31">
        <f>'Revenue Streams Assumptions'!$L$17*R6</f>
        <v>0</v>
      </c>
      <c r="S27" s="31">
        <f>'Revenue Streams Assumptions'!$L$17*S6</f>
        <v>0</v>
      </c>
      <c r="T27" s="31">
        <f>'Revenue Streams Assumptions'!$L$17*T6</f>
        <v>0</v>
      </c>
      <c r="U27" s="173">
        <f>'Revenue Streams Assumptions'!$L$17*U6</f>
        <v>15000</v>
      </c>
      <c r="V27" s="31">
        <f>'Revenue Streams Assumptions'!$L$17*V6</f>
        <v>0</v>
      </c>
      <c r="W27" s="31">
        <f>'Revenue Streams Assumptions'!$L$17*W6</f>
        <v>0</v>
      </c>
      <c r="X27" s="31">
        <f>'Revenue Streams Assumptions'!$L$17*X6</f>
        <v>0</v>
      </c>
      <c r="Y27" s="31">
        <f>'Revenue Streams Assumptions'!$L$17*Y6</f>
        <v>0</v>
      </c>
      <c r="Z27" s="31">
        <f>'Revenue Streams Assumptions'!$L$17*Z6</f>
        <v>0</v>
      </c>
      <c r="AA27" s="31">
        <f>'Revenue Streams Assumptions'!$L$17*AA6</f>
        <v>0</v>
      </c>
      <c r="AB27" s="31">
        <f>'Revenue Streams Assumptions'!$L$17*AB6</f>
        <v>0</v>
      </c>
      <c r="AC27" s="31">
        <f>'Revenue Streams Assumptions'!$L$17*AC6</f>
        <v>0</v>
      </c>
      <c r="AD27" s="31">
        <f>'Revenue Streams Assumptions'!$L$17*AD6</f>
        <v>15000</v>
      </c>
      <c r="AE27" s="31">
        <f>'Revenue Streams Assumptions'!$L$17*AE6</f>
        <v>0</v>
      </c>
      <c r="AF27" s="31">
        <f>'Revenue Streams Assumptions'!$L$17*AF6</f>
        <v>0</v>
      </c>
      <c r="AG27" s="31">
        <f>'Revenue Streams Assumptions'!$L$17*AG6</f>
        <v>0</v>
      </c>
      <c r="AH27" s="173">
        <f>'Revenue Streams Assumptions'!$L$17*AH6</f>
        <v>15000</v>
      </c>
      <c r="AI27" s="31">
        <f>'Revenue Streams Assumptions'!$L$17*AI6</f>
        <v>0</v>
      </c>
      <c r="AJ27" s="31">
        <f>'Revenue Streams Assumptions'!$L$17*AJ6</f>
        <v>0</v>
      </c>
      <c r="AK27" s="31">
        <f>'Revenue Streams Assumptions'!$L$17*AK6</f>
        <v>0</v>
      </c>
      <c r="AL27" s="31">
        <f>'Revenue Streams Assumptions'!$L$17*AL6</f>
        <v>0</v>
      </c>
      <c r="AM27" s="173">
        <f ca="1">'Revenue Streams Assumptions'!$L$17*AM6</f>
        <v>0</v>
      </c>
    </row>
    <row r="28" spans="2:39">
      <c r="B28" s="20"/>
      <c r="C28" s="7"/>
      <c r="D28" s="7"/>
      <c r="E28" s="7"/>
      <c r="F28" s="7"/>
      <c r="G28" s="7"/>
      <c r="H28" s="9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</row>
    <row r="29" spans="2:39">
      <c r="B29" s="20" t="s">
        <v>260</v>
      </c>
      <c r="C29" s="7">
        <f>C27*'Profile and Revenue Assumptions'!$O$15</f>
        <v>0</v>
      </c>
      <c r="D29" s="7">
        <f>D27*'Profile and Revenue Assumptions'!$O$15</f>
        <v>0</v>
      </c>
      <c r="E29" s="7">
        <f>E27*'Profile and Revenue Assumptions'!$O$15</f>
        <v>0</v>
      </c>
      <c r="F29" s="7">
        <f>F27*'Profile and Revenue Assumptions'!$O$15</f>
        <v>0</v>
      </c>
      <c r="G29" s="7">
        <f>G27*'Profile and Revenue Assumptions'!$O$15</f>
        <v>0</v>
      </c>
      <c r="H29" s="97">
        <f>H27*'Profile and Revenue Assumptions'!$O$15</f>
        <v>0</v>
      </c>
      <c r="I29" s="7">
        <f>I27*'Profile and Revenue Assumptions'!$O$15</f>
        <v>0</v>
      </c>
      <c r="J29" s="7">
        <f>J27*'Profile and Revenue Assumptions'!$O$15</f>
        <v>0</v>
      </c>
      <c r="K29" s="7">
        <f>K27*'Profile and Revenue Assumptions'!$O$15</f>
        <v>0</v>
      </c>
      <c r="L29" s="7">
        <f>L27*'Profile and Revenue Assumptions'!$O$15</f>
        <v>0</v>
      </c>
      <c r="M29" s="7">
        <f>M27*'Profile and Revenue Assumptions'!$O$15</f>
        <v>0</v>
      </c>
      <c r="N29" s="7">
        <f>N27*'Profile and Revenue Assumptions'!$O$15</f>
        <v>0</v>
      </c>
      <c r="O29" s="7">
        <f>O27*'Profile and Revenue Assumptions'!$O$15</f>
        <v>0</v>
      </c>
      <c r="P29" s="7">
        <f>P27*'Profile and Revenue Assumptions'!$O$15</f>
        <v>0</v>
      </c>
      <c r="Q29" s="7">
        <f>Q27*'Profile and Revenue Assumptions'!$O$15</f>
        <v>10500</v>
      </c>
      <c r="R29" s="7">
        <f>R27*'Profile and Revenue Assumptions'!$O$15</f>
        <v>0</v>
      </c>
      <c r="S29" s="7">
        <f>S27*'Profile and Revenue Assumptions'!$O$15</f>
        <v>0</v>
      </c>
      <c r="T29" s="7">
        <f>T27*'Profile and Revenue Assumptions'!$O$15</f>
        <v>0</v>
      </c>
      <c r="U29" s="97">
        <f>U27*'Profile and Revenue Assumptions'!$O$15</f>
        <v>10500</v>
      </c>
      <c r="V29" s="7">
        <f>V27*'Profile and Revenue Assumptions'!$O$15</f>
        <v>0</v>
      </c>
      <c r="W29" s="7">
        <f>W27*'Profile and Revenue Assumptions'!$O$15</f>
        <v>0</v>
      </c>
      <c r="X29" s="7">
        <f>X27*'Profile and Revenue Assumptions'!$O$15</f>
        <v>0</v>
      </c>
      <c r="Y29" s="7">
        <f>Y27*'Profile and Revenue Assumptions'!$O$15</f>
        <v>0</v>
      </c>
      <c r="Z29" s="7">
        <f>Z27*'Profile and Revenue Assumptions'!$O$15</f>
        <v>0</v>
      </c>
      <c r="AA29" s="7">
        <f>AA27*'Profile and Revenue Assumptions'!$O$15</f>
        <v>0</v>
      </c>
      <c r="AB29" s="7">
        <f>AB27*'Profile and Revenue Assumptions'!$O$15</f>
        <v>0</v>
      </c>
      <c r="AC29" s="7">
        <f>AC27*'Profile and Revenue Assumptions'!$O$15</f>
        <v>0</v>
      </c>
      <c r="AD29" s="7">
        <f>AD27*'Profile and Revenue Assumptions'!$O$15</f>
        <v>10500</v>
      </c>
      <c r="AE29" s="7">
        <f>AE27*'Profile and Revenue Assumptions'!$O$15</f>
        <v>0</v>
      </c>
      <c r="AF29" s="7">
        <f>AF27*'Profile and Revenue Assumptions'!$O$15</f>
        <v>0</v>
      </c>
      <c r="AG29" s="7">
        <f>AG27*'Profile and Revenue Assumptions'!$O$15</f>
        <v>0</v>
      </c>
      <c r="AH29" s="97">
        <f>AH27*'Profile and Revenue Assumptions'!$O$15</f>
        <v>10500</v>
      </c>
      <c r="AI29" s="7">
        <f>AI27*'Profile and Revenue Assumptions'!$O$15</f>
        <v>0</v>
      </c>
      <c r="AJ29" s="7">
        <f>AJ27*'Profile and Revenue Assumptions'!$O$15</f>
        <v>0</v>
      </c>
      <c r="AK29" s="7">
        <f>AK27*'Profile and Revenue Assumptions'!$O$15</f>
        <v>0</v>
      </c>
      <c r="AL29" s="7">
        <f>AL27*'Profile and Revenue Assumptions'!$O$15</f>
        <v>0</v>
      </c>
      <c r="AM29" s="97">
        <f ca="1">AM27*'Profile and Revenue Assumptions'!$O$15</f>
        <v>0</v>
      </c>
    </row>
    <row r="30" spans="2:39">
      <c r="B30" s="20" t="s">
        <v>248</v>
      </c>
      <c r="C30" s="170">
        <f>C27-C29</f>
        <v>0</v>
      </c>
      <c r="D30" s="170">
        <f t="shared" ref="D30:AM30" si="11">D27-D29</f>
        <v>0</v>
      </c>
      <c r="E30" s="170">
        <f t="shared" si="11"/>
        <v>0</v>
      </c>
      <c r="F30" s="170">
        <f t="shared" si="11"/>
        <v>0</v>
      </c>
      <c r="G30" s="170">
        <f t="shared" si="11"/>
        <v>0</v>
      </c>
      <c r="H30" s="171">
        <f t="shared" si="11"/>
        <v>0</v>
      </c>
      <c r="I30" s="170">
        <f t="shared" si="11"/>
        <v>0</v>
      </c>
      <c r="J30" s="170">
        <f t="shared" si="11"/>
        <v>0</v>
      </c>
      <c r="K30" s="170">
        <f t="shared" si="11"/>
        <v>0</v>
      </c>
      <c r="L30" s="170">
        <f t="shared" si="11"/>
        <v>0</v>
      </c>
      <c r="M30" s="170">
        <f t="shared" si="11"/>
        <v>0</v>
      </c>
      <c r="N30" s="170">
        <f t="shared" si="11"/>
        <v>0</v>
      </c>
      <c r="O30" s="170">
        <f t="shared" si="11"/>
        <v>0</v>
      </c>
      <c r="P30" s="170">
        <f t="shared" si="11"/>
        <v>0</v>
      </c>
      <c r="Q30" s="170">
        <f t="shared" si="11"/>
        <v>4500</v>
      </c>
      <c r="R30" s="170">
        <f t="shared" si="11"/>
        <v>0</v>
      </c>
      <c r="S30" s="170">
        <f t="shared" si="11"/>
        <v>0</v>
      </c>
      <c r="T30" s="170">
        <f t="shared" si="11"/>
        <v>0</v>
      </c>
      <c r="U30" s="171">
        <f t="shared" si="11"/>
        <v>4500</v>
      </c>
      <c r="V30" s="170">
        <f t="shared" si="11"/>
        <v>0</v>
      </c>
      <c r="W30" s="170">
        <f t="shared" si="11"/>
        <v>0</v>
      </c>
      <c r="X30" s="170">
        <f t="shared" si="11"/>
        <v>0</v>
      </c>
      <c r="Y30" s="170">
        <f t="shared" si="11"/>
        <v>0</v>
      </c>
      <c r="Z30" s="170">
        <f t="shared" si="11"/>
        <v>0</v>
      </c>
      <c r="AA30" s="170">
        <f t="shared" si="11"/>
        <v>0</v>
      </c>
      <c r="AB30" s="170">
        <f t="shared" si="11"/>
        <v>0</v>
      </c>
      <c r="AC30" s="170">
        <f t="shared" si="11"/>
        <v>0</v>
      </c>
      <c r="AD30" s="170">
        <f t="shared" si="11"/>
        <v>4500</v>
      </c>
      <c r="AE30" s="170">
        <f t="shared" si="11"/>
        <v>0</v>
      </c>
      <c r="AF30" s="170">
        <f t="shared" si="11"/>
        <v>0</v>
      </c>
      <c r="AG30" s="170">
        <f t="shared" si="11"/>
        <v>0</v>
      </c>
      <c r="AH30" s="171">
        <f t="shared" si="11"/>
        <v>4500</v>
      </c>
      <c r="AI30" s="170">
        <f t="shared" si="11"/>
        <v>0</v>
      </c>
      <c r="AJ30" s="170">
        <f t="shared" si="11"/>
        <v>0</v>
      </c>
      <c r="AK30" s="170">
        <f t="shared" si="11"/>
        <v>0</v>
      </c>
      <c r="AL30" s="170">
        <f t="shared" si="11"/>
        <v>0</v>
      </c>
      <c r="AM30" s="171">
        <f t="shared" ca="1" si="11"/>
        <v>0</v>
      </c>
    </row>
    <row r="32" spans="2:39" ht="21">
      <c r="B32" s="200" t="s">
        <v>45</v>
      </c>
      <c r="C32" s="396" t="s">
        <v>217</v>
      </c>
      <c r="D32" s="396" t="s">
        <v>218</v>
      </c>
      <c r="E32" s="396" t="s">
        <v>219</v>
      </c>
      <c r="F32" s="396" t="s">
        <v>220</v>
      </c>
      <c r="G32" s="396" t="s">
        <v>221</v>
      </c>
      <c r="H32" s="199"/>
      <c r="I32" s="396" t="s">
        <v>210</v>
      </c>
      <c r="J32" s="396" t="s">
        <v>211</v>
      </c>
      <c r="K32" s="396" t="s">
        <v>212</v>
      </c>
      <c r="L32" s="396" t="s">
        <v>213</v>
      </c>
      <c r="M32" s="396" t="s">
        <v>214</v>
      </c>
      <c r="N32" s="396" t="s">
        <v>215</v>
      </c>
      <c r="O32" s="396" t="s">
        <v>216</v>
      </c>
      <c r="P32" s="396" t="s">
        <v>217</v>
      </c>
      <c r="Q32" s="396" t="s">
        <v>218</v>
      </c>
      <c r="R32" s="396" t="s">
        <v>219</v>
      </c>
      <c r="S32" s="396" t="s">
        <v>220</v>
      </c>
      <c r="T32" s="396" t="s">
        <v>221</v>
      </c>
      <c r="U32" s="199"/>
      <c r="V32" s="396" t="s">
        <v>210</v>
      </c>
      <c r="W32" s="396" t="s">
        <v>211</v>
      </c>
      <c r="X32" s="396" t="s">
        <v>212</v>
      </c>
      <c r="Y32" s="396" t="s">
        <v>213</v>
      </c>
      <c r="Z32" s="396" t="s">
        <v>214</v>
      </c>
      <c r="AA32" s="396" t="s">
        <v>215</v>
      </c>
      <c r="AB32" s="396" t="s">
        <v>216</v>
      </c>
      <c r="AC32" s="396" t="s">
        <v>217</v>
      </c>
      <c r="AD32" s="396" t="s">
        <v>218</v>
      </c>
      <c r="AE32" s="396" t="s">
        <v>219</v>
      </c>
      <c r="AF32" s="396" t="s">
        <v>220</v>
      </c>
      <c r="AG32" s="396" t="s">
        <v>221</v>
      </c>
      <c r="AH32" s="199"/>
      <c r="AI32" s="396" t="s">
        <v>210</v>
      </c>
      <c r="AJ32" s="396" t="s">
        <v>211</v>
      </c>
      <c r="AK32" s="396" t="s">
        <v>212</v>
      </c>
      <c r="AL32" s="396" t="s">
        <v>213</v>
      </c>
      <c r="AM32" s="199"/>
    </row>
    <row r="33" spans="2:39">
      <c r="B33" s="33" t="s">
        <v>246</v>
      </c>
      <c r="C33" s="31">
        <f>'Revenue Streams Assumptions'!$L$17*C7</f>
        <v>0</v>
      </c>
      <c r="D33" s="31">
        <f>'Revenue Streams Assumptions'!$L$17*D7</f>
        <v>0</v>
      </c>
      <c r="E33" s="31">
        <f>'Revenue Streams Assumptions'!$L$17*E7</f>
        <v>15000</v>
      </c>
      <c r="F33" s="31">
        <f>'Revenue Streams Assumptions'!$L$17*F7</f>
        <v>0</v>
      </c>
      <c r="G33" s="31">
        <f>'Revenue Streams Assumptions'!$L$17*G7</f>
        <v>0</v>
      </c>
      <c r="H33" s="97">
        <f>SUM(C33:G33)</f>
        <v>15000</v>
      </c>
      <c r="I33" s="31">
        <f>'Revenue Streams Assumptions'!$L$17*I7</f>
        <v>0</v>
      </c>
      <c r="J33" s="31">
        <f>'Revenue Streams Assumptions'!$L$17*J7</f>
        <v>0</v>
      </c>
      <c r="K33" s="31">
        <f>'Revenue Streams Assumptions'!$L$17*K7</f>
        <v>0</v>
      </c>
      <c r="L33" s="31">
        <f>'Revenue Streams Assumptions'!$L$17*L7</f>
        <v>0</v>
      </c>
      <c r="M33" s="31">
        <f>'Revenue Streams Assumptions'!$L$17*M7</f>
        <v>0</v>
      </c>
      <c r="N33" s="31">
        <f>'Revenue Streams Assumptions'!$L$17*N7</f>
        <v>0</v>
      </c>
      <c r="O33" s="31">
        <f>'Revenue Streams Assumptions'!$L$17*O7</f>
        <v>15000</v>
      </c>
      <c r="P33" s="31">
        <f>'Revenue Streams Assumptions'!$L$17*P7</f>
        <v>0</v>
      </c>
      <c r="Q33" s="31">
        <f>'Revenue Streams Assumptions'!$L$17*Q7</f>
        <v>0</v>
      </c>
      <c r="R33" s="31">
        <f>'Revenue Streams Assumptions'!$L$17*R7</f>
        <v>0</v>
      </c>
      <c r="S33" s="31">
        <f>'Revenue Streams Assumptions'!$L$17*S7</f>
        <v>0</v>
      </c>
      <c r="T33" s="31">
        <f>'Revenue Streams Assumptions'!$L$17*T7</f>
        <v>0</v>
      </c>
      <c r="U33" s="173">
        <f>'Revenue Streams Assumptions'!$L$17*U7</f>
        <v>15000</v>
      </c>
      <c r="V33" s="31">
        <f>'Revenue Streams Assumptions'!$L$17*V7</f>
        <v>0</v>
      </c>
      <c r="W33" s="31">
        <f>'Revenue Streams Assumptions'!$L$17*W7</f>
        <v>0</v>
      </c>
      <c r="X33" s="31">
        <f>'Revenue Streams Assumptions'!$L$17*X7</f>
        <v>0</v>
      </c>
      <c r="Y33" s="31">
        <f>'Revenue Streams Assumptions'!$L$17*Y7</f>
        <v>0</v>
      </c>
      <c r="Z33" s="31">
        <f>'Revenue Streams Assumptions'!$L$17*Z7</f>
        <v>0</v>
      </c>
      <c r="AA33" s="31">
        <f>'Revenue Streams Assumptions'!$L$17*AA7</f>
        <v>0</v>
      </c>
      <c r="AB33" s="31">
        <f>'Revenue Streams Assumptions'!$L$17*AB7</f>
        <v>0</v>
      </c>
      <c r="AC33" s="31">
        <f>'Revenue Streams Assumptions'!$L$17*AC7</f>
        <v>0</v>
      </c>
      <c r="AD33" s="31">
        <f>'Revenue Streams Assumptions'!$L$17*AD7</f>
        <v>0</v>
      </c>
      <c r="AE33" s="31">
        <f>'Revenue Streams Assumptions'!$L$17*AE7</f>
        <v>0</v>
      </c>
      <c r="AF33" s="31">
        <f>'Revenue Streams Assumptions'!$L$17*AF7</f>
        <v>0</v>
      </c>
      <c r="AG33" s="31">
        <f>'Revenue Streams Assumptions'!$L$17*AG7</f>
        <v>15000</v>
      </c>
      <c r="AH33" s="173">
        <f>'Revenue Streams Assumptions'!$L$17*AH7</f>
        <v>15000</v>
      </c>
      <c r="AI33" s="31">
        <f>'Revenue Streams Assumptions'!$L$17*AI7</f>
        <v>0</v>
      </c>
      <c r="AJ33" s="31">
        <f>'Revenue Streams Assumptions'!$L$17*AJ7</f>
        <v>0</v>
      </c>
      <c r="AK33" s="31">
        <f>'Revenue Streams Assumptions'!$L$17*AK7</f>
        <v>0</v>
      </c>
      <c r="AL33" s="31">
        <f>'Revenue Streams Assumptions'!$L$17*AL7</f>
        <v>0</v>
      </c>
      <c r="AM33" s="173">
        <f ca="1">'Revenue Streams Assumptions'!$L$17*AM7</f>
        <v>0</v>
      </c>
    </row>
    <row r="34" spans="2:39">
      <c r="B34" s="20"/>
      <c r="C34" s="7"/>
      <c r="D34" s="7"/>
      <c r="E34" s="7"/>
      <c r="F34" s="7"/>
      <c r="G34" s="7"/>
      <c r="H34" s="9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</row>
    <row r="35" spans="2:39">
      <c r="B35" s="20" t="s">
        <v>260</v>
      </c>
      <c r="C35" s="7">
        <f>C33*'Profile and Revenue Assumptions'!$O$15</f>
        <v>0</v>
      </c>
      <c r="D35" s="7">
        <f>D33*'Profile and Revenue Assumptions'!$O$15</f>
        <v>0</v>
      </c>
      <c r="E35" s="7">
        <f>E33*'Profile and Revenue Assumptions'!$O$15</f>
        <v>10500</v>
      </c>
      <c r="F35" s="7">
        <f>F33*'Profile and Revenue Assumptions'!$O$15</f>
        <v>0</v>
      </c>
      <c r="G35" s="7">
        <f>G33*'Profile and Revenue Assumptions'!$O$15</f>
        <v>0</v>
      </c>
      <c r="H35" s="97">
        <f>H33*'Profile and Revenue Assumptions'!$O$15</f>
        <v>10500</v>
      </c>
      <c r="I35" s="7">
        <f>I33*'Profile and Revenue Assumptions'!$O$15</f>
        <v>0</v>
      </c>
      <c r="J35" s="7">
        <f>J33*'Profile and Revenue Assumptions'!$O$15</f>
        <v>0</v>
      </c>
      <c r="K35" s="7">
        <f>K33*'Profile and Revenue Assumptions'!$O$15</f>
        <v>0</v>
      </c>
      <c r="L35" s="7">
        <f>L33*'Profile and Revenue Assumptions'!$O$15</f>
        <v>0</v>
      </c>
      <c r="M35" s="7">
        <f>M33*'Profile and Revenue Assumptions'!$O$15</f>
        <v>0</v>
      </c>
      <c r="N35" s="7">
        <f>N33*'Profile and Revenue Assumptions'!$O$15</f>
        <v>0</v>
      </c>
      <c r="O35" s="7">
        <f>O33*'Profile and Revenue Assumptions'!$O$15</f>
        <v>10500</v>
      </c>
      <c r="P35" s="7">
        <f>P33*'Profile and Revenue Assumptions'!$O$15</f>
        <v>0</v>
      </c>
      <c r="Q35" s="7">
        <f>Q33*'Profile and Revenue Assumptions'!$O$15</f>
        <v>0</v>
      </c>
      <c r="R35" s="7">
        <f>R33*'Profile and Revenue Assumptions'!$O$15</f>
        <v>0</v>
      </c>
      <c r="S35" s="7">
        <f>S33*'Profile and Revenue Assumptions'!$O$15</f>
        <v>0</v>
      </c>
      <c r="T35" s="7">
        <f>T33*'Profile and Revenue Assumptions'!$O$15</f>
        <v>0</v>
      </c>
      <c r="U35" s="97">
        <f>U33*'Profile and Revenue Assumptions'!$O$15</f>
        <v>10500</v>
      </c>
      <c r="V35" s="7">
        <f>V33*'Profile and Revenue Assumptions'!$O$15</f>
        <v>0</v>
      </c>
      <c r="W35" s="7">
        <f>W33*'Profile and Revenue Assumptions'!$O$15</f>
        <v>0</v>
      </c>
      <c r="X35" s="7">
        <f>X33*'Profile and Revenue Assumptions'!$O$15</f>
        <v>0</v>
      </c>
      <c r="Y35" s="7">
        <f>Y33*'Profile and Revenue Assumptions'!$O$15</f>
        <v>0</v>
      </c>
      <c r="Z35" s="7">
        <f>Z33*'Profile and Revenue Assumptions'!$O$15</f>
        <v>0</v>
      </c>
      <c r="AA35" s="7">
        <f>AA33*'Profile and Revenue Assumptions'!$O$15</f>
        <v>0</v>
      </c>
      <c r="AB35" s="7">
        <f>AB33*'Profile and Revenue Assumptions'!$O$15</f>
        <v>0</v>
      </c>
      <c r="AC35" s="7">
        <f>AC33*'Profile and Revenue Assumptions'!$O$15</f>
        <v>0</v>
      </c>
      <c r="AD35" s="7">
        <f>AD33*'Profile and Revenue Assumptions'!$O$15</f>
        <v>0</v>
      </c>
      <c r="AE35" s="7">
        <f>AE33*'Profile and Revenue Assumptions'!$O$15</f>
        <v>0</v>
      </c>
      <c r="AF35" s="7">
        <f>AF33*'Profile and Revenue Assumptions'!$O$15</f>
        <v>0</v>
      </c>
      <c r="AG35" s="7">
        <f>AG33*'Profile and Revenue Assumptions'!$O$15</f>
        <v>10500</v>
      </c>
      <c r="AH35" s="97">
        <f>AH33*'Profile and Revenue Assumptions'!$O$15</f>
        <v>10500</v>
      </c>
      <c r="AI35" s="7">
        <f>AI33*'Profile and Revenue Assumptions'!$O$15</f>
        <v>0</v>
      </c>
      <c r="AJ35" s="7">
        <f>AJ33*'Profile and Revenue Assumptions'!$O$15</f>
        <v>0</v>
      </c>
      <c r="AK35" s="7">
        <f>AK33*'Profile and Revenue Assumptions'!$O$15</f>
        <v>0</v>
      </c>
      <c r="AL35" s="7">
        <f>AL33*'Profile and Revenue Assumptions'!$O$15</f>
        <v>0</v>
      </c>
      <c r="AM35" s="97">
        <f ca="1">AM33*'Profile and Revenue Assumptions'!$O$15</f>
        <v>0</v>
      </c>
    </row>
    <row r="36" spans="2:39">
      <c r="B36" s="20" t="s">
        <v>248</v>
      </c>
      <c r="C36" s="170">
        <f>C33-C35</f>
        <v>0</v>
      </c>
      <c r="D36" s="170">
        <f t="shared" ref="D36:AM36" si="12">D33-D35</f>
        <v>0</v>
      </c>
      <c r="E36" s="170">
        <f t="shared" si="12"/>
        <v>4500</v>
      </c>
      <c r="F36" s="170">
        <f t="shared" si="12"/>
        <v>0</v>
      </c>
      <c r="G36" s="170">
        <f t="shared" si="12"/>
        <v>0</v>
      </c>
      <c r="H36" s="171">
        <f t="shared" si="12"/>
        <v>4500</v>
      </c>
      <c r="I36" s="170">
        <f t="shared" si="12"/>
        <v>0</v>
      </c>
      <c r="J36" s="170">
        <f t="shared" si="12"/>
        <v>0</v>
      </c>
      <c r="K36" s="170">
        <f t="shared" si="12"/>
        <v>0</v>
      </c>
      <c r="L36" s="170">
        <f t="shared" si="12"/>
        <v>0</v>
      </c>
      <c r="M36" s="170">
        <f t="shared" si="12"/>
        <v>0</v>
      </c>
      <c r="N36" s="170">
        <f t="shared" si="12"/>
        <v>0</v>
      </c>
      <c r="O36" s="170">
        <f t="shared" si="12"/>
        <v>4500</v>
      </c>
      <c r="P36" s="170">
        <f t="shared" si="12"/>
        <v>0</v>
      </c>
      <c r="Q36" s="170">
        <f t="shared" si="12"/>
        <v>0</v>
      </c>
      <c r="R36" s="170">
        <f t="shared" si="12"/>
        <v>0</v>
      </c>
      <c r="S36" s="170">
        <f t="shared" si="12"/>
        <v>0</v>
      </c>
      <c r="T36" s="170">
        <f t="shared" si="12"/>
        <v>0</v>
      </c>
      <c r="U36" s="171">
        <f t="shared" si="12"/>
        <v>4500</v>
      </c>
      <c r="V36" s="170">
        <f t="shared" si="12"/>
        <v>0</v>
      </c>
      <c r="W36" s="170">
        <f t="shared" si="12"/>
        <v>0</v>
      </c>
      <c r="X36" s="170">
        <f t="shared" si="12"/>
        <v>0</v>
      </c>
      <c r="Y36" s="170">
        <f t="shared" si="12"/>
        <v>0</v>
      </c>
      <c r="Z36" s="170">
        <f t="shared" si="12"/>
        <v>0</v>
      </c>
      <c r="AA36" s="170">
        <f t="shared" si="12"/>
        <v>0</v>
      </c>
      <c r="AB36" s="170">
        <f t="shared" si="12"/>
        <v>0</v>
      </c>
      <c r="AC36" s="170">
        <f t="shared" si="12"/>
        <v>0</v>
      </c>
      <c r="AD36" s="170">
        <f t="shared" si="12"/>
        <v>0</v>
      </c>
      <c r="AE36" s="170">
        <f t="shared" si="12"/>
        <v>0</v>
      </c>
      <c r="AF36" s="170">
        <f t="shared" si="12"/>
        <v>0</v>
      </c>
      <c r="AG36" s="170">
        <f t="shared" si="12"/>
        <v>4500</v>
      </c>
      <c r="AH36" s="171">
        <f t="shared" si="12"/>
        <v>4500</v>
      </c>
      <c r="AI36" s="170">
        <f t="shared" si="12"/>
        <v>0</v>
      </c>
      <c r="AJ36" s="170">
        <f t="shared" si="12"/>
        <v>0</v>
      </c>
      <c r="AK36" s="170">
        <f t="shared" si="12"/>
        <v>0</v>
      </c>
      <c r="AL36" s="170">
        <f t="shared" si="12"/>
        <v>0</v>
      </c>
      <c r="AM36" s="171">
        <f t="shared" ca="1" si="12"/>
        <v>0</v>
      </c>
    </row>
    <row r="38" spans="2:39" ht="21">
      <c r="B38" s="200" t="s">
        <v>49</v>
      </c>
      <c r="C38" s="396" t="s">
        <v>217</v>
      </c>
      <c r="D38" s="396" t="s">
        <v>218</v>
      </c>
      <c r="E38" s="396" t="s">
        <v>219</v>
      </c>
      <c r="F38" s="396" t="s">
        <v>220</v>
      </c>
      <c r="G38" s="396" t="s">
        <v>221</v>
      </c>
      <c r="H38" s="199"/>
      <c r="I38" s="396" t="s">
        <v>210</v>
      </c>
      <c r="J38" s="396" t="s">
        <v>211</v>
      </c>
      <c r="K38" s="396" t="s">
        <v>212</v>
      </c>
      <c r="L38" s="396" t="s">
        <v>213</v>
      </c>
      <c r="M38" s="396" t="s">
        <v>214</v>
      </c>
      <c r="N38" s="396" t="s">
        <v>215</v>
      </c>
      <c r="O38" s="396" t="s">
        <v>216</v>
      </c>
      <c r="P38" s="396" t="s">
        <v>217</v>
      </c>
      <c r="Q38" s="396" t="s">
        <v>218</v>
      </c>
      <c r="R38" s="396" t="s">
        <v>219</v>
      </c>
      <c r="S38" s="396" t="s">
        <v>220</v>
      </c>
      <c r="T38" s="396" t="s">
        <v>221</v>
      </c>
      <c r="U38" s="199"/>
      <c r="V38" s="396" t="s">
        <v>210</v>
      </c>
      <c r="W38" s="396" t="s">
        <v>211</v>
      </c>
      <c r="X38" s="396" t="s">
        <v>212</v>
      </c>
      <c r="Y38" s="396" t="s">
        <v>213</v>
      </c>
      <c r="Z38" s="396" t="s">
        <v>214</v>
      </c>
      <c r="AA38" s="396" t="s">
        <v>215</v>
      </c>
      <c r="AB38" s="396" t="s">
        <v>216</v>
      </c>
      <c r="AC38" s="396" t="s">
        <v>217</v>
      </c>
      <c r="AD38" s="396" t="s">
        <v>218</v>
      </c>
      <c r="AE38" s="396" t="s">
        <v>219</v>
      </c>
      <c r="AF38" s="396" t="s">
        <v>220</v>
      </c>
      <c r="AG38" s="396" t="s">
        <v>221</v>
      </c>
      <c r="AH38" s="199"/>
      <c r="AI38" s="396" t="s">
        <v>210</v>
      </c>
      <c r="AJ38" s="396" t="s">
        <v>211</v>
      </c>
      <c r="AK38" s="396" t="s">
        <v>212</v>
      </c>
      <c r="AL38" s="396" t="s">
        <v>213</v>
      </c>
      <c r="AM38" s="199"/>
    </row>
    <row r="39" spans="2:39">
      <c r="B39" s="33" t="s">
        <v>246</v>
      </c>
      <c r="C39" s="31">
        <f>'Revenue Streams Assumptions'!$L$17*C8</f>
        <v>0</v>
      </c>
      <c r="D39" s="31">
        <f>'Revenue Streams Assumptions'!$L$17*D8</f>
        <v>0</v>
      </c>
      <c r="E39" s="31">
        <f>'Revenue Streams Assumptions'!$L$17*E8</f>
        <v>0</v>
      </c>
      <c r="F39" s="31">
        <f>'Revenue Streams Assumptions'!$L$17*F8</f>
        <v>0</v>
      </c>
      <c r="G39" s="31">
        <f>'Revenue Streams Assumptions'!$L$17*G8</f>
        <v>0</v>
      </c>
      <c r="H39" s="97">
        <f>SUM(C39:G39)</f>
        <v>0</v>
      </c>
      <c r="I39" s="31">
        <f>'Revenue Streams Assumptions'!$L$17*I8</f>
        <v>0</v>
      </c>
      <c r="J39" s="31">
        <f>'Revenue Streams Assumptions'!$L$17*J8</f>
        <v>0</v>
      </c>
      <c r="K39" s="31">
        <f>'Revenue Streams Assumptions'!$L$17*K8</f>
        <v>0</v>
      </c>
      <c r="L39" s="31">
        <f>'Revenue Streams Assumptions'!$L$17*L8</f>
        <v>0</v>
      </c>
      <c r="M39" s="31">
        <f>'Revenue Streams Assumptions'!$L$17*M8</f>
        <v>0</v>
      </c>
      <c r="N39" s="31">
        <f>'Revenue Streams Assumptions'!$L$17*N8</f>
        <v>0</v>
      </c>
      <c r="O39" s="31">
        <f>'Revenue Streams Assumptions'!$L$17*O8</f>
        <v>0</v>
      </c>
      <c r="P39" s="31">
        <f>'Revenue Streams Assumptions'!$L$17*P8</f>
        <v>0</v>
      </c>
      <c r="Q39" s="31">
        <f>'Revenue Streams Assumptions'!$L$17*Q8</f>
        <v>0</v>
      </c>
      <c r="R39" s="31">
        <f>'Revenue Streams Assumptions'!$L$17*R8</f>
        <v>0</v>
      </c>
      <c r="S39" s="31">
        <f>'Revenue Streams Assumptions'!$L$17*S8</f>
        <v>0</v>
      </c>
      <c r="T39" s="31">
        <f>'Revenue Streams Assumptions'!$L$17*T8</f>
        <v>0</v>
      </c>
      <c r="U39" s="173">
        <f>'Revenue Streams Assumptions'!$L$17*U8</f>
        <v>0</v>
      </c>
      <c r="V39" s="31">
        <f>'Revenue Streams Assumptions'!$L$17*V8</f>
        <v>0</v>
      </c>
      <c r="W39" s="31">
        <f>'Revenue Streams Assumptions'!$L$17*W8</f>
        <v>0</v>
      </c>
      <c r="X39" s="31">
        <f>'Revenue Streams Assumptions'!$L$17*X8</f>
        <v>0</v>
      </c>
      <c r="Y39" s="31">
        <f>'Revenue Streams Assumptions'!$L$17*Y8</f>
        <v>0</v>
      </c>
      <c r="Z39" s="31">
        <f>'Revenue Streams Assumptions'!$L$17*Z8</f>
        <v>0</v>
      </c>
      <c r="AA39" s="31">
        <f>'Revenue Streams Assumptions'!$L$17*AA8</f>
        <v>0</v>
      </c>
      <c r="AB39" s="31">
        <f>'Revenue Streams Assumptions'!$L$17*AB8</f>
        <v>0</v>
      </c>
      <c r="AC39" s="31">
        <f>'Revenue Streams Assumptions'!$L$17*AC8</f>
        <v>0</v>
      </c>
      <c r="AD39" s="31">
        <f>'Revenue Streams Assumptions'!$L$17*AD8</f>
        <v>0</v>
      </c>
      <c r="AE39" s="31">
        <f>'Revenue Streams Assumptions'!$L$17*AE8</f>
        <v>0</v>
      </c>
      <c r="AF39" s="31">
        <f>'Revenue Streams Assumptions'!$L$17*AF8</f>
        <v>0</v>
      </c>
      <c r="AG39" s="31">
        <f>'Revenue Streams Assumptions'!$L$17*AG8</f>
        <v>0</v>
      </c>
      <c r="AH39" s="173">
        <f>'Revenue Streams Assumptions'!$L$17*AH8</f>
        <v>0</v>
      </c>
      <c r="AI39" s="31">
        <f>'Revenue Streams Assumptions'!$L$17*AI8</f>
        <v>0</v>
      </c>
      <c r="AJ39" s="31">
        <f>'Revenue Streams Assumptions'!$L$17*AJ8</f>
        <v>0</v>
      </c>
      <c r="AK39" s="31">
        <f>'Revenue Streams Assumptions'!$L$17*AK8</f>
        <v>0</v>
      </c>
      <c r="AL39" s="31">
        <f>'Revenue Streams Assumptions'!$L$17*AL8</f>
        <v>0</v>
      </c>
      <c r="AM39" s="173">
        <f ca="1">'Revenue Streams Assumptions'!$L$17*AM8</f>
        <v>0</v>
      </c>
    </row>
    <row r="40" spans="2:39">
      <c r="B40" s="20"/>
      <c r="C40" s="7"/>
      <c r="D40" s="7"/>
      <c r="E40" s="7"/>
      <c r="F40" s="7"/>
      <c r="G40" s="7"/>
      <c r="H40" s="9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</row>
    <row r="41" spans="2:39">
      <c r="B41" s="20" t="s">
        <v>260</v>
      </c>
      <c r="C41" s="7">
        <f>C39*'Profile and Revenue Assumptions'!$O$15</f>
        <v>0</v>
      </c>
      <c r="D41" s="7">
        <f>D39*'Profile and Revenue Assumptions'!$O$15</f>
        <v>0</v>
      </c>
      <c r="E41" s="7">
        <f>E39*'Profile and Revenue Assumptions'!$O$15</f>
        <v>0</v>
      </c>
      <c r="F41" s="7">
        <f>F39*'Profile and Revenue Assumptions'!$O$15</f>
        <v>0</v>
      </c>
      <c r="G41" s="7">
        <f>G39*'Profile and Revenue Assumptions'!$O$15</f>
        <v>0</v>
      </c>
      <c r="H41" s="97">
        <f>H39*'Profile and Revenue Assumptions'!$O$15</f>
        <v>0</v>
      </c>
      <c r="I41" s="7">
        <f>I39*'Profile and Revenue Assumptions'!$O$15</f>
        <v>0</v>
      </c>
      <c r="J41" s="7">
        <f>J39*'Profile and Revenue Assumptions'!$O$15</f>
        <v>0</v>
      </c>
      <c r="K41" s="7">
        <f>K39*'Profile and Revenue Assumptions'!$O$15</f>
        <v>0</v>
      </c>
      <c r="L41" s="7">
        <f>L39*'Profile and Revenue Assumptions'!$O$15</f>
        <v>0</v>
      </c>
      <c r="M41" s="7">
        <f>M39*'Profile and Revenue Assumptions'!$O$15</f>
        <v>0</v>
      </c>
      <c r="N41" s="7">
        <f>N39*'Profile and Revenue Assumptions'!$O$15</f>
        <v>0</v>
      </c>
      <c r="O41" s="7">
        <f>O39*'Profile and Revenue Assumptions'!$O$15</f>
        <v>0</v>
      </c>
      <c r="P41" s="7">
        <f>P39*'Profile and Revenue Assumptions'!$O$15</f>
        <v>0</v>
      </c>
      <c r="Q41" s="7">
        <f>Q39*'Profile and Revenue Assumptions'!$O$15</f>
        <v>0</v>
      </c>
      <c r="R41" s="7">
        <f>R39*'Profile and Revenue Assumptions'!$O$15</f>
        <v>0</v>
      </c>
      <c r="S41" s="7">
        <f>S39*'Profile and Revenue Assumptions'!$O$15</f>
        <v>0</v>
      </c>
      <c r="T41" s="7">
        <f>T39*'Profile and Revenue Assumptions'!$O$15</f>
        <v>0</v>
      </c>
      <c r="U41" s="97">
        <f>U39*'Profile and Revenue Assumptions'!$O$15</f>
        <v>0</v>
      </c>
      <c r="V41" s="7">
        <f>V39*'Profile and Revenue Assumptions'!$O$15</f>
        <v>0</v>
      </c>
      <c r="W41" s="7">
        <f>W39*'Profile and Revenue Assumptions'!$O$15</f>
        <v>0</v>
      </c>
      <c r="X41" s="7">
        <f>X39*'Profile and Revenue Assumptions'!$O$15</f>
        <v>0</v>
      </c>
      <c r="Y41" s="7">
        <f>Y39*'Profile and Revenue Assumptions'!$O$15</f>
        <v>0</v>
      </c>
      <c r="Z41" s="7">
        <f>Z39*'Profile and Revenue Assumptions'!$O$15</f>
        <v>0</v>
      </c>
      <c r="AA41" s="7">
        <f>AA39*'Profile and Revenue Assumptions'!$O$15</f>
        <v>0</v>
      </c>
      <c r="AB41" s="7">
        <f>AB39*'Profile and Revenue Assumptions'!$O$15</f>
        <v>0</v>
      </c>
      <c r="AC41" s="7">
        <f>AC39*'Profile and Revenue Assumptions'!$O$15</f>
        <v>0</v>
      </c>
      <c r="AD41" s="7">
        <f>AD39*'Profile and Revenue Assumptions'!$O$15</f>
        <v>0</v>
      </c>
      <c r="AE41" s="7">
        <f>AE39*'Profile and Revenue Assumptions'!$O$15</f>
        <v>0</v>
      </c>
      <c r="AF41" s="7">
        <f>AF39*'Profile and Revenue Assumptions'!$O$15</f>
        <v>0</v>
      </c>
      <c r="AG41" s="7">
        <f>AG39*'Profile and Revenue Assumptions'!$O$15</f>
        <v>0</v>
      </c>
      <c r="AH41" s="97">
        <f>AH39*'Profile and Revenue Assumptions'!$O$15</f>
        <v>0</v>
      </c>
      <c r="AI41" s="7">
        <f>AI39*'Profile and Revenue Assumptions'!$O$15</f>
        <v>0</v>
      </c>
      <c r="AJ41" s="7">
        <f>AJ39*'Profile and Revenue Assumptions'!$O$15</f>
        <v>0</v>
      </c>
      <c r="AK41" s="7">
        <f>AK39*'Profile and Revenue Assumptions'!$O$15</f>
        <v>0</v>
      </c>
      <c r="AL41" s="7">
        <f>AL39*'Profile and Revenue Assumptions'!$O$15</f>
        <v>0</v>
      </c>
      <c r="AM41" s="97">
        <f ca="1">AM39*'Profile and Revenue Assumptions'!$O$15</f>
        <v>0</v>
      </c>
    </row>
    <row r="42" spans="2:39">
      <c r="B42" s="20" t="s">
        <v>248</v>
      </c>
      <c r="C42" s="170">
        <f>C39-C41</f>
        <v>0</v>
      </c>
      <c r="D42" s="170">
        <f t="shared" ref="D42:AM42" si="13">D39-D41</f>
        <v>0</v>
      </c>
      <c r="E42" s="170">
        <f t="shared" si="13"/>
        <v>0</v>
      </c>
      <c r="F42" s="170">
        <f t="shared" si="13"/>
        <v>0</v>
      </c>
      <c r="G42" s="170">
        <f t="shared" si="13"/>
        <v>0</v>
      </c>
      <c r="H42" s="171">
        <f t="shared" si="13"/>
        <v>0</v>
      </c>
      <c r="I42" s="170">
        <f t="shared" si="13"/>
        <v>0</v>
      </c>
      <c r="J42" s="170">
        <f t="shared" si="13"/>
        <v>0</v>
      </c>
      <c r="K42" s="170">
        <f t="shared" si="13"/>
        <v>0</v>
      </c>
      <c r="L42" s="170">
        <f t="shared" si="13"/>
        <v>0</v>
      </c>
      <c r="M42" s="170">
        <f t="shared" si="13"/>
        <v>0</v>
      </c>
      <c r="N42" s="170">
        <f t="shared" si="13"/>
        <v>0</v>
      </c>
      <c r="O42" s="170">
        <f t="shared" si="13"/>
        <v>0</v>
      </c>
      <c r="P42" s="170">
        <f t="shared" si="13"/>
        <v>0</v>
      </c>
      <c r="Q42" s="170">
        <f t="shared" si="13"/>
        <v>0</v>
      </c>
      <c r="R42" s="170">
        <f t="shared" si="13"/>
        <v>0</v>
      </c>
      <c r="S42" s="170">
        <f t="shared" si="13"/>
        <v>0</v>
      </c>
      <c r="T42" s="170">
        <f t="shared" si="13"/>
        <v>0</v>
      </c>
      <c r="U42" s="171">
        <f t="shared" si="13"/>
        <v>0</v>
      </c>
      <c r="V42" s="170">
        <f t="shared" si="13"/>
        <v>0</v>
      </c>
      <c r="W42" s="170">
        <f t="shared" si="13"/>
        <v>0</v>
      </c>
      <c r="X42" s="170">
        <f t="shared" si="13"/>
        <v>0</v>
      </c>
      <c r="Y42" s="170">
        <f t="shared" si="13"/>
        <v>0</v>
      </c>
      <c r="Z42" s="170">
        <f t="shared" si="13"/>
        <v>0</v>
      </c>
      <c r="AA42" s="170">
        <f t="shared" si="13"/>
        <v>0</v>
      </c>
      <c r="AB42" s="170">
        <f t="shared" si="13"/>
        <v>0</v>
      </c>
      <c r="AC42" s="170">
        <f t="shared" si="13"/>
        <v>0</v>
      </c>
      <c r="AD42" s="170">
        <f t="shared" si="13"/>
        <v>0</v>
      </c>
      <c r="AE42" s="170">
        <f t="shared" si="13"/>
        <v>0</v>
      </c>
      <c r="AF42" s="170">
        <f t="shared" si="13"/>
        <v>0</v>
      </c>
      <c r="AG42" s="170">
        <f t="shared" si="13"/>
        <v>0</v>
      </c>
      <c r="AH42" s="171">
        <f t="shared" si="13"/>
        <v>0</v>
      </c>
      <c r="AI42" s="170">
        <f t="shared" si="13"/>
        <v>0</v>
      </c>
      <c r="AJ42" s="170">
        <f t="shared" si="13"/>
        <v>0</v>
      </c>
      <c r="AK42" s="170">
        <f t="shared" si="13"/>
        <v>0</v>
      </c>
      <c r="AL42" s="170">
        <f t="shared" si="13"/>
        <v>0</v>
      </c>
      <c r="AM42" s="171">
        <f t="shared" ca="1" si="13"/>
        <v>0</v>
      </c>
    </row>
    <row r="43" spans="2:39">
      <c r="B43" s="20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</row>
    <row r="44" spans="2:39" ht="21">
      <c r="B44" s="200" t="s">
        <v>57</v>
      </c>
      <c r="C44" s="396" t="s">
        <v>217</v>
      </c>
      <c r="D44" s="396" t="s">
        <v>218</v>
      </c>
      <c r="E44" s="396" t="s">
        <v>219</v>
      </c>
      <c r="F44" s="396" t="s">
        <v>220</v>
      </c>
      <c r="G44" s="396" t="s">
        <v>221</v>
      </c>
      <c r="H44" s="199"/>
      <c r="I44" s="396" t="s">
        <v>210</v>
      </c>
      <c r="J44" s="396" t="s">
        <v>211</v>
      </c>
      <c r="K44" s="396" t="s">
        <v>212</v>
      </c>
      <c r="L44" s="396" t="s">
        <v>213</v>
      </c>
      <c r="M44" s="396" t="s">
        <v>214</v>
      </c>
      <c r="N44" s="396" t="s">
        <v>215</v>
      </c>
      <c r="O44" s="396" t="s">
        <v>216</v>
      </c>
      <c r="P44" s="396" t="s">
        <v>217</v>
      </c>
      <c r="Q44" s="396" t="s">
        <v>218</v>
      </c>
      <c r="R44" s="396" t="s">
        <v>219</v>
      </c>
      <c r="S44" s="396" t="s">
        <v>220</v>
      </c>
      <c r="T44" s="396" t="s">
        <v>221</v>
      </c>
      <c r="U44" s="199"/>
      <c r="V44" s="396" t="s">
        <v>210</v>
      </c>
      <c r="W44" s="396" t="s">
        <v>211</v>
      </c>
      <c r="X44" s="396" t="s">
        <v>212</v>
      </c>
      <c r="Y44" s="396" t="s">
        <v>213</v>
      </c>
      <c r="Z44" s="396" t="s">
        <v>214</v>
      </c>
      <c r="AA44" s="396" t="s">
        <v>215</v>
      </c>
      <c r="AB44" s="396" t="s">
        <v>216</v>
      </c>
      <c r="AC44" s="396" t="s">
        <v>217</v>
      </c>
      <c r="AD44" s="396" t="s">
        <v>218</v>
      </c>
      <c r="AE44" s="396" t="s">
        <v>219</v>
      </c>
      <c r="AF44" s="396" t="s">
        <v>220</v>
      </c>
      <c r="AG44" s="396" t="s">
        <v>221</v>
      </c>
      <c r="AH44" s="199"/>
      <c r="AI44" s="396" t="s">
        <v>210</v>
      </c>
      <c r="AJ44" s="396" t="s">
        <v>211</v>
      </c>
      <c r="AK44" s="396" t="s">
        <v>212</v>
      </c>
      <c r="AL44" s="396" t="s">
        <v>213</v>
      </c>
      <c r="AM44" s="199"/>
    </row>
    <row r="45" spans="2:39">
      <c r="B45" s="33" t="s">
        <v>246</v>
      </c>
      <c r="C45" s="31">
        <f>'Revenue Streams Assumptions'!$L$17*C9</f>
        <v>0</v>
      </c>
      <c r="D45" s="31">
        <f>'Revenue Streams Assumptions'!$L$17*D9</f>
        <v>0</v>
      </c>
      <c r="E45" s="31">
        <f>'Revenue Streams Assumptions'!$L$17*E9</f>
        <v>0</v>
      </c>
      <c r="F45" s="31">
        <f>'Revenue Streams Assumptions'!$L$17*F9</f>
        <v>0</v>
      </c>
      <c r="G45" s="31">
        <f>'Revenue Streams Assumptions'!$L$17*G9</f>
        <v>0</v>
      </c>
      <c r="H45" s="97">
        <f>SUM(C45:G45)</f>
        <v>0</v>
      </c>
      <c r="I45" s="31">
        <f>'Revenue Streams Assumptions'!$L$17*I9</f>
        <v>0</v>
      </c>
      <c r="J45" s="31">
        <f>'Revenue Streams Assumptions'!$L$17*J9</f>
        <v>0</v>
      </c>
      <c r="K45" s="31">
        <f>'Revenue Streams Assumptions'!$L$17*K9</f>
        <v>0</v>
      </c>
      <c r="L45" s="31">
        <f>'Revenue Streams Assumptions'!$L$17*L9</f>
        <v>0</v>
      </c>
      <c r="M45" s="31">
        <f>'Revenue Streams Assumptions'!$L$17*M9</f>
        <v>0</v>
      </c>
      <c r="N45" s="31">
        <f>'Revenue Streams Assumptions'!$L$17*N9</f>
        <v>0</v>
      </c>
      <c r="O45" s="31">
        <f>'Revenue Streams Assumptions'!$L$17*O9</f>
        <v>0</v>
      </c>
      <c r="P45" s="31">
        <f>'Revenue Streams Assumptions'!$L$17*P9</f>
        <v>0</v>
      </c>
      <c r="Q45" s="31">
        <f>'Revenue Streams Assumptions'!$L$17*Q9</f>
        <v>0</v>
      </c>
      <c r="R45" s="31">
        <f>'Revenue Streams Assumptions'!$L$17*R9</f>
        <v>0</v>
      </c>
      <c r="S45" s="31">
        <f>'Revenue Streams Assumptions'!$L$17*S9</f>
        <v>0</v>
      </c>
      <c r="T45" s="31">
        <f>'Revenue Streams Assumptions'!$L$17*T9</f>
        <v>0</v>
      </c>
      <c r="U45" s="173">
        <f>'Revenue Streams Assumptions'!$L$17*U9</f>
        <v>0</v>
      </c>
      <c r="V45" s="31">
        <f>'Revenue Streams Assumptions'!$L$17*V9</f>
        <v>0</v>
      </c>
      <c r="W45" s="31">
        <f>'Revenue Streams Assumptions'!$L$17*W9</f>
        <v>0</v>
      </c>
      <c r="X45" s="31">
        <f>'Revenue Streams Assumptions'!$L$17*X9</f>
        <v>0</v>
      </c>
      <c r="Y45" s="31">
        <f>'Revenue Streams Assumptions'!$L$17*Y9</f>
        <v>0</v>
      </c>
      <c r="Z45" s="31">
        <f>'Revenue Streams Assumptions'!$L$17*Z9</f>
        <v>0</v>
      </c>
      <c r="AA45" s="31">
        <f>'Revenue Streams Assumptions'!$L$17*AA9</f>
        <v>0</v>
      </c>
      <c r="AB45" s="31">
        <f>'Revenue Streams Assumptions'!$L$17*AB9</f>
        <v>0</v>
      </c>
      <c r="AC45" s="31">
        <f>'Revenue Streams Assumptions'!$L$17*AC9</f>
        <v>0</v>
      </c>
      <c r="AD45" s="31">
        <f>'Revenue Streams Assumptions'!$L$17*AD9</f>
        <v>0</v>
      </c>
      <c r="AE45" s="31">
        <f>'Revenue Streams Assumptions'!$L$17*AE9</f>
        <v>0</v>
      </c>
      <c r="AF45" s="31">
        <f>'Revenue Streams Assumptions'!$L$17*AF9</f>
        <v>0</v>
      </c>
      <c r="AG45" s="31">
        <f>'Revenue Streams Assumptions'!$L$17*AG9</f>
        <v>0</v>
      </c>
      <c r="AH45" s="173">
        <f>'Revenue Streams Assumptions'!$L$17*AH9</f>
        <v>0</v>
      </c>
      <c r="AI45" s="31">
        <f>'Revenue Streams Assumptions'!$L$17*AI9</f>
        <v>0</v>
      </c>
      <c r="AJ45" s="31">
        <f>'Revenue Streams Assumptions'!$L$17*AJ9</f>
        <v>0</v>
      </c>
      <c r="AK45" s="31">
        <f>'Revenue Streams Assumptions'!$L$17*AK9</f>
        <v>0</v>
      </c>
      <c r="AL45" s="31">
        <f>'Revenue Streams Assumptions'!$L$17*AL9</f>
        <v>0</v>
      </c>
      <c r="AM45" s="173">
        <f ca="1">'Revenue Streams Assumptions'!$L$17*AM9</f>
        <v>0</v>
      </c>
    </row>
    <row r="46" spans="2:39">
      <c r="B46" s="20"/>
      <c r="C46" s="7"/>
      <c r="D46" s="7"/>
      <c r="E46" s="7"/>
      <c r="F46" s="7"/>
      <c r="G46" s="7"/>
      <c r="H46" s="9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</row>
    <row r="47" spans="2:39">
      <c r="B47" s="20" t="s">
        <v>260</v>
      </c>
      <c r="C47" s="7">
        <f>C45*'Profile and Revenue Assumptions'!$O$15</f>
        <v>0</v>
      </c>
      <c r="D47" s="7">
        <f>D45*'Profile and Revenue Assumptions'!$O$15</f>
        <v>0</v>
      </c>
      <c r="E47" s="7">
        <f>E45*'Profile and Revenue Assumptions'!$O$15</f>
        <v>0</v>
      </c>
      <c r="F47" s="7">
        <f>F45*'Profile and Revenue Assumptions'!$O$15</f>
        <v>0</v>
      </c>
      <c r="G47" s="7">
        <f>G45*'Profile and Revenue Assumptions'!$O$15</f>
        <v>0</v>
      </c>
      <c r="H47" s="97">
        <f>H45*'Profile and Revenue Assumptions'!$O$15</f>
        <v>0</v>
      </c>
      <c r="I47" s="7">
        <f>I45*'Profile and Revenue Assumptions'!$O$15</f>
        <v>0</v>
      </c>
      <c r="J47" s="7">
        <f>J45*'Profile and Revenue Assumptions'!$O$15</f>
        <v>0</v>
      </c>
      <c r="K47" s="7">
        <f>K45*'Profile and Revenue Assumptions'!$O$15</f>
        <v>0</v>
      </c>
      <c r="L47" s="7">
        <f>L45*'Profile and Revenue Assumptions'!$O$15</f>
        <v>0</v>
      </c>
      <c r="M47" s="7">
        <f>M45*'Profile and Revenue Assumptions'!$O$15</f>
        <v>0</v>
      </c>
      <c r="N47" s="7">
        <f>N45*'Profile and Revenue Assumptions'!$O$15</f>
        <v>0</v>
      </c>
      <c r="O47" s="7">
        <f>O45*'Profile and Revenue Assumptions'!$O$15</f>
        <v>0</v>
      </c>
      <c r="P47" s="7">
        <f>P45*'Profile and Revenue Assumptions'!$O$15</f>
        <v>0</v>
      </c>
      <c r="Q47" s="7">
        <f>Q45*'Profile and Revenue Assumptions'!$O$15</f>
        <v>0</v>
      </c>
      <c r="R47" s="7">
        <f>R45*'Profile and Revenue Assumptions'!$O$15</f>
        <v>0</v>
      </c>
      <c r="S47" s="7">
        <f>S45*'Profile and Revenue Assumptions'!$O$15</f>
        <v>0</v>
      </c>
      <c r="T47" s="7">
        <f>T45*'Profile and Revenue Assumptions'!$O$15</f>
        <v>0</v>
      </c>
      <c r="U47" s="97">
        <f>U45*'Profile and Revenue Assumptions'!$O$15</f>
        <v>0</v>
      </c>
      <c r="V47" s="7">
        <f>V45*'Profile and Revenue Assumptions'!$O$15</f>
        <v>0</v>
      </c>
      <c r="W47" s="7">
        <f>W45*'Profile and Revenue Assumptions'!$O$15</f>
        <v>0</v>
      </c>
      <c r="X47" s="7">
        <f>X45*'Profile and Revenue Assumptions'!$O$15</f>
        <v>0</v>
      </c>
      <c r="Y47" s="7">
        <f>Y45*'Profile and Revenue Assumptions'!$O$15</f>
        <v>0</v>
      </c>
      <c r="Z47" s="7">
        <f>Z45*'Profile and Revenue Assumptions'!$O$15</f>
        <v>0</v>
      </c>
      <c r="AA47" s="7">
        <f>AA45*'Profile and Revenue Assumptions'!$O$15</f>
        <v>0</v>
      </c>
      <c r="AB47" s="7">
        <f>AB45*'Profile and Revenue Assumptions'!$O$15</f>
        <v>0</v>
      </c>
      <c r="AC47" s="7">
        <f>AC45*'Profile and Revenue Assumptions'!$O$15</f>
        <v>0</v>
      </c>
      <c r="AD47" s="7">
        <f>AD45*'Profile and Revenue Assumptions'!$O$15</f>
        <v>0</v>
      </c>
      <c r="AE47" s="7">
        <f>AE45*'Profile and Revenue Assumptions'!$O$15</f>
        <v>0</v>
      </c>
      <c r="AF47" s="7">
        <f>AF45*'Profile and Revenue Assumptions'!$O$15</f>
        <v>0</v>
      </c>
      <c r="AG47" s="7">
        <f>AG45*'Profile and Revenue Assumptions'!$O$15</f>
        <v>0</v>
      </c>
      <c r="AH47" s="97">
        <f>AH45*'Profile and Revenue Assumptions'!$O$15</f>
        <v>0</v>
      </c>
      <c r="AI47" s="7">
        <f>AI45*'Profile and Revenue Assumptions'!$O$15</f>
        <v>0</v>
      </c>
      <c r="AJ47" s="7">
        <f>AJ45*'Profile and Revenue Assumptions'!$O$15</f>
        <v>0</v>
      </c>
      <c r="AK47" s="7">
        <f>AK45*'Profile and Revenue Assumptions'!$O$15</f>
        <v>0</v>
      </c>
      <c r="AL47" s="7">
        <f>AL45*'Profile and Revenue Assumptions'!$O$15</f>
        <v>0</v>
      </c>
      <c r="AM47" s="97">
        <f ca="1">AM45*'Profile and Revenue Assumptions'!$O$15</f>
        <v>0</v>
      </c>
    </row>
    <row r="48" spans="2:39">
      <c r="B48" s="20" t="s">
        <v>248</v>
      </c>
      <c r="C48" s="170">
        <f>C45-C47</f>
        <v>0</v>
      </c>
      <c r="D48" s="170">
        <f t="shared" ref="D48:AM48" si="14">D45-D47</f>
        <v>0</v>
      </c>
      <c r="E48" s="170">
        <f t="shared" si="14"/>
        <v>0</v>
      </c>
      <c r="F48" s="170">
        <f t="shared" si="14"/>
        <v>0</v>
      </c>
      <c r="G48" s="170">
        <f t="shared" si="14"/>
        <v>0</v>
      </c>
      <c r="H48" s="171">
        <f t="shared" si="14"/>
        <v>0</v>
      </c>
      <c r="I48" s="170">
        <f t="shared" si="14"/>
        <v>0</v>
      </c>
      <c r="J48" s="170">
        <f t="shared" si="14"/>
        <v>0</v>
      </c>
      <c r="K48" s="170">
        <f t="shared" si="14"/>
        <v>0</v>
      </c>
      <c r="L48" s="170">
        <f t="shared" si="14"/>
        <v>0</v>
      </c>
      <c r="M48" s="170">
        <f t="shared" si="14"/>
        <v>0</v>
      </c>
      <c r="N48" s="170">
        <f t="shared" si="14"/>
        <v>0</v>
      </c>
      <c r="O48" s="170">
        <f t="shared" si="14"/>
        <v>0</v>
      </c>
      <c r="P48" s="170">
        <f t="shared" si="14"/>
        <v>0</v>
      </c>
      <c r="Q48" s="170">
        <f t="shared" si="14"/>
        <v>0</v>
      </c>
      <c r="R48" s="170">
        <f t="shared" si="14"/>
        <v>0</v>
      </c>
      <c r="S48" s="170">
        <f t="shared" si="14"/>
        <v>0</v>
      </c>
      <c r="T48" s="170">
        <f t="shared" si="14"/>
        <v>0</v>
      </c>
      <c r="U48" s="171">
        <f t="shared" si="14"/>
        <v>0</v>
      </c>
      <c r="V48" s="170">
        <f t="shared" si="14"/>
        <v>0</v>
      </c>
      <c r="W48" s="170">
        <f t="shared" si="14"/>
        <v>0</v>
      </c>
      <c r="X48" s="170">
        <f t="shared" si="14"/>
        <v>0</v>
      </c>
      <c r="Y48" s="170">
        <f t="shared" si="14"/>
        <v>0</v>
      </c>
      <c r="Z48" s="170">
        <f t="shared" si="14"/>
        <v>0</v>
      </c>
      <c r="AA48" s="170">
        <f t="shared" si="14"/>
        <v>0</v>
      </c>
      <c r="AB48" s="170">
        <f t="shared" si="14"/>
        <v>0</v>
      </c>
      <c r="AC48" s="170">
        <f t="shared" si="14"/>
        <v>0</v>
      </c>
      <c r="AD48" s="170">
        <f t="shared" si="14"/>
        <v>0</v>
      </c>
      <c r="AE48" s="170">
        <f t="shared" si="14"/>
        <v>0</v>
      </c>
      <c r="AF48" s="170">
        <f t="shared" si="14"/>
        <v>0</v>
      </c>
      <c r="AG48" s="170">
        <f t="shared" si="14"/>
        <v>0</v>
      </c>
      <c r="AH48" s="171">
        <f t="shared" si="14"/>
        <v>0</v>
      </c>
      <c r="AI48" s="170">
        <f t="shared" si="14"/>
        <v>0</v>
      </c>
      <c r="AJ48" s="170">
        <f t="shared" si="14"/>
        <v>0</v>
      </c>
      <c r="AK48" s="170">
        <f t="shared" si="14"/>
        <v>0</v>
      </c>
      <c r="AL48" s="170">
        <f t="shared" si="14"/>
        <v>0</v>
      </c>
      <c r="AM48" s="171">
        <f t="shared" ca="1" si="14"/>
        <v>0</v>
      </c>
    </row>
    <row r="49" spans="2:39">
      <c r="B49" s="20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</row>
    <row r="50" spans="2:39" ht="21">
      <c r="B50" s="200" t="s">
        <v>52</v>
      </c>
      <c r="C50" s="396" t="s">
        <v>217</v>
      </c>
      <c r="D50" s="396" t="s">
        <v>218</v>
      </c>
      <c r="E50" s="396" t="s">
        <v>219</v>
      </c>
      <c r="F50" s="396" t="s">
        <v>220</v>
      </c>
      <c r="G50" s="396" t="s">
        <v>221</v>
      </c>
      <c r="H50" s="199"/>
      <c r="I50" s="396" t="s">
        <v>210</v>
      </c>
      <c r="J50" s="396" t="s">
        <v>211</v>
      </c>
      <c r="K50" s="396" t="s">
        <v>212</v>
      </c>
      <c r="L50" s="396" t="s">
        <v>213</v>
      </c>
      <c r="M50" s="396" t="s">
        <v>214</v>
      </c>
      <c r="N50" s="396" t="s">
        <v>215</v>
      </c>
      <c r="O50" s="396" t="s">
        <v>216</v>
      </c>
      <c r="P50" s="396" t="s">
        <v>217</v>
      </c>
      <c r="Q50" s="396" t="s">
        <v>218</v>
      </c>
      <c r="R50" s="396" t="s">
        <v>219</v>
      </c>
      <c r="S50" s="396" t="s">
        <v>220</v>
      </c>
      <c r="T50" s="396" t="s">
        <v>221</v>
      </c>
      <c r="U50" s="199"/>
      <c r="V50" s="396" t="s">
        <v>210</v>
      </c>
      <c r="W50" s="396" t="s">
        <v>211</v>
      </c>
      <c r="X50" s="396" t="s">
        <v>212</v>
      </c>
      <c r="Y50" s="396" t="s">
        <v>213</v>
      </c>
      <c r="Z50" s="396" t="s">
        <v>214</v>
      </c>
      <c r="AA50" s="396" t="s">
        <v>215</v>
      </c>
      <c r="AB50" s="396" t="s">
        <v>216</v>
      </c>
      <c r="AC50" s="396" t="s">
        <v>217</v>
      </c>
      <c r="AD50" s="396" t="s">
        <v>218</v>
      </c>
      <c r="AE50" s="396" t="s">
        <v>219</v>
      </c>
      <c r="AF50" s="396" t="s">
        <v>220</v>
      </c>
      <c r="AG50" s="396" t="s">
        <v>221</v>
      </c>
      <c r="AH50" s="199"/>
      <c r="AI50" s="396" t="s">
        <v>210</v>
      </c>
      <c r="AJ50" s="396" t="s">
        <v>211</v>
      </c>
      <c r="AK50" s="396" t="s">
        <v>212</v>
      </c>
      <c r="AL50" s="396" t="s">
        <v>213</v>
      </c>
      <c r="AM50" s="199"/>
    </row>
    <row r="51" spans="2:39">
      <c r="B51" s="33" t="s">
        <v>246</v>
      </c>
      <c r="C51" s="31">
        <f>'Revenue Streams Assumptions'!$L$17*C10</f>
        <v>0</v>
      </c>
      <c r="D51" s="31">
        <f>'Revenue Streams Assumptions'!$L$17*D10</f>
        <v>0</v>
      </c>
      <c r="E51" s="31">
        <f>'Revenue Streams Assumptions'!$L$17*E10</f>
        <v>0</v>
      </c>
      <c r="F51" s="31">
        <f>'Revenue Streams Assumptions'!$L$17*F10</f>
        <v>0</v>
      </c>
      <c r="G51" s="31">
        <f>'Revenue Streams Assumptions'!$L$17*G10</f>
        <v>0</v>
      </c>
      <c r="H51" s="97">
        <f>SUM(C51:G51)</f>
        <v>0</v>
      </c>
      <c r="I51" s="31">
        <f>'Revenue Streams Assumptions'!$L$17*I10</f>
        <v>0</v>
      </c>
      <c r="J51" s="31">
        <f>'Revenue Streams Assumptions'!$L$17*J10</f>
        <v>0</v>
      </c>
      <c r="K51" s="31">
        <f>'Revenue Streams Assumptions'!$L$17*K10</f>
        <v>0</v>
      </c>
      <c r="L51" s="31">
        <f>'Revenue Streams Assumptions'!$L$17*L10</f>
        <v>0</v>
      </c>
      <c r="M51" s="31">
        <f>'Revenue Streams Assumptions'!$L$17*M10</f>
        <v>0</v>
      </c>
      <c r="N51" s="31">
        <f>'Revenue Streams Assumptions'!$L$17*N10</f>
        <v>0</v>
      </c>
      <c r="O51" s="31">
        <f>'Revenue Streams Assumptions'!$L$17*O10</f>
        <v>0</v>
      </c>
      <c r="P51" s="31">
        <f>'Revenue Streams Assumptions'!$L$17*P10</f>
        <v>0</v>
      </c>
      <c r="Q51" s="31">
        <f>'Revenue Streams Assumptions'!$L$17*Q10</f>
        <v>0</v>
      </c>
      <c r="R51" s="31">
        <f>'Revenue Streams Assumptions'!$L$17*R10</f>
        <v>0</v>
      </c>
      <c r="S51" s="31">
        <f>'Revenue Streams Assumptions'!$L$17*S10</f>
        <v>0</v>
      </c>
      <c r="T51" s="31">
        <f>'Revenue Streams Assumptions'!$L$17*T10</f>
        <v>0</v>
      </c>
      <c r="U51" s="173">
        <f>'Revenue Streams Assumptions'!$L$17*U10</f>
        <v>0</v>
      </c>
      <c r="V51" s="31">
        <f>'Revenue Streams Assumptions'!$L$17*V10</f>
        <v>0</v>
      </c>
      <c r="W51" s="31">
        <f>'Revenue Streams Assumptions'!$L$17*W10</f>
        <v>0</v>
      </c>
      <c r="X51" s="31">
        <f>'Revenue Streams Assumptions'!$L$17*X10</f>
        <v>0</v>
      </c>
      <c r="Y51" s="31">
        <f>'Revenue Streams Assumptions'!$L$17*Y10</f>
        <v>0</v>
      </c>
      <c r="Z51" s="31">
        <f>'Revenue Streams Assumptions'!$L$17*Z10</f>
        <v>0</v>
      </c>
      <c r="AA51" s="31">
        <f>'Revenue Streams Assumptions'!$L$17*AA10</f>
        <v>0</v>
      </c>
      <c r="AB51" s="31">
        <f>'Revenue Streams Assumptions'!$L$17*AB10</f>
        <v>0</v>
      </c>
      <c r="AC51" s="31">
        <f>'Revenue Streams Assumptions'!$L$17*AC10</f>
        <v>0</v>
      </c>
      <c r="AD51" s="31">
        <f>'Revenue Streams Assumptions'!$L$17*AD10</f>
        <v>0</v>
      </c>
      <c r="AE51" s="31">
        <f>'Revenue Streams Assumptions'!$L$17*AE10</f>
        <v>0</v>
      </c>
      <c r="AF51" s="31">
        <f>'Revenue Streams Assumptions'!$L$17*AF10</f>
        <v>0</v>
      </c>
      <c r="AG51" s="31">
        <f>'Revenue Streams Assumptions'!$L$17*AG10</f>
        <v>0</v>
      </c>
      <c r="AH51" s="173">
        <f>'Revenue Streams Assumptions'!$L$17*AH10</f>
        <v>0</v>
      </c>
      <c r="AI51" s="31">
        <f>'Revenue Streams Assumptions'!$L$17*AI10</f>
        <v>0</v>
      </c>
      <c r="AJ51" s="31">
        <f>'Revenue Streams Assumptions'!$L$17*AJ10</f>
        <v>0</v>
      </c>
      <c r="AK51" s="31">
        <f>'Revenue Streams Assumptions'!$L$17*AK10</f>
        <v>0</v>
      </c>
      <c r="AL51" s="31">
        <f>'Revenue Streams Assumptions'!$L$17*AL10</f>
        <v>0</v>
      </c>
      <c r="AM51" s="173">
        <f ca="1">'Revenue Streams Assumptions'!$L$17*AM10</f>
        <v>0</v>
      </c>
    </row>
    <row r="52" spans="2:39">
      <c r="B52" s="20"/>
      <c r="C52" s="7"/>
      <c r="D52" s="7"/>
      <c r="E52" s="7"/>
      <c r="F52" s="7"/>
      <c r="G52" s="7"/>
      <c r="H52" s="9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</row>
    <row r="53" spans="2:39">
      <c r="B53" s="20" t="s">
        <v>260</v>
      </c>
      <c r="C53" s="7">
        <f>C51*'Profile and Revenue Assumptions'!$O$15</f>
        <v>0</v>
      </c>
      <c r="D53" s="7">
        <f>D51*'Profile and Revenue Assumptions'!$O$15</f>
        <v>0</v>
      </c>
      <c r="E53" s="7">
        <f>E51*'Profile and Revenue Assumptions'!$O$15</f>
        <v>0</v>
      </c>
      <c r="F53" s="7">
        <f>F51*'Profile and Revenue Assumptions'!$O$15</f>
        <v>0</v>
      </c>
      <c r="G53" s="7">
        <f>G51*'Profile and Revenue Assumptions'!$O$15</f>
        <v>0</v>
      </c>
      <c r="H53" s="97">
        <f>H51*'Profile and Revenue Assumptions'!$O$15</f>
        <v>0</v>
      </c>
      <c r="I53" s="7">
        <f>I51*'Profile and Revenue Assumptions'!$O$15</f>
        <v>0</v>
      </c>
      <c r="J53" s="7">
        <f>J51*'Profile and Revenue Assumptions'!$O$15</f>
        <v>0</v>
      </c>
      <c r="K53" s="7">
        <f>K51*'Profile and Revenue Assumptions'!$O$15</f>
        <v>0</v>
      </c>
      <c r="L53" s="7">
        <f>L51*'Profile and Revenue Assumptions'!$O$15</f>
        <v>0</v>
      </c>
      <c r="M53" s="7">
        <f>M51*'Profile and Revenue Assumptions'!$O$15</f>
        <v>0</v>
      </c>
      <c r="N53" s="7">
        <f>N51*'Profile and Revenue Assumptions'!$O$15</f>
        <v>0</v>
      </c>
      <c r="O53" s="7">
        <f>O51*'Profile and Revenue Assumptions'!$O$15</f>
        <v>0</v>
      </c>
      <c r="P53" s="7">
        <f>P51*'Profile and Revenue Assumptions'!$O$15</f>
        <v>0</v>
      </c>
      <c r="Q53" s="7">
        <f>Q51*'Profile and Revenue Assumptions'!$O$15</f>
        <v>0</v>
      </c>
      <c r="R53" s="7">
        <f>R51*'Profile and Revenue Assumptions'!$O$15</f>
        <v>0</v>
      </c>
      <c r="S53" s="7">
        <f>S51*'Profile and Revenue Assumptions'!$O$15</f>
        <v>0</v>
      </c>
      <c r="T53" s="7">
        <f>T51*'Profile and Revenue Assumptions'!$O$15</f>
        <v>0</v>
      </c>
      <c r="U53" s="97">
        <f>U51*'Profile and Revenue Assumptions'!$O$15</f>
        <v>0</v>
      </c>
      <c r="V53" s="7">
        <f>V51*'Profile and Revenue Assumptions'!$O$15</f>
        <v>0</v>
      </c>
      <c r="W53" s="7">
        <f>W51*'Profile and Revenue Assumptions'!$O$15</f>
        <v>0</v>
      </c>
      <c r="X53" s="7">
        <f>X51*'Profile and Revenue Assumptions'!$O$15</f>
        <v>0</v>
      </c>
      <c r="Y53" s="7">
        <f>Y51*'Profile and Revenue Assumptions'!$O$15</f>
        <v>0</v>
      </c>
      <c r="Z53" s="7">
        <f>Z51*'Profile and Revenue Assumptions'!$O$15</f>
        <v>0</v>
      </c>
      <c r="AA53" s="7">
        <f>AA51*'Profile and Revenue Assumptions'!$O$15</f>
        <v>0</v>
      </c>
      <c r="AB53" s="7">
        <f>AB51*'Profile and Revenue Assumptions'!$O$15</f>
        <v>0</v>
      </c>
      <c r="AC53" s="7">
        <f>AC51*'Profile and Revenue Assumptions'!$O$15</f>
        <v>0</v>
      </c>
      <c r="AD53" s="7">
        <f>AD51*'Profile and Revenue Assumptions'!$O$15</f>
        <v>0</v>
      </c>
      <c r="AE53" s="7">
        <f>AE51*'Profile and Revenue Assumptions'!$O$15</f>
        <v>0</v>
      </c>
      <c r="AF53" s="7">
        <f>AF51*'Profile and Revenue Assumptions'!$O$15</f>
        <v>0</v>
      </c>
      <c r="AG53" s="7">
        <f>AG51*'Profile and Revenue Assumptions'!$O$15</f>
        <v>0</v>
      </c>
      <c r="AH53" s="97">
        <f>AH51*'Profile and Revenue Assumptions'!$O$15</f>
        <v>0</v>
      </c>
      <c r="AI53" s="7">
        <f>AI51*'Profile and Revenue Assumptions'!$O$15</f>
        <v>0</v>
      </c>
      <c r="AJ53" s="7">
        <f>AJ51*'Profile and Revenue Assumptions'!$O$15</f>
        <v>0</v>
      </c>
      <c r="AK53" s="7">
        <f>AK51*'Profile and Revenue Assumptions'!$O$15</f>
        <v>0</v>
      </c>
      <c r="AL53" s="7">
        <f>AL51*'Profile and Revenue Assumptions'!$O$15</f>
        <v>0</v>
      </c>
      <c r="AM53" s="97">
        <f ca="1">AM51*'Profile and Revenue Assumptions'!$O$15</f>
        <v>0</v>
      </c>
    </row>
    <row r="54" spans="2:39">
      <c r="B54" s="20" t="s">
        <v>248</v>
      </c>
      <c r="C54" s="170">
        <f>C51-C53</f>
        <v>0</v>
      </c>
      <c r="D54" s="170">
        <f t="shared" ref="D54:AM54" si="15">D51-D53</f>
        <v>0</v>
      </c>
      <c r="E54" s="170">
        <f t="shared" si="15"/>
        <v>0</v>
      </c>
      <c r="F54" s="170">
        <f t="shared" si="15"/>
        <v>0</v>
      </c>
      <c r="G54" s="170">
        <f t="shared" si="15"/>
        <v>0</v>
      </c>
      <c r="H54" s="171">
        <f t="shared" si="15"/>
        <v>0</v>
      </c>
      <c r="I54" s="170">
        <f t="shared" si="15"/>
        <v>0</v>
      </c>
      <c r="J54" s="170">
        <f t="shared" si="15"/>
        <v>0</v>
      </c>
      <c r="K54" s="170">
        <f t="shared" si="15"/>
        <v>0</v>
      </c>
      <c r="L54" s="170">
        <f t="shared" si="15"/>
        <v>0</v>
      </c>
      <c r="M54" s="170">
        <f t="shared" si="15"/>
        <v>0</v>
      </c>
      <c r="N54" s="170">
        <f t="shared" si="15"/>
        <v>0</v>
      </c>
      <c r="O54" s="170">
        <f t="shared" si="15"/>
        <v>0</v>
      </c>
      <c r="P54" s="170">
        <f t="shared" si="15"/>
        <v>0</v>
      </c>
      <c r="Q54" s="170">
        <f t="shared" si="15"/>
        <v>0</v>
      </c>
      <c r="R54" s="170">
        <f t="shared" si="15"/>
        <v>0</v>
      </c>
      <c r="S54" s="170">
        <f t="shared" si="15"/>
        <v>0</v>
      </c>
      <c r="T54" s="170">
        <f t="shared" si="15"/>
        <v>0</v>
      </c>
      <c r="U54" s="171">
        <f t="shared" si="15"/>
        <v>0</v>
      </c>
      <c r="V54" s="170">
        <f t="shared" si="15"/>
        <v>0</v>
      </c>
      <c r="W54" s="170">
        <f t="shared" si="15"/>
        <v>0</v>
      </c>
      <c r="X54" s="170">
        <f t="shared" si="15"/>
        <v>0</v>
      </c>
      <c r="Y54" s="170">
        <f t="shared" si="15"/>
        <v>0</v>
      </c>
      <c r="Z54" s="170">
        <f t="shared" si="15"/>
        <v>0</v>
      </c>
      <c r="AA54" s="170">
        <f t="shared" si="15"/>
        <v>0</v>
      </c>
      <c r="AB54" s="170">
        <f t="shared" si="15"/>
        <v>0</v>
      </c>
      <c r="AC54" s="170">
        <f t="shared" si="15"/>
        <v>0</v>
      </c>
      <c r="AD54" s="170">
        <f t="shared" si="15"/>
        <v>0</v>
      </c>
      <c r="AE54" s="170">
        <f t="shared" si="15"/>
        <v>0</v>
      </c>
      <c r="AF54" s="170">
        <f t="shared" si="15"/>
        <v>0</v>
      </c>
      <c r="AG54" s="170">
        <f t="shared" si="15"/>
        <v>0</v>
      </c>
      <c r="AH54" s="171">
        <f t="shared" si="15"/>
        <v>0</v>
      </c>
      <c r="AI54" s="170">
        <f t="shared" si="15"/>
        <v>0</v>
      </c>
      <c r="AJ54" s="170">
        <f t="shared" si="15"/>
        <v>0</v>
      </c>
      <c r="AK54" s="170">
        <f t="shared" si="15"/>
        <v>0</v>
      </c>
      <c r="AL54" s="170">
        <f t="shared" si="15"/>
        <v>0</v>
      </c>
      <c r="AM54" s="171">
        <f t="shared" ca="1" si="15"/>
        <v>0</v>
      </c>
    </row>
    <row r="55" spans="2:39">
      <c r="B55" s="20"/>
      <c r="C55" s="7"/>
      <c r="D55" s="7"/>
      <c r="E55" s="7"/>
      <c r="F55" s="7"/>
      <c r="G55" s="7"/>
      <c r="H55" s="9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</row>
    <row r="56" spans="2:39" ht="20.100000000000001">
      <c r="B56" s="191" t="s">
        <v>256</v>
      </c>
      <c r="C56" s="7"/>
      <c r="D56" s="7"/>
      <c r="E56" s="7"/>
      <c r="F56" s="7"/>
      <c r="G56" s="7"/>
      <c r="H56" s="9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</row>
    <row r="57" spans="2:39" ht="19.5">
      <c r="B57" s="190"/>
      <c r="C57" s="397" t="s">
        <v>217</v>
      </c>
      <c r="D57" s="397" t="s">
        <v>218</v>
      </c>
      <c r="E57" s="397" t="s">
        <v>219</v>
      </c>
      <c r="F57" s="397" t="s">
        <v>220</v>
      </c>
      <c r="G57" s="397" t="s">
        <v>221</v>
      </c>
      <c r="H57" s="84"/>
      <c r="I57" s="397" t="s">
        <v>210</v>
      </c>
      <c r="J57" s="397" t="s">
        <v>211</v>
      </c>
      <c r="K57" s="397" t="s">
        <v>212</v>
      </c>
      <c r="L57" s="397" t="s">
        <v>213</v>
      </c>
      <c r="M57" s="397" t="s">
        <v>214</v>
      </c>
      <c r="N57" s="397" t="s">
        <v>215</v>
      </c>
      <c r="O57" s="397" t="s">
        <v>216</v>
      </c>
      <c r="P57" s="397" t="s">
        <v>217</v>
      </c>
      <c r="Q57" s="397" t="s">
        <v>218</v>
      </c>
      <c r="R57" s="397" t="s">
        <v>219</v>
      </c>
      <c r="S57" s="397" t="s">
        <v>220</v>
      </c>
      <c r="T57" s="397" t="s">
        <v>221</v>
      </c>
      <c r="U57" s="84"/>
      <c r="V57" s="397" t="s">
        <v>210</v>
      </c>
      <c r="W57" s="397" t="s">
        <v>211</v>
      </c>
      <c r="X57" s="397" t="s">
        <v>212</v>
      </c>
      <c r="Y57" s="397" t="s">
        <v>213</v>
      </c>
      <c r="Z57" s="397" t="s">
        <v>214</v>
      </c>
      <c r="AA57" s="397" t="s">
        <v>215</v>
      </c>
      <c r="AB57" s="397" t="s">
        <v>216</v>
      </c>
      <c r="AC57" s="397" t="s">
        <v>217</v>
      </c>
      <c r="AD57" s="397" t="s">
        <v>218</v>
      </c>
      <c r="AE57" s="397" t="s">
        <v>219</v>
      </c>
      <c r="AF57" s="397" t="s">
        <v>220</v>
      </c>
      <c r="AG57" s="397" t="s">
        <v>221</v>
      </c>
      <c r="AH57" s="84"/>
      <c r="AI57" s="397" t="s">
        <v>210</v>
      </c>
      <c r="AJ57" s="397" t="s">
        <v>211</v>
      </c>
      <c r="AK57" s="397" t="s">
        <v>212</v>
      </c>
      <c r="AL57" s="397" t="s">
        <v>213</v>
      </c>
      <c r="AM57" s="84"/>
    </row>
    <row r="58" spans="2:39">
      <c r="B58" s="20" t="s">
        <v>246</v>
      </c>
      <c r="C58" s="7">
        <f>C15+C21+C27+C33+C39+C45+C51</f>
        <v>0</v>
      </c>
      <c r="D58" s="7">
        <f>D15+D21+D27+D33+D39+D45+D51</f>
        <v>0</v>
      </c>
      <c r="E58" s="7">
        <f>E15+E21+E27+E33+E39+E45+E51</f>
        <v>15000</v>
      </c>
      <c r="F58" s="7">
        <f>F15+F21+F27+F33+F39+F45+F51</f>
        <v>15000</v>
      </c>
      <c r="G58" s="7">
        <f>G15+G21+G27+G33+G39+G45+G51</f>
        <v>0</v>
      </c>
      <c r="H58" s="97">
        <f>SUM(C58:G58)</f>
        <v>30000</v>
      </c>
      <c r="I58" s="7">
        <f t="shared" ref="I58:T58" si="16">I15+I21+I27+I33+I39+I45+I51</f>
        <v>15000</v>
      </c>
      <c r="J58" s="7">
        <f t="shared" si="16"/>
        <v>0</v>
      </c>
      <c r="K58" s="7">
        <f t="shared" si="16"/>
        <v>0</v>
      </c>
      <c r="L58" s="7">
        <f t="shared" si="16"/>
        <v>0</v>
      </c>
      <c r="M58" s="7">
        <f t="shared" si="16"/>
        <v>0</v>
      </c>
      <c r="N58" s="7">
        <f t="shared" si="16"/>
        <v>0</v>
      </c>
      <c r="O58" s="7">
        <f t="shared" si="16"/>
        <v>30000</v>
      </c>
      <c r="P58" s="7">
        <f t="shared" si="16"/>
        <v>0</v>
      </c>
      <c r="Q58" s="7">
        <f t="shared" si="16"/>
        <v>15000</v>
      </c>
      <c r="R58" s="7">
        <f t="shared" si="16"/>
        <v>0</v>
      </c>
      <c r="S58" s="7">
        <f t="shared" si="16"/>
        <v>0</v>
      </c>
      <c r="T58" s="7">
        <f t="shared" si="16"/>
        <v>0</v>
      </c>
      <c r="U58" s="97">
        <f>SUM(I58:T58)</f>
        <v>60000</v>
      </c>
      <c r="V58" s="7">
        <f t="shared" ref="V58:AG58" si="17">V15+V21+V27+V33+V39+V45+V51</f>
        <v>15000</v>
      </c>
      <c r="W58" s="7">
        <f t="shared" si="17"/>
        <v>0</v>
      </c>
      <c r="X58" s="7">
        <f t="shared" si="17"/>
        <v>0</v>
      </c>
      <c r="Y58" s="7">
        <f t="shared" si="17"/>
        <v>15000</v>
      </c>
      <c r="Z58" s="7">
        <f t="shared" si="17"/>
        <v>0</v>
      </c>
      <c r="AA58" s="7">
        <f t="shared" si="17"/>
        <v>0</v>
      </c>
      <c r="AB58" s="7">
        <f t="shared" si="17"/>
        <v>30000</v>
      </c>
      <c r="AC58" s="7">
        <f t="shared" si="17"/>
        <v>0</v>
      </c>
      <c r="AD58" s="7">
        <f t="shared" si="17"/>
        <v>15000</v>
      </c>
      <c r="AE58" s="7">
        <f t="shared" si="17"/>
        <v>0</v>
      </c>
      <c r="AF58" s="7">
        <f t="shared" si="17"/>
        <v>0</v>
      </c>
      <c r="AG58" s="7">
        <f t="shared" si="17"/>
        <v>15000</v>
      </c>
      <c r="AH58" s="97">
        <f>SUM(V58:AG58)</f>
        <v>90000</v>
      </c>
      <c r="AI58" s="7">
        <f>AI15+AI21+AI27+AI33+AI39+AI45+AI51</f>
        <v>15000</v>
      </c>
      <c r="AJ58" s="7">
        <f>AJ15+AJ21+AJ27+AJ33+AJ39+AJ45+AJ51</f>
        <v>0</v>
      </c>
      <c r="AK58" s="7">
        <f>AK15+AK21+AK27+AK33+AK39+AK45+AK51</f>
        <v>0</v>
      </c>
      <c r="AL58" s="7">
        <f>AL15+AL21+AL27+AL33+AL39+AL45+AL51</f>
        <v>15000</v>
      </c>
      <c r="AM58" s="97">
        <f>SUM(AI58:AL58)</f>
        <v>30000</v>
      </c>
    </row>
    <row r="59" spans="2:39">
      <c r="C59" s="7"/>
      <c r="D59" s="7"/>
      <c r="E59" s="7"/>
      <c r="F59" s="7"/>
      <c r="G59" s="7"/>
      <c r="H59" s="9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</row>
    <row r="60" spans="2:39">
      <c r="B60" s="20" t="s">
        <v>261</v>
      </c>
      <c r="C60" s="7">
        <f>C17+C23+C29+C35+C41+C47+C53</f>
        <v>0</v>
      </c>
      <c r="D60" s="7">
        <f>D17+D23+D29+D35+D41+D47+D53</f>
        <v>0</v>
      </c>
      <c r="E60" s="7">
        <f>E17+E23+E29+E35+E41+E47+E53</f>
        <v>10500</v>
      </c>
      <c r="F60" s="7">
        <f>F17+F23+F29+F35+F41+F47+F53</f>
        <v>10500</v>
      </c>
      <c r="G60" s="7">
        <f>G17+G23+G29+G35+G41+G47+G53</f>
        <v>0</v>
      </c>
      <c r="H60" s="97">
        <f>SUM(C60:G60)</f>
        <v>21000</v>
      </c>
      <c r="I60" s="7">
        <f t="shared" ref="I60:T60" si="18">I17+I23+I29+I35+I41+I47+I53</f>
        <v>10500</v>
      </c>
      <c r="J60" s="7">
        <f t="shared" si="18"/>
        <v>0</v>
      </c>
      <c r="K60" s="7">
        <f t="shared" si="18"/>
        <v>0</v>
      </c>
      <c r="L60" s="7">
        <f t="shared" si="18"/>
        <v>0</v>
      </c>
      <c r="M60" s="7">
        <f t="shared" si="18"/>
        <v>0</v>
      </c>
      <c r="N60" s="7">
        <f t="shared" si="18"/>
        <v>0</v>
      </c>
      <c r="O60" s="7">
        <f t="shared" si="18"/>
        <v>21000</v>
      </c>
      <c r="P60" s="7">
        <f t="shared" si="18"/>
        <v>0</v>
      </c>
      <c r="Q60" s="7">
        <f t="shared" si="18"/>
        <v>10500</v>
      </c>
      <c r="R60" s="7">
        <f t="shared" si="18"/>
        <v>0</v>
      </c>
      <c r="S60" s="7">
        <f t="shared" si="18"/>
        <v>0</v>
      </c>
      <c r="T60" s="7">
        <f t="shared" si="18"/>
        <v>0</v>
      </c>
      <c r="U60" s="97">
        <f>SUM(I60:T60)</f>
        <v>42000</v>
      </c>
      <c r="V60" s="7">
        <f t="shared" ref="V60:AG60" si="19">V17+V23+V29+V35+V41+V47+V53</f>
        <v>10500</v>
      </c>
      <c r="W60" s="7">
        <f t="shared" si="19"/>
        <v>0</v>
      </c>
      <c r="X60" s="7">
        <f t="shared" si="19"/>
        <v>0</v>
      </c>
      <c r="Y60" s="7">
        <f t="shared" si="19"/>
        <v>10500</v>
      </c>
      <c r="Z60" s="7">
        <f t="shared" si="19"/>
        <v>0</v>
      </c>
      <c r="AA60" s="7">
        <f t="shared" si="19"/>
        <v>0</v>
      </c>
      <c r="AB60" s="7">
        <f t="shared" si="19"/>
        <v>21000</v>
      </c>
      <c r="AC60" s="7">
        <f t="shared" si="19"/>
        <v>0</v>
      </c>
      <c r="AD60" s="7">
        <f t="shared" si="19"/>
        <v>10500</v>
      </c>
      <c r="AE60" s="7">
        <f t="shared" si="19"/>
        <v>0</v>
      </c>
      <c r="AF60" s="7">
        <f t="shared" si="19"/>
        <v>0</v>
      </c>
      <c r="AG60" s="7">
        <f t="shared" si="19"/>
        <v>10500</v>
      </c>
      <c r="AH60" s="7">
        <f>SUM(V60:AG60)</f>
        <v>63000</v>
      </c>
      <c r="AI60" s="7">
        <f>AI17+AI23+AI29+AI35+AI41+AI47+AI53</f>
        <v>10500</v>
      </c>
      <c r="AJ60" s="7">
        <f>AJ17+AJ23+AJ29+AJ35+AJ41+AJ47+AJ53</f>
        <v>0</v>
      </c>
      <c r="AK60" s="7">
        <f>AK17+AK23+AK29+AK35+AK41+AK47+AK53</f>
        <v>0</v>
      </c>
      <c r="AL60" s="7">
        <f>AL17+AL23+AL29+AL35+AL41+AL47+AL53</f>
        <v>10500</v>
      </c>
      <c r="AM60" s="7">
        <f>SUM(AI60:AL60)</f>
        <v>21000</v>
      </c>
    </row>
    <row r="61" spans="2:39">
      <c r="B61" s="86" t="s">
        <v>262</v>
      </c>
      <c r="C61" s="85">
        <f>C58-C60</f>
        <v>0</v>
      </c>
      <c r="D61" s="85">
        <f t="shared" ref="D61:AL61" si="20">D58-D60</f>
        <v>0</v>
      </c>
      <c r="E61" s="85">
        <f t="shared" si="20"/>
        <v>4500</v>
      </c>
      <c r="F61" s="85">
        <f t="shared" si="20"/>
        <v>4500</v>
      </c>
      <c r="G61" s="85">
        <f t="shared" si="20"/>
        <v>0</v>
      </c>
      <c r="H61" s="172">
        <f t="shared" si="20"/>
        <v>9000</v>
      </c>
      <c r="I61" s="85">
        <f t="shared" si="20"/>
        <v>4500</v>
      </c>
      <c r="J61" s="85">
        <f t="shared" si="20"/>
        <v>0</v>
      </c>
      <c r="K61" s="85">
        <f t="shared" si="20"/>
        <v>0</v>
      </c>
      <c r="L61" s="85">
        <f t="shared" si="20"/>
        <v>0</v>
      </c>
      <c r="M61" s="85">
        <f t="shared" si="20"/>
        <v>0</v>
      </c>
      <c r="N61" s="85">
        <f t="shared" si="20"/>
        <v>0</v>
      </c>
      <c r="O61" s="85">
        <f t="shared" si="20"/>
        <v>9000</v>
      </c>
      <c r="P61" s="85">
        <f t="shared" si="20"/>
        <v>0</v>
      </c>
      <c r="Q61" s="85">
        <f t="shared" si="20"/>
        <v>4500</v>
      </c>
      <c r="R61" s="85">
        <f t="shared" si="20"/>
        <v>0</v>
      </c>
      <c r="S61" s="85">
        <f t="shared" si="20"/>
        <v>0</v>
      </c>
      <c r="T61" s="85">
        <f t="shared" si="20"/>
        <v>0</v>
      </c>
      <c r="U61" s="172">
        <f t="shared" si="20"/>
        <v>18000</v>
      </c>
      <c r="V61" s="85">
        <f t="shared" si="20"/>
        <v>4500</v>
      </c>
      <c r="W61" s="85">
        <f t="shared" si="20"/>
        <v>0</v>
      </c>
      <c r="X61" s="85">
        <f t="shared" si="20"/>
        <v>0</v>
      </c>
      <c r="Y61" s="85">
        <f t="shared" si="20"/>
        <v>4500</v>
      </c>
      <c r="Z61" s="85">
        <f t="shared" si="20"/>
        <v>0</v>
      </c>
      <c r="AA61" s="85">
        <f t="shared" si="20"/>
        <v>0</v>
      </c>
      <c r="AB61" s="85">
        <f t="shared" si="20"/>
        <v>9000</v>
      </c>
      <c r="AC61" s="85">
        <f t="shared" si="20"/>
        <v>0</v>
      </c>
      <c r="AD61" s="85">
        <f t="shared" si="20"/>
        <v>4500</v>
      </c>
      <c r="AE61" s="85">
        <f t="shared" si="20"/>
        <v>0</v>
      </c>
      <c r="AF61" s="85">
        <f t="shared" si="20"/>
        <v>0</v>
      </c>
      <c r="AG61" s="85">
        <f t="shared" si="20"/>
        <v>4500</v>
      </c>
      <c r="AH61" s="172">
        <f t="shared" si="20"/>
        <v>27000</v>
      </c>
      <c r="AI61" s="85">
        <f t="shared" si="20"/>
        <v>4500</v>
      </c>
      <c r="AJ61" s="85">
        <f t="shared" si="20"/>
        <v>0</v>
      </c>
      <c r="AK61" s="85">
        <f t="shared" si="20"/>
        <v>0</v>
      </c>
      <c r="AL61" s="85">
        <f t="shared" si="20"/>
        <v>4500</v>
      </c>
      <c r="AM61" s="172">
        <f>AM58-AM60</f>
        <v>9000</v>
      </c>
    </row>
    <row r="64" spans="2:39">
      <c r="H64" s="7"/>
    </row>
  </sheetData>
  <mergeCells count="4">
    <mergeCell ref="H2:H3"/>
    <mergeCell ref="U2:U3"/>
    <mergeCell ref="AH2:AH3"/>
    <mergeCell ref="AM2:AM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A88DD-548D-4FD2-9999-D7CF89394766}">
  <sheetPr>
    <tabColor theme="9" tint="-0.249977111117893"/>
  </sheetPr>
  <dimension ref="B1:AZ152"/>
  <sheetViews>
    <sheetView showGridLines="0" zoomScale="83" workbookViewId="0">
      <selection activeCell="AI147" sqref="AI147:AI149"/>
    </sheetView>
  </sheetViews>
  <sheetFormatPr defaultColWidth="8.85546875" defaultRowHeight="15"/>
  <cols>
    <col min="2" max="2" width="12.28515625" customWidth="1"/>
    <col min="3" max="3" width="27.7109375" bestFit="1" customWidth="1"/>
    <col min="4" max="4" width="11.85546875" customWidth="1"/>
    <col min="5" max="6" width="10.7109375" customWidth="1"/>
    <col min="7" max="7" width="11.85546875" customWidth="1"/>
    <col min="8" max="8" width="10.7109375" customWidth="1"/>
    <col min="9" max="9" width="17.85546875" customWidth="1"/>
    <col min="10" max="21" width="10.7109375" customWidth="1"/>
    <col min="22" max="22" width="19" customWidth="1"/>
    <col min="23" max="34" width="10.7109375" customWidth="1"/>
    <col min="35" max="35" width="17.140625" customWidth="1"/>
    <col min="36" max="47" width="10.7109375" customWidth="1"/>
    <col min="48" max="48" width="19.42578125" customWidth="1"/>
  </cols>
  <sheetData>
    <row r="1" spans="2:52">
      <c r="E1" s="120"/>
      <c r="F1" s="120"/>
      <c r="G1" s="120"/>
      <c r="H1" s="120"/>
      <c r="I1" s="431">
        <v>2022</v>
      </c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431">
        <v>2023</v>
      </c>
      <c r="W1" s="120"/>
      <c r="X1" s="120"/>
      <c r="Y1" s="120"/>
      <c r="Z1" s="120"/>
      <c r="AA1" s="120"/>
      <c r="AB1" s="120"/>
      <c r="AC1" s="120"/>
      <c r="AD1" s="120"/>
      <c r="AE1" s="120"/>
      <c r="AF1" s="120"/>
      <c r="AG1" s="120"/>
      <c r="AH1" s="120"/>
      <c r="AI1" s="431">
        <v>2024</v>
      </c>
      <c r="AJ1" s="120"/>
      <c r="AK1" s="120"/>
      <c r="AL1" s="120"/>
      <c r="AM1" s="120"/>
      <c r="AN1" s="120"/>
      <c r="AO1" s="120"/>
      <c r="AP1" s="120"/>
      <c r="AQ1" s="120"/>
      <c r="AR1" s="120"/>
      <c r="AS1" s="120"/>
      <c r="AT1" s="120"/>
      <c r="AU1" s="120"/>
      <c r="AV1" s="431">
        <v>2025</v>
      </c>
      <c r="AW1" s="120"/>
      <c r="AX1" s="120"/>
      <c r="AY1" s="120"/>
      <c r="AZ1" s="120"/>
    </row>
    <row r="2" spans="2:52">
      <c r="D2" s="152" t="s">
        <v>217</v>
      </c>
      <c r="E2" s="149" t="s">
        <v>218</v>
      </c>
      <c r="F2" s="149" t="s">
        <v>219</v>
      </c>
      <c r="G2" s="149" t="s">
        <v>220</v>
      </c>
      <c r="H2" s="149" t="s">
        <v>221</v>
      </c>
      <c r="I2" s="432"/>
      <c r="J2" s="149" t="s">
        <v>210</v>
      </c>
      <c r="K2" s="149" t="s">
        <v>211</v>
      </c>
      <c r="L2" s="149" t="s">
        <v>212</v>
      </c>
      <c r="M2" s="149" t="s">
        <v>213</v>
      </c>
      <c r="N2" s="149" t="s">
        <v>214</v>
      </c>
      <c r="O2" s="149" t="s">
        <v>215</v>
      </c>
      <c r="P2" s="149" t="s">
        <v>216</v>
      </c>
      <c r="Q2" s="149" t="s">
        <v>217</v>
      </c>
      <c r="R2" s="149" t="s">
        <v>218</v>
      </c>
      <c r="S2" s="149" t="s">
        <v>219</v>
      </c>
      <c r="T2" s="149" t="s">
        <v>220</v>
      </c>
      <c r="U2" s="149" t="s">
        <v>221</v>
      </c>
      <c r="V2" s="432"/>
      <c r="W2" s="149" t="s">
        <v>210</v>
      </c>
      <c r="X2" s="149" t="s">
        <v>211</v>
      </c>
      <c r="Y2" s="149" t="s">
        <v>212</v>
      </c>
      <c r="Z2" s="149" t="s">
        <v>213</v>
      </c>
      <c r="AA2" s="149" t="s">
        <v>214</v>
      </c>
      <c r="AB2" s="149" t="s">
        <v>215</v>
      </c>
      <c r="AC2" s="149" t="s">
        <v>216</v>
      </c>
      <c r="AD2" s="149" t="s">
        <v>217</v>
      </c>
      <c r="AE2" s="149" t="s">
        <v>218</v>
      </c>
      <c r="AF2" s="149" t="s">
        <v>219</v>
      </c>
      <c r="AG2" s="149" t="s">
        <v>220</v>
      </c>
      <c r="AH2" s="149" t="s">
        <v>221</v>
      </c>
      <c r="AI2" s="432"/>
      <c r="AJ2" s="149" t="s">
        <v>210</v>
      </c>
      <c r="AK2" s="149" t="s">
        <v>211</v>
      </c>
      <c r="AL2" s="149" t="s">
        <v>212</v>
      </c>
      <c r="AM2" s="149" t="s">
        <v>213</v>
      </c>
      <c r="AN2" s="149" t="s">
        <v>214</v>
      </c>
      <c r="AO2" s="149" t="s">
        <v>215</v>
      </c>
      <c r="AP2" s="149" t="s">
        <v>216</v>
      </c>
      <c r="AQ2" s="149" t="s">
        <v>217</v>
      </c>
      <c r="AR2" s="149" t="s">
        <v>218</v>
      </c>
      <c r="AS2" s="149" t="s">
        <v>219</v>
      </c>
      <c r="AT2" s="149" t="s">
        <v>220</v>
      </c>
      <c r="AU2" s="149" t="s">
        <v>221</v>
      </c>
      <c r="AV2" s="432"/>
      <c r="AW2" s="149" t="s">
        <v>210</v>
      </c>
      <c r="AX2" s="149" t="s">
        <v>211</v>
      </c>
      <c r="AY2" s="149" t="s">
        <v>212</v>
      </c>
      <c r="AZ2" s="149" t="s">
        <v>213</v>
      </c>
    </row>
    <row r="3" spans="2:52" ht="18.95">
      <c r="B3" s="450" t="s">
        <v>263</v>
      </c>
      <c r="C3" s="451"/>
      <c r="D3" s="146"/>
      <c r="E3" s="146"/>
      <c r="F3" s="146"/>
      <c r="G3" s="146"/>
      <c r="H3" s="146"/>
      <c r="I3" s="147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7"/>
      <c r="W3" s="146"/>
      <c r="X3" s="146"/>
      <c r="Y3" s="146"/>
      <c r="Z3" s="146"/>
      <c r="AA3" s="146"/>
      <c r="AB3" s="146"/>
      <c r="AC3" s="146"/>
      <c r="AD3" s="146"/>
      <c r="AE3" s="146"/>
      <c r="AF3" s="146"/>
      <c r="AG3" s="146"/>
      <c r="AH3" s="146"/>
      <c r="AI3" s="147"/>
      <c r="AJ3" s="146"/>
      <c r="AK3" s="146"/>
      <c r="AL3" s="146"/>
      <c r="AM3" s="146"/>
      <c r="AN3" s="146"/>
      <c r="AO3" s="146"/>
      <c r="AP3" s="146"/>
      <c r="AQ3" s="146"/>
      <c r="AR3" s="146"/>
      <c r="AS3" s="146"/>
      <c r="AT3" s="146"/>
      <c r="AU3" s="146"/>
      <c r="AV3" s="147"/>
      <c r="AW3" s="146"/>
      <c r="AX3" s="146"/>
      <c r="AY3" s="146"/>
      <c r="AZ3" s="146"/>
    </row>
    <row r="4" spans="2:52" ht="20.100000000000001">
      <c r="B4" s="452" t="s">
        <v>264</v>
      </c>
      <c r="C4" s="452"/>
      <c r="D4" s="201"/>
      <c r="E4" s="201"/>
      <c r="F4" s="201"/>
      <c r="G4" s="201"/>
      <c r="H4" s="201"/>
      <c r="I4" s="201"/>
      <c r="J4" s="201"/>
      <c r="K4" s="201"/>
      <c r="L4" s="201"/>
      <c r="M4" s="201"/>
      <c r="N4" s="201"/>
      <c r="O4" s="201"/>
      <c r="P4" s="201"/>
      <c r="Q4" s="201"/>
      <c r="R4" s="201"/>
      <c r="S4" s="201"/>
      <c r="T4" s="201"/>
      <c r="U4" s="201"/>
      <c r="V4" s="201"/>
      <c r="W4" s="201"/>
      <c r="X4" s="201"/>
      <c r="Y4" s="201"/>
      <c r="Z4" s="201"/>
      <c r="AA4" s="201"/>
      <c r="AB4" s="201"/>
      <c r="AC4" s="201"/>
      <c r="AD4" s="201"/>
      <c r="AE4" s="201"/>
      <c r="AF4" s="201"/>
      <c r="AG4" s="201"/>
      <c r="AH4" s="201"/>
      <c r="AI4" s="201"/>
      <c r="AJ4" s="201"/>
      <c r="AK4" s="201"/>
      <c r="AL4" s="201"/>
      <c r="AM4" s="201"/>
      <c r="AN4" s="201"/>
      <c r="AO4" s="201"/>
      <c r="AP4" s="201"/>
      <c r="AQ4" s="201"/>
      <c r="AR4" s="201"/>
      <c r="AS4" s="201"/>
      <c r="AT4" s="201"/>
      <c r="AU4" s="201"/>
      <c r="AV4" s="201"/>
      <c r="AW4" s="201"/>
      <c r="AX4" s="201"/>
      <c r="AY4" s="201"/>
      <c r="AZ4" s="201"/>
    </row>
    <row r="5" spans="2:52" ht="15.95">
      <c r="B5" s="449" t="s">
        <v>265</v>
      </c>
      <c r="C5" s="449"/>
      <c r="D5" s="30"/>
      <c r="E5" s="30"/>
      <c r="F5" s="30"/>
      <c r="G5" s="30"/>
      <c r="H5" s="30"/>
      <c r="I5" s="148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</row>
    <row r="6" spans="2:52">
      <c r="B6" s="28"/>
      <c r="C6" s="150" t="s">
        <v>11</v>
      </c>
      <c r="D6" s="111" cm="1">
        <f t="array" ref="D6">High_High</f>
        <v>150</v>
      </c>
      <c r="E6" s="111" cm="1">
        <f t="array" ref="E6">High_High</f>
        <v>150</v>
      </c>
      <c r="F6" s="111" cm="1">
        <f t="array" ref="F6">High_High</f>
        <v>150</v>
      </c>
      <c r="G6" s="111" cm="1">
        <f t="array" ref="G6">High_High</f>
        <v>150</v>
      </c>
      <c r="H6" s="111" cm="1">
        <f t="array" ref="H6">High_High</f>
        <v>150</v>
      </c>
      <c r="I6" s="140"/>
      <c r="J6" s="111" cm="1">
        <f t="array" ref="J6">High_High</f>
        <v>150</v>
      </c>
      <c r="K6" s="111" cm="1">
        <f t="array" ref="K6">High_High</f>
        <v>150</v>
      </c>
      <c r="L6" s="111" cm="1">
        <f t="array" ref="L6">High_High</f>
        <v>150</v>
      </c>
      <c r="M6" s="111" cm="1">
        <f t="array" ref="M6">High_High</f>
        <v>150</v>
      </c>
      <c r="N6" s="111" cm="1">
        <f t="array" ref="N6">High_High</f>
        <v>150</v>
      </c>
      <c r="O6" s="111" cm="1">
        <f t="array" ref="O6">High_High</f>
        <v>150</v>
      </c>
      <c r="P6" s="111" cm="1">
        <f t="array" ref="P6">High_High</f>
        <v>150</v>
      </c>
      <c r="Q6" s="111" cm="1">
        <f t="array" ref="Q6">High_High</f>
        <v>150</v>
      </c>
      <c r="R6" s="111" cm="1">
        <f t="array" ref="R6">High_High</f>
        <v>150</v>
      </c>
      <c r="S6" s="111" cm="1">
        <f t="array" ref="S6">High_High</f>
        <v>150</v>
      </c>
      <c r="T6" s="111" cm="1">
        <f t="array" ref="T6">High_High</f>
        <v>150</v>
      </c>
      <c r="U6" s="111" cm="1">
        <f t="array" ref="U6">High_High</f>
        <v>150</v>
      </c>
      <c r="V6" s="140"/>
      <c r="W6" s="111" cm="1">
        <f t="array" ref="W6">High_High</f>
        <v>150</v>
      </c>
      <c r="X6" s="111" cm="1">
        <f t="array" ref="X6">High_High</f>
        <v>150</v>
      </c>
      <c r="Y6" s="111" cm="1">
        <f t="array" ref="Y6">High_High</f>
        <v>150</v>
      </c>
      <c r="Z6" s="111" cm="1">
        <f t="array" ref="Z6">High_High</f>
        <v>150</v>
      </c>
      <c r="AA6" s="111" cm="1">
        <f t="array" ref="AA6">High_High</f>
        <v>150</v>
      </c>
      <c r="AB6" s="111" cm="1">
        <f t="array" ref="AB6">High_High</f>
        <v>150</v>
      </c>
      <c r="AC6" s="111" cm="1">
        <f t="array" ref="AC6">High_High</f>
        <v>150</v>
      </c>
      <c r="AD6" s="111" cm="1">
        <f t="array" ref="AD6">High_High</f>
        <v>150</v>
      </c>
      <c r="AE6" s="111" cm="1">
        <f t="array" ref="AE6">High_High</f>
        <v>150</v>
      </c>
      <c r="AF6" s="111" cm="1">
        <f t="array" ref="AF6">High_High</f>
        <v>150</v>
      </c>
      <c r="AG6" s="111" cm="1">
        <f t="array" ref="AG6">High_High</f>
        <v>150</v>
      </c>
      <c r="AH6" s="111" cm="1">
        <f t="array" ref="AH6">High_High</f>
        <v>150</v>
      </c>
      <c r="AI6" s="140"/>
      <c r="AJ6" s="111" cm="1">
        <f t="array" ref="AJ6">High_High</f>
        <v>150</v>
      </c>
      <c r="AK6" s="111" cm="1">
        <f t="array" ref="AK6">High_High</f>
        <v>150</v>
      </c>
      <c r="AL6" s="111" cm="1">
        <f t="array" ref="AL6">High_High</f>
        <v>150</v>
      </c>
      <c r="AM6" s="111" cm="1">
        <f t="array" ref="AM6">High_High</f>
        <v>150</v>
      </c>
      <c r="AN6" s="111" cm="1">
        <f t="array" ref="AN6">High_High</f>
        <v>150</v>
      </c>
      <c r="AO6" s="111" cm="1">
        <f t="array" ref="AO6">High_High</f>
        <v>150</v>
      </c>
      <c r="AP6" s="111" cm="1">
        <f t="array" ref="AP6">High_High</f>
        <v>150</v>
      </c>
      <c r="AQ6" s="111" cm="1">
        <f t="array" ref="AQ6">High_High</f>
        <v>150</v>
      </c>
      <c r="AR6" s="111" cm="1">
        <f t="array" ref="AR6">High_High</f>
        <v>150</v>
      </c>
      <c r="AS6" s="111" cm="1">
        <f t="array" ref="AS6">High_High</f>
        <v>150</v>
      </c>
      <c r="AT6" s="111" cm="1">
        <f t="array" ref="AT6">High_High</f>
        <v>150</v>
      </c>
      <c r="AU6" s="111" cm="1">
        <f t="array" ref="AU6">High_High</f>
        <v>150</v>
      </c>
      <c r="AV6" s="140"/>
      <c r="AW6" s="111" cm="1">
        <f t="array" ref="AW6">High_High</f>
        <v>150</v>
      </c>
      <c r="AX6" s="111" cm="1">
        <f t="array" ref="AX6">High_High</f>
        <v>150</v>
      </c>
      <c r="AY6" s="111" cm="1">
        <f t="array" ref="AY6">High_High</f>
        <v>150</v>
      </c>
      <c r="AZ6" s="111" cm="1">
        <f t="array" ref="AZ6">High_High</f>
        <v>150</v>
      </c>
    </row>
    <row r="7" spans="2:52">
      <c r="B7" s="28"/>
      <c r="C7" s="150" t="s">
        <v>244</v>
      </c>
      <c r="D7" s="119">
        <f>IF('Volume '!$C$144=1,'Volume '!AA162,IF('Volume '!$C$144=2,'Volume '!K162,'Volume '!AQ162))</f>
        <v>2</v>
      </c>
      <c r="E7" s="119">
        <f>IF('Volume '!$C$144=1,'Volume '!AB162,IF('Volume '!$C$144=2,'Volume '!L162,'Volume '!AR162))</f>
        <v>1</v>
      </c>
      <c r="F7" s="119">
        <f>IF('Volume '!$C$144=1,'Volume '!AC162,IF('Volume '!$C$144=2,'Volume '!M162,'Volume '!AS162))</f>
        <v>1</v>
      </c>
      <c r="G7" s="119">
        <f>IF('Volume '!$C$144=1,'Volume '!AD162,IF('Volume '!$C$144=2,'Volume '!N162,'Volume '!AT162))</f>
        <v>2</v>
      </c>
      <c r="H7" s="119">
        <f>IF('Volume '!$C$144=1,'Volume '!AE162,IF('Volume '!$C$144=2,'Volume '!O162,'Volume '!AU162))</f>
        <v>1</v>
      </c>
      <c r="I7" s="145">
        <f>SUM(D7:H7)</f>
        <v>7</v>
      </c>
      <c r="J7" s="120">
        <f>IF('Volume '!$C$144=1,'Volume '!T162,IF('Volume '!$C$144=2,'Volume '!D162,'Volume '!AJ162))</f>
        <v>0</v>
      </c>
      <c r="K7" s="120">
        <f>IF('Volume '!$C$144=1,'Volume '!U162,IF('Volume '!$C$144=2,'Volume '!E162,'Volume '!AK162))</f>
        <v>1</v>
      </c>
      <c r="L7" s="120">
        <f>IF('Volume '!$C$144=1,'Volume '!V162,IF('Volume '!$C$144=2,'Volume '!F162,'Volume '!AL162))</f>
        <v>0</v>
      </c>
      <c r="M7" s="120">
        <f>IF('Volume '!$C$144=1,'Volume '!W162,IF('Volume '!$C$144=2,'Volume '!G162,'Volume '!AM162))</f>
        <v>0</v>
      </c>
      <c r="N7" s="120">
        <f>IF('Volume '!$C$144=1,'Volume '!X162,IF('Volume '!$C$144=2,'Volume '!H162,'Volume '!AN162))</f>
        <v>0</v>
      </c>
      <c r="O7" s="120">
        <f>IF('Volume '!$C$144=1,'Volume '!Y162,IF('Volume '!$C$144=2,'Volume '!I162,'Volume '!AO162))</f>
        <v>0</v>
      </c>
      <c r="P7" s="120">
        <f>IF('Volume '!$C$144=1,'Volume '!Z162,IF('Volume '!$C$144=2,'Volume '!J162,'Volume '!AP162))</f>
        <v>0</v>
      </c>
      <c r="Q7" s="120">
        <f>IF('Volume '!$C$144=1,'Volume '!AA162,IF('Volume '!$C$144=2,'Volume '!K162,'Volume '!AQ162))</f>
        <v>2</v>
      </c>
      <c r="R7" s="120">
        <f>IF('Volume '!$C$144=1,'Volume '!AB162,IF('Volume '!$C$144=2,'Volume '!L162,'Volume '!AR162))</f>
        <v>1</v>
      </c>
      <c r="S7" s="120">
        <f>IF('Volume '!$C$144=1,'Volume '!AC162,IF('Volume '!$C$144=2,'Volume '!M162,'Volume '!AS162))</f>
        <v>1</v>
      </c>
      <c r="T7" s="120">
        <f>IF('Volume '!$C$144=1,'Volume '!AD162,IF('Volume '!$C$144=2,'Volume '!N162,'Volume '!AT162))</f>
        <v>2</v>
      </c>
      <c r="U7" s="120">
        <f>IF('Volume '!$C$144=1,'Volume '!AE162,IF('Volume '!$C$144=2,'Volume '!O162,'Volume '!AU162))</f>
        <v>1</v>
      </c>
      <c r="V7" s="145">
        <f>SUM(J7:U7)</f>
        <v>8</v>
      </c>
      <c r="W7" s="120">
        <f>IF('Volume '!$C$144=1,'Volume '!T162,IF('Volume '!$C$144=2,'Volume '!D162,'Volume '!AJ162))</f>
        <v>0</v>
      </c>
      <c r="X7" s="120">
        <f>IF('Volume '!$C$144=1,'Volume '!U162,IF('Volume '!$C$144=2,'Volume '!E162,'Volume '!AK162))</f>
        <v>1</v>
      </c>
      <c r="Y7" s="120">
        <f>IF('Volume '!$C$144=1,'Volume '!V162,IF('Volume '!$C$144=2,'Volume '!F162,'Volume '!AL162))</f>
        <v>0</v>
      </c>
      <c r="Z7" s="120">
        <f>IF('Volume '!$C$144=1,'Volume '!W162,IF('Volume '!$C$144=2,'Volume '!G162,'Volume '!AM162))</f>
        <v>0</v>
      </c>
      <c r="AA7" s="120">
        <f>IF('Volume '!$C$144=1,'Volume '!X162,IF('Volume '!$C$144=2,'Volume '!H162,'Volume '!AN162))</f>
        <v>0</v>
      </c>
      <c r="AB7" s="120">
        <f>IF('Volume '!$C$144=1,'Volume '!Y162,IF('Volume '!$C$144=2,'Volume '!I162,'Volume '!AO162))</f>
        <v>0</v>
      </c>
      <c r="AC7" s="120">
        <f>IF('Volume '!$C$144=1,'Volume '!Z162,IF('Volume '!$C$144=2,'Volume '!J162,'Volume '!AP162))</f>
        <v>0</v>
      </c>
      <c r="AD7" s="120">
        <f>IF('Volume '!$C$144=1,'Volume '!AA162,IF('Volume '!$C$144=2,'Volume '!K162,'Volume '!AQ162))</f>
        <v>2</v>
      </c>
      <c r="AE7" s="120">
        <f>IF('Volume '!$C$144=1,'Volume '!AB162,IF('Volume '!$C$144=2,'Volume '!L162,'Volume '!AR162))</f>
        <v>1</v>
      </c>
      <c r="AF7" s="120">
        <f>IF('Volume '!$C$144=1,'Volume '!AC162,IF('Volume '!$C$144=2,'Volume '!M162,'Volume '!AS162))</f>
        <v>1</v>
      </c>
      <c r="AG7" s="120">
        <f>IF('Volume '!$C$144=1,'Volume '!AD162,IF('Volume '!$C$144=2,'Volume '!N162,'Volume '!AT162))</f>
        <v>2</v>
      </c>
      <c r="AH7" s="120">
        <f>IF('Volume '!$C$144=1,'Volume '!AE162,IF('Volume '!$C$144=2,'Volume '!O162,'Volume '!AU162))</f>
        <v>1</v>
      </c>
      <c r="AI7" s="145">
        <f>SUM(W7:AH7)</f>
        <v>8</v>
      </c>
      <c r="AJ7" s="120">
        <f>IF('Volume '!$C$144=1,'Volume '!T162,IF('Volume '!$C$144=2,'Volume '!D162,'Volume '!AJ162))</f>
        <v>0</v>
      </c>
      <c r="AK7" s="120">
        <f>IF('Volume '!$C$144=1,'Volume '!U162,IF('Volume '!$C$144=2,'Volume '!E162,'Volume '!AK162))</f>
        <v>1</v>
      </c>
      <c r="AL7" s="120">
        <f>IF('Volume '!$C$144=1,'Volume '!V162,IF('Volume '!$C$144=2,'Volume '!F162,'Volume '!AL162))</f>
        <v>0</v>
      </c>
      <c r="AM7" s="120">
        <f>IF('Volume '!$C$144=1,'Volume '!W162,IF('Volume '!$C$144=2,'Volume '!G162,'Volume '!AM162))</f>
        <v>0</v>
      </c>
      <c r="AN7" s="120">
        <f>IF('Volume '!$C$144=1,'Volume '!X162,IF('Volume '!$C$144=2,'Volume '!H162,'Volume '!AN162))</f>
        <v>0</v>
      </c>
      <c r="AO7" s="120">
        <f>IF('Volume '!$C$144=1,'Volume '!Y162,IF('Volume '!$C$144=2,'Volume '!I162,'Volume '!AO162))</f>
        <v>0</v>
      </c>
      <c r="AP7" s="120">
        <f>IF('Volume '!$C$144=1,'Volume '!Z162,IF('Volume '!$C$144=2,'Volume '!J162,'Volume '!AP162))</f>
        <v>0</v>
      </c>
      <c r="AQ7" s="120">
        <f>IF('Volume '!$C$144=1,'Volume '!AA162,IF('Volume '!$C$144=2,'Volume '!K162,'Volume '!AQ162))</f>
        <v>2</v>
      </c>
      <c r="AR7" s="120">
        <f>IF('Volume '!$C$144=1,'Volume '!AB162,IF('Volume '!$C$144=2,'Volume '!L162,'Volume '!AR162))</f>
        <v>1</v>
      </c>
      <c r="AS7" s="120">
        <f>IF('Volume '!$C$144=1,'Volume '!AC162,IF('Volume '!$C$144=2,'Volume '!M162,'Volume '!AS162))</f>
        <v>1</v>
      </c>
      <c r="AT7" s="120">
        <f>IF('Volume '!$C$144=1,'Volume '!AD162,IF('Volume '!$C$144=2,'Volume '!N162,'Volume '!AT162))</f>
        <v>2</v>
      </c>
      <c r="AU7" s="120">
        <f>IF('Volume '!$C$144=1,'Volume '!AE162,IF('Volume '!$C$144=2,'Volume '!O162,'Volume '!AU162))</f>
        <v>1</v>
      </c>
      <c r="AV7" s="145">
        <f>SUM(AJ7:AU7)</f>
        <v>8</v>
      </c>
      <c r="AW7" s="120">
        <f>IF('Volume '!$C$144=1,'Volume '!T162,IF('Volume '!$C$144=2,'Volume '!D162,'Volume '!AJ162))</f>
        <v>0</v>
      </c>
      <c r="AX7" s="120">
        <f>IF('Volume '!$C$144=1,'Volume '!U162,IF('Volume '!$C$144=2,'Volume '!E162,'Volume '!AK162))</f>
        <v>1</v>
      </c>
      <c r="AY7" s="120">
        <f>IF('Volume '!$C$144=1,'Volume '!V162,IF('Volume '!$C$144=2,'Volume '!F162,'Volume '!AL162))</f>
        <v>0</v>
      </c>
      <c r="AZ7" s="120">
        <f>IF('Volume '!$C$144=1,'Volume '!W162,IF('Volume '!$C$144=2,'Volume '!G162,'Volume '!AM162))</f>
        <v>0</v>
      </c>
    </row>
    <row r="8" spans="2:52">
      <c r="C8" s="150" t="s">
        <v>246</v>
      </c>
      <c r="D8" s="144">
        <f>D6*D7*'Revenue Streams Assumptions'!$V$12</f>
        <v>9</v>
      </c>
      <c r="E8" s="144">
        <f>E6*E7*'Revenue Streams Assumptions'!$V$12</f>
        <v>4.5</v>
      </c>
      <c r="F8" s="144">
        <f>F6*F7*'Revenue Streams Assumptions'!$V$12</f>
        <v>4.5</v>
      </c>
      <c r="G8" s="144">
        <f>G6*G7*'Revenue Streams Assumptions'!$V$12</f>
        <v>9</v>
      </c>
      <c r="H8" s="144">
        <f>H6*H7*'Revenue Streams Assumptions'!$V$12</f>
        <v>4.5</v>
      </c>
      <c r="I8" s="97">
        <f>SUM(D8:H8)</f>
        <v>31.5</v>
      </c>
      <c r="J8" s="7">
        <f>J6*J7*'Revenue Streams Assumptions'!$V$12</f>
        <v>0</v>
      </c>
      <c r="K8" s="7">
        <f>K6*K7*'Revenue Streams Assumptions'!$V$12</f>
        <v>4.5</v>
      </c>
      <c r="L8" s="7">
        <f>L6*L7*'Revenue Streams Assumptions'!$V$12</f>
        <v>0</v>
      </c>
      <c r="M8" s="7">
        <f>M6*M7*'Revenue Streams Assumptions'!$V$12</f>
        <v>0</v>
      </c>
      <c r="N8" s="7">
        <f>N6*N7*'Revenue Streams Assumptions'!$V$12</f>
        <v>0</v>
      </c>
      <c r="O8" s="7">
        <f>O6*O7*'Revenue Streams Assumptions'!$V$12</f>
        <v>0</v>
      </c>
      <c r="P8" s="7">
        <f>P6*P7*'Revenue Streams Assumptions'!$V$12</f>
        <v>0</v>
      </c>
      <c r="Q8" s="7">
        <f>Q6*Q7*'Revenue Streams Assumptions'!$V$12</f>
        <v>9</v>
      </c>
      <c r="R8" s="7">
        <f>R6*R7*'Revenue Streams Assumptions'!$V$12</f>
        <v>4.5</v>
      </c>
      <c r="S8" s="7">
        <f>S6*S7*'Revenue Streams Assumptions'!$V$12</f>
        <v>4.5</v>
      </c>
      <c r="T8" s="7">
        <f>T6*T7*'Revenue Streams Assumptions'!$V$12</f>
        <v>9</v>
      </c>
      <c r="U8" s="7">
        <f>U6*U7*'Revenue Streams Assumptions'!$V$12</f>
        <v>4.5</v>
      </c>
      <c r="V8" s="154">
        <f>SUM(J8:U8)</f>
        <v>36</v>
      </c>
      <c r="W8" s="7">
        <f>W6*W7*'Revenue Streams Assumptions'!$V$12</f>
        <v>0</v>
      </c>
      <c r="X8" s="7">
        <f>X6*X7*'Revenue Streams Assumptions'!$V$12</f>
        <v>4.5</v>
      </c>
      <c r="Y8" s="7">
        <f>Y6*Y7*'Revenue Streams Assumptions'!$V$12</f>
        <v>0</v>
      </c>
      <c r="Z8" s="7">
        <f>Z6*Z7*'Revenue Streams Assumptions'!$V$12</f>
        <v>0</v>
      </c>
      <c r="AA8" s="7">
        <f>AA6*AA7*'Revenue Streams Assumptions'!$V$12</f>
        <v>0</v>
      </c>
      <c r="AB8" s="7">
        <f>AB6*AB7*'Revenue Streams Assumptions'!$V$12</f>
        <v>0</v>
      </c>
      <c r="AC8" s="7">
        <f>AC6*AC7*'Revenue Streams Assumptions'!$V$12</f>
        <v>0</v>
      </c>
      <c r="AD8" s="7">
        <f>AD6*AD7*'Revenue Streams Assumptions'!$V$12</f>
        <v>9</v>
      </c>
      <c r="AE8" s="7">
        <f>AE6*AE7*'Revenue Streams Assumptions'!$V$12</f>
        <v>4.5</v>
      </c>
      <c r="AF8" s="7">
        <f>AF6*AF7*'Revenue Streams Assumptions'!$V$12</f>
        <v>4.5</v>
      </c>
      <c r="AG8" s="7">
        <f>AG6*AG7*'Revenue Streams Assumptions'!$V$12</f>
        <v>9</v>
      </c>
      <c r="AH8" s="7">
        <f>AH6*AH7*'Revenue Streams Assumptions'!$V$12</f>
        <v>4.5</v>
      </c>
      <c r="AI8" s="154">
        <f>SUM(W8:AH8)</f>
        <v>36</v>
      </c>
      <c r="AJ8" s="7">
        <f>AJ6*AJ7*'Revenue Streams Assumptions'!$V$12</f>
        <v>0</v>
      </c>
      <c r="AK8" s="7">
        <f>AK6*AK7*'Revenue Streams Assumptions'!$V$12</f>
        <v>4.5</v>
      </c>
      <c r="AL8" s="7">
        <f>AL6*AL7*'Revenue Streams Assumptions'!$V$12</f>
        <v>0</v>
      </c>
      <c r="AM8" s="7">
        <f>AM6*AM7*'Revenue Streams Assumptions'!$V$12</f>
        <v>0</v>
      </c>
      <c r="AN8" s="7">
        <f>AN6*AN7*'Revenue Streams Assumptions'!$V$12</f>
        <v>0</v>
      </c>
      <c r="AO8" s="7">
        <f>AO6*AO7*'Revenue Streams Assumptions'!$V$12</f>
        <v>0</v>
      </c>
      <c r="AP8" s="7">
        <f>AP6*AP7*'Revenue Streams Assumptions'!$V$12</f>
        <v>0</v>
      </c>
      <c r="AQ8" s="7">
        <f>AQ6*AQ7*'Revenue Streams Assumptions'!$V$12</f>
        <v>9</v>
      </c>
      <c r="AR8" s="7">
        <f>AR6*AR7*'Revenue Streams Assumptions'!$V$12</f>
        <v>4.5</v>
      </c>
      <c r="AS8" s="7">
        <f>AS6*AS7*'Revenue Streams Assumptions'!$V$12</f>
        <v>4.5</v>
      </c>
      <c r="AT8" s="7">
        <f>AT6*AT7*'Revenue Streams Assumptions'!$V$12</f>
        <v>9</v>
      </c>
      <c r="AU8" s="7">
        <f>AU6*AU7*'Revenue Streams Assumptions'!$V$12</f>
        <v>4.5</v>
      </c>
      <c r="AV8" s="97">
        <f>SUM(AJ8:AU8)</f>
        <v>36</v>
      </c>
      <c r="AW8" s="7">
        <f>AW6*AW7*'Revenue Streams Assumptions'!$V$12</f>
        <v>0</v>
      </c>
      <c r="AX8" s="7">
        <f>AX6*AX7*'Revenue Streams Assumptions'!$V$12</f>
        <v>4.5</v>
      </c>
      <c r="AY8" s="7">
        <f>AY6*AY7*'Revenue Streams Assumptions'!$V$12</f>
        <v>0</v>
      </c>
      <c r="AZ8" s="7">
        <f>AZ6*AZ7*'Revenue Streams Assumptions'!$V$12</f>
        <v>0</v>
      </c>
    </row>
    <row r="9" spans="2:52">
      <c r="C9" s="101"/>
      <c r="D9" s="111"/>
      <c r="E9" s="111"/>
      <c r="F9" s="111"/>
      <c r="G9" s="111"/>
      <c r="H9" s="111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92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92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</row>
    <row r="10" spans="2:52">
      <c r="C10" s="262" t="s">
        <v>266</v>
      </c>
      <c r="D10" s="163">
        <f>D8*'Revenue Streams Assumptions'!$V$13</f>
        <v>6.3</v>
      </c>
      <c r="E10" s="163">
        <f>E8*'Revenue Streams Assumptions'!$V$13</f>
        <v>3.15</v>
      </c>
      <c r="F10" s="163">
        <f>F8*'Revenue Streams Assumptions'!$V$13</f>
        <v>3.15</v>
      </c>
      <c r="G10" s="163">
        <f>G8*'Revenue Streams Assumptions'!$V$13</f>
        <v>6.3</v>
      </c>
      <c r="H10" s="163">
        <f>H8*'Revenue Streams Assumptions'!$V$13</f>
        <v>3.15</v>
      </c>
      <c r="I10" s="164">
        <f>SUM(D10:H10)</f>
        <v>22.049999999999997</v>
      </c>
      <c r="J10" s="165">
        <f>J8*'Revenue Streams Assumptions'!$V$13</f>
        <v>0</v>
      </c>
      <c r="K10" s="165">
        <f>K8*'Revenue Streams Assumptions'!$V$13</f>
        <v>3.15</v>
      </c>
      <c r="L10" s="165">
        <f>L8*'Revenue Streams Assumptions'!$V$13</f>
        <v>0</v>
      </c>
      <c r="M10" s="165">
        <f>M8*'Revenue Streams Assumptions'!$V$13</f>
        <v>0</v>
      </c>
      <c r="N10" s="165">
        <f>N8*'Revenue Streams Assumptions'!$V$13</f>
        <v>0</v>
      </c>
      <c r="O10" s="165">
        <f>O8*'Revenue Streams Assumptions'!$V$13</f>
        <v>0</v>
      </c>
      <c r="P10" s="165">
        <f>P8*'Revenue Streams Assumptions'!$V$13</f>
        <v>0</v>
      </c>
      <c r="Q10" s="165">
        <f>Q8*'Revenue Streams Assumptions'!$V$13</f>
        <v>6.3</v>
      </c>
      <c r="R10" s="165">
        <f>R8*'Revenue Streams Assumptions'!$V$13</f>
        <v>3.15</v>
      </c>
      <c r="S10" s="165">
        <f>S8*'Revenue Streams Assumptions'!$V$13</f>
        <v>3.15</v>
      </c>
      <c r="T10" s="165">
        <f>T8*'Revenue Streams Assumptions'!$V$13</f>
        <v>6.3</v>
      </c>
      <c r="U10" s="165">
        <f>U8*'Revenue Streams Assumptions'!$V$13</f>
        <v>3.15</v>
      </c>
      <c r="V10" s="166">
        <f>SUM(J10:U10)</f>
        <v>25.2</v>
      </c>
      <c r="W10" s="165">
        <f>W8*'Revenue Streams Assumptions'!$V$13</f>
        <v>0</v>
      </c>
      <c r="X10" s="165">
        <f>X8*'Revenue Streams Assumptions'!$V$13</f>
        <v>3.15</v>
      </c>
      <c r="Y10" s="165">
        <f>Y8*'Revenue Streams Assumptions'!$V$13</f>
        <v>0</v>
      </c>
      <c r="Z10" s="165">
        <f>Z8*'Revenue Streams Assumptions'!$V$13</f>
        <v>0</v>
      </c>
      <c r="AA10" s="165">
        <f>AA8*'Revenue Streams Assumptions'!$V$13</f>
        <v>0</v>
      </c>
      <c r="AB10" s="165">
        <f>AB8*'Revenue Streams Assumptions'!$V$13</f>
        <v>0</v>
      </c>
      <c r="AC10" s="165">
        <f>AC8*'Revenue Streams Assumptions'!$V$13</f>
        <v>0</v>
      </c>
      <c r="AD10" s="165">
        <f>AD8*'Revenue Streams Assumptions'!$V$13</f>
        <v>6.3</v>
      </c>
      <c r="AE10" s="165">
        <f>AE8*'Revenue Streams Assumptions'!$V$13</f>
        <v>3.15</v>
      </c>
      <c r="AF10" s="165">
        <f>AF8*'Revenue Streams Assumptions'!$V$13</f>
        <v>3.15</v>
      </c>
      <c r="AG10" s="165">
        <f>AG8*'Revenue Streams Assumptions'!$V$13</f>
        <v>6.3</v>
      </c>
      <c r="AH10" s="165">
        <f>AH8*'Revenue Streams Assumptions'!$V$13</f>
        <v>3.15</v>
      </c>
      <c r="AI10" s="166">
        <f>SUM(W10:AH10)</f>
        <v>25.2</v>
      </c>
      <c r="AJ10" s="165">
        <f>AJ8*'Revenue Streams Assumptions'!$V$13</f>
        <v>0</v>
      </c>
      <c r="AK10" s="165">
        <f>AK8*'Revenue Streams Assumptions'!$V$13</f>
        <v>3.15</v>
      </c>
      <c r="AL10" s="165">
        <f>AL8*'Revenue Streams Assumptions'!$V$13</f>
        <v>0</v>
      </c>
      <c r="AM10" s="165">
        <f>AM8*'Revenue Streams Assumptions'!$V$13</f>
        <v>0</v>
      </c>
      <c r="AN10" s="165">
        <f>AN8*'Revenue Streams Assumptions'!$V$13</f>
        <v>0</v>
      </c>
      <c r="AO10" s="165">
        <f>AO8*'Revenue Streams Assumptions'!$V$13</f>
        <v>0</v>
      </c>
      <c r="AP10" s="165">
        <f>AP8*'Revenue Streams Assumptions'!$V$13</f>
        <v>0</v>
      </c>
      <c r="AQ10" s="165">
        <f>AQ8*'Revenue Streams Assumptions'!$V$13</f>
        <v>6.3</v>
      </c>
      <c r="AR10" s="165">
        <f>AR8*'Revenue Streams Assumptions'!$V$13</f>
        <v>3.15</v>
      </c>
      <c r="AS10" s="165">
        <f>AS8*'Revenue Streams Assumptions'!$V$13</f>
        <v>3.15</v>
      </c>
      <c r="AT10" s="165">
        <f>AT8*'Revenue Streams Assumptions'!$V$13</f>
        <v>6.3</v>
      </c>
      <c r="AU10" s="165">
        <f>AU8*'Revenue Streams Assumptions'!$V$13</f>
        <v>3.15</v>
      </c>
      <c r="AV10" s="164">
        <f>SUM(AJ10:AU10)</f>
        <v>25.2</v>
      </c>
      <c r="AW10" s="165">
        <f>AW8*'Revenue Streams Assumptions'!$V$13</f>
        <v>0</v>
      </c>
      <c r="AX10" s="165">
        <f>AX8*'Revenue Streams Assumptions'!$V$13</f>
        <v>3.15</v>
      </c>
      <c r="AY10" s="165">
        <f>AY8*'Revenue Streams Assumptions'!$V$13</f>
        <v>0</v>
      </c>
      <c r="AZ10" s="165">
        <f>AZ8*'Revenue Streams Assumptions'!$V$13</f>
        <v>0</v>
      </c>
    </row>
    <row r="11" spans="2:52">
      <c r="C11" s="143"/>
      <c r="D11" s="111"/>
      <c r="E11" s="111"/>
      <c r="F11" s="111"/>
      <c r="G11" s="111"/>
      <c r="H11" s="111"/>
      <c r="I11" s="140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156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156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140"/>
      <c r="AW11" s="34"/>
      <c r="AX11" s="34"/>
      <c r="AY11" s="34"/>
      <c r="AZ11" s="34"/>
    </row>
    <row r="12" spans="2:52">
      <c r="C12" s="161" t="s">
        <v>248</v>
      </c>
      <c r="D12" s="158">
        <f>D8-D10</f>
        <v>2.7</v>
      </c>
      <c r="E12" s="158">
        <f t="shared" ref="E12:AZ12" si="0">E8-E10</f>
        <v>1.35</v>
      </c>
      <c r="F12" s="158">
        <f t="shared" si="0"/>
        <v>1.35</v>
      </c>
      <c r="G12" s="158">
        <f t="shared" si="0"/>
        <v>2.7</v>
      </c>
      <c r="H12" s="158">
        <f t="shared" si="0"/>
        <v>1.35</v>
      </c>
      <c r="I12" s="263">
        <f t="shared" si="0"/>
        <v>9.4500000000000028</v>
      </c>
      <c r="J12" s="158">
        <f t="shared" si="0"/>
        <v>0</v>
      </c>
      <c r="K12" s="158">
        <f t="shared" si="0"/>
        <v>1.35</v>
      </c>
      <c r="L12" s="158">
        <f t="shared" si="0"/>
        <v>0</v>
      </c>
      <c r="M12" s="158">
        <f t="shared" si="0"/>
        <v>0</v>
      </c>
      <c r="N12" s="158">
        <f t="shared" si="0"/>
        <v>0</v>
      </c>
      <c r="O12" s="158">
        <f t="shared" si="0"/>
        <v>0</v>
      </c>
      <c r="P12" s="158">
        <f t="shared" si="0"/>
        <v>0</v>
      </c>
      <c r="Q12" s="158">
        <f t="shared" si="0"/>
        <v>2.7</v>
      </c>
      <c r="R12" s="158">
        <f t="shared" si="0"/>
        <v>1.35</v>
      </c>
      <c r="S12" s="158">
        <f t="shared" si="0"/>
        <v>1.35</v>
      </c>
      <c r="T12" s="158">
        <f t="shared" si="0"/>
        <v>2.7</v>
      </c>
      <c r="U12" s="158">
        <f t="shared" si="0"/>
        <v>1.35</v>
      </c>
      <c r="V12" s="263">
        <f t="shared" si="0"/>
        <v>10.8</v>
      </c>
      <c r="W12" s="158">
        <f t="shared" si="0"/>
        <v>0</v>
      </c>
      <c r="X12" s="158">
        <f t="shared" si="0"/>
        <v>1.35</v>
      </c>
      <c r="Y12" s="158">
        <f t="shared" si="0"/>
        <v>0</v>
      </c>
      <c r="Z12" s="158">
        <f t="shared" si="0"/>
        <v>0</v>
      </c>
      <c r="AA12" s="158">
        <f t="shared" si="0"/>
        <v>0</v>
      </c>
      <c r="AB12" s="158">
        <f t="shared" si="0"/>
        <v>0</v>
      </c>
      <c r="AC12" s="158">
        <f t="shared" si="0"/>
        <v>0</v>
      </c>
      <c r="AD12" s="158">
        <f t="shared" si="0"/>
        <v>2.7</v>
      </c>
      <c r="AE12" s="158">
        <f t="shared" si="0"/>
        <v>1.35</v>
      </c>
      <c r="AF12" s="158">
        <f t="shared" si="0"/>
        <v>1.35</v>
      </c>
      <c r="AG12" s="158">
        <f t="shared" si="0"/>
        <v>2.7</v>
      </c>
      <c r="AH12" s="158">
        <f t="shared" si="0"/>
        <v>1.35</v>
      </c>
      <c r="AI12" s="263">
        <f t="shared" si="0"/>
        <v>10.8</v>
      </c>
      <c r="AJ12" s="158">
        <f t="shared" si="0"/>
        <v>0</v>
      </c>
      <c r="AK12" s="158">
        <f t="shared" si="0"/>
        <v>1.35</v>
      </c>
      <c r="AL12" s="158">
        <f t="shared" si="0"/>
        <v>0</v>
      </c>
      <c r="AM12" s="158">
        <f t="shared" si="0"/>
        <v>0</v>
      </c>
      <c r="AN12" s="158">
        <f t="shared" si="0"/>
        <v>0</v>
      </c>
      <c r="AO12" s="158">
        <f t="shared" si="0"/>
        <v>0</v>
      </c>
      <c r="AP12" s="158">
        <f t="shared" si="0"/>
        <v>0</v>
      </c>
      <c r="AQ12" s="158">
        <f t="shared" si="0"/>
        <v>2.7</v>
      </c>
      <c r="AR12" s="158">
        <f t="shared" si="0"/>
        <v>1.35</v>
      </c>
      <c r="AS12" s="158">
        <f t="shared" si="0"/>
        <v>1.35</v>
      </c>
      <c r="AT12" s="158">
        <f t="shared" si="0"/>
        <v>2.7</v>
      </c>
      <c r="AU12" s="158">
        <f t="shared" si="0"/>
        <v>1.35</v>
      </c>
      <c r="AV12" s="263">
        <f t="shared" si="0"/>
        <v>10.8</v>
      </c>
      <c r="AW12" s="158">
        <f t="shared" si="0"/>
        <v>0</v>
      </c>
      <c r="AX12" s="158">
        <f t="shared" si="0"/>
        <v>1.35</v>
      </c>
      <c r="AY12" s="158">
        <f t="shared" si="0"/>
        <v>0</v>
      </c>
      <c r="AZ12" s="158">
        <f t="shared" si="0"/>
        <v>0</v>
      </c>
    </row>
    <row r="13" spans="2:52">
      <c r="C13" s="161"/>
      <c r="D13" s="111"/>
      <c r="E13" s="111"/>
      <c r="F13" s="111"/>
      <c r="G13" s="111"/>
      <c r="H13" s="111"/>
      <c r="I13" s="140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156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156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140"/>
      <c r="AW13" s="34"/>
      <c r="AX13" s="34"/>
      <c r="AY13" s="34"/>
      <c r="AZ13" s="34"/>
    </row>
    <row r="14" spans="2:52">
      <c r="C14" s="162"/>
      <c r="AI14" s="11"/>
    </row>
    <row r="15" spans="2:52" ht="15.95">
      <c r="B15" s="448" t="s">
        <v>267</v>
      </c>
      <c r="C15" s="448"/>
      <c r="D15" s="30"/>
      <c r="E15" s="30"/>
      <c r="F15" s="30"/>
      <c r="G15" s="30"/>
      <c r="H15" s="30"/>
      <c r="I15" s="148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87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</row>
    <row r="16" spans="2:52">
      <c r="B16" s="28"/>
      <c r="C16" s="150" t="s">
        <v>11</v>
      </c>
      <c r="D16" s="111" cm="1">
        <f t="array" ref="D16">High_Medium</f>
        <v>50</v>
      </c>
      <c r="E16" s="111" cm="1">
        <f t="array" ref="E16">High_Medium</f>
        <v>50</v>
      </c>
      <c r="F16" s="111" cm="1">
        <f t="array" ref="F16">High_Medium</f>
        <v>50</v>
      </c>
      <c r="G16" s="111" cm="1">
        <f t="array" ref="G16">High_Medium</f>
        <v>50</v>
      </c>
      <c r="H16" s="111" cm="1">
        <f t="array" ref="H16">High_Medium</f>
        <v>50</v>
      </c>
      <c r="I16" s="140"/>
      <c r="J16" s="111" cm="1">
        <f t="array" ref="J16">High_Medium</f>
        <v>50</v>
      </c>
      <c r="K16" s="111" cm="1">
        <f t="array" ref="K16">High_Medium</f>
        <v>50</v>
      </c>
      <c r="L16" s="111" cm="1">
        <f t="array" ref="L16">High_Medium</f>
        <v>50</v>
      </c>
      <c r="M16" s="111" cm="1">
        <f t="array" ref="M16">High_Medium</f>
        <v>50</v>
      </c>
      <c r="N16" s="111" cm="1">
        <f t="array" ref="N16">High_Medium</f>
        <v>50</v>
      </c>
      <c r="O16" s="111" cm="1">
        <f t="array" ref="O16">High_Medium</f>
        <v>50</v>
      </c>
      <c r="P16" s="111" cm="1">
        <f t="array" ref="P16">High_Medium</f>
        <v>50</v>
      </c>
      <c r="Q16" s="111" cm="1">
        <f t="array" ref="Q16">High_Medium</f>
        <v>50</v>
      </c>
      <c r="R16" s="111" cm="1">
        <f t="array" ref="R16">High_Medium</f>
        <v>50</v>
      </c>
      <c r="S16" s="111" cm="1">
        <f t="array" ref="S16">High_Medium</f>
        <v>50</v>
      </c>
      <c r="T16" s="111" cm="1">
        <f t="array" ref="T16">High_Medium</f>
        <v>50</v>
      </c>
      <c r="U16" s="111" cm="1">
        <f t="array" ref="U16">High_Medium</f>
        <v>50</v>
      </c>
      <c r="V16" s="140"/>
      <c r="W16" s="111" cm="1">
        <f t="array" ref="W16">High_Medium</f>
        <v>50</v>
      </c>
      <c r="X16" s="111" cm="1">
        <f t="array" ref="X16">High_Medium</f>
        <v>50</v>
      </c>
      <c r="Y16" s="111" cm="1">
        <f t="array" ref="Y16">High_Medium</f>
        <v>50</v>
      </c>
      <c r="Z16" s="111" cm="1">
        <f t="array" ref="Z16">High_Medium</f>
        <v>50</v>
      </c>
      <c r="AA16" s="111" cm="1">
        <f t="array" ref="AA16">High_Medium</f>
        <v>50</v>
      </c>
      <c r="AB16" s="111" cm="1">
        <f t="array" ref="AB16">High_Medium</f>
        <v>50</v>
      </c>
      <c r="AC16" s="111" cm="1">
        <f t="array" ref="AC16">High_Medium</f>
        <v>50</v>
      </c>
      <c r="AD16" s="111" cm="1">
        <f t="array" ref="AD16">High_Medium</f>
        <v>50</v>
      </c>
      <c r="AE16" s="111" cm="1">
        <f t="array" ref="AE16">High_Medium</f>
        <v>50</v>
      </c>
      <c r="AF16" s="111" cm="1">
        <f t="array" ref="AF16">High_Medium</f>
        <v>50</v>
      </c>
      <c r="AG16" s="111" cm="1">
        <f t="array" ref="AG16">High_Medium</f>
        <v>50</v>
      </c>
      <c r="AH16" s="111" cm="1">
        <f t="array" ref="AH16">High_Medium</f>
        <v>50</v>
      </c>
      <c r="AI16" s="156"/>
      <c r="AJ16" s="111" cm="1">
        <f t="array" ref="AJ16">High_Medium</f>
        <v>50</v>
      </c>
      <c r="AK16" s="111" cm="1">
        <f t="array" ref="AK16">High_Medium</f>
        <v>50</v>
      </c>
      <c r="AL16" s="111" cm="1">
        <f t="array" ref="AL16">High_Medium</f>
        <v>50</v>
      </c>
      <c r="AM16" s="111" cm="1">
        <f t="array" ref="AM16">High_Medium</f>
        <v>50</v>
      </c>
      <c r="AN16" s="111" cm="1">
        <f t="array" ref="AN16">High_Medium</f>
        <v>50</v>
      </c>
      <c r="AO16" s="111" cm="1">
        <f t="array" ref="AO16">High_Medium</f>
        <v>50</v>
      </c>
      <c r="AP16" s="111" cm="1">
        <f t="array" ref="AP16">High_Medium</f>
        <v>50</v>
      </c>
      <c r="AQ16" s="111" cm="1">
        <f t="array" ref="AQ16">High_Medium</f>
        <v>50</v>
      </c>
      <c r="AR16" s="111" cm="1">
        <f t="array" ref="AR16">High_Medium</f>
        <v>50</v>
      </c>
      <c r="AS16" s="111" cm="1">
        <f t="array" ref="AS16">High_Medium</f>
        <v>50</v>
      </c>
      <c r="AT16" s="111" cm="1">
        <f t="array" ref="AT16">High_Medium</f>
        <v>50</v>
      </c>
      <c r="AU16" s="111" cm="1">
        <f t="array" ref="AU16">High_Medium</f>
        <v>50</v>
      </c>
      <c r="AV16" s="140"/>
      <c r="AW16" s="111" cm="1">
        <f t="array" ref="AW16">High_Medium</f>
        <v>50</v>
      </c>
      <c r="AX16" s="111" cm="1">
        <f t="array" ref="AX16">High_Medium</f>
        <v>50</v>
      </c>
      <c r="AY16" s="111" cm="1">
        <f t="array" ref="AY16">High_Medium</f>
        <v>50</v>
      </c>
      <c r="AZ16" s="111" cm="1">
        <f t="array" ref="AZ16">High_Medium</f>
        <v>50</v>
      </c>
    </row>
    <row r="17" spans="2:52">
      <c r="B17" s="28"/>
      <c r="C17" s="150" t="s">
        <v>244</v>
      </c>
      <c r="D17" s="119">
        <f>IF('Volume '!$C$144=1,'Volume '!AB163,IF('Volume '!$C$144=2,'Volume '!K163,'Volume '!AQ163))</f>
        <v>1</v>
      </c>
      <c r="E17" s="119">
        <f>IF('Volume '!$C$144=1,'Volume '!AC163,IF('Volume '!$C$144=2,'Volume '!L163,'Volume '!AR163))</f>
        <v>1</v>
      </c>
      <c r="F17" s="119">
        <f>IF('Volume '!$C$144=1,'Volume '!AD163,IF('Volume '!$C$144=2,'Volume '!M163,'Volume '!AS163))</f>
        <v>1</v>
      </c>
      <c r="G17" s="119">
        <f>IF('Volume '!$C$144=1,'Volume '!AE163,IF('Volume '!$C$144=2,'Volume '!N163,'Volume '!AT163))</f>
        <v>0</v>
      </c>
      <c r="H17" s="119">
        <f>IF('Volume '!$C$144=1,'Volume '!AF163,IF('Volume '!$C$144=2,'Volume '!O163,'Volume '!AU163))</f>
        <v>2</v>
      </c>
      <c r="I17" s="145">
        <f>SUM(D17:H17)</f>
        <v>5</v>
      </c>
      <c r="J17" s="120">
        <f>IF('Volume '!$C$144=1,'Volume '!T163,IF('Volume '!$C$144=2,'Volume '!D163,'Volume '!AJ163))</f>
        <v>0</v>
      </c>
      <c r="K17" s="120">
        <f>IF('Volume '!$C$144=1,'Volume '!U163,IF('Volume '!$C$144=2,'Volume '!E163,'Volume '!AK163))</f>
        <v>1</v>
      </c>
      <c r="L17" s="120">
        <f>IF('Volume '!$C$144=1,'Volume '!V163,IF('Volume '!$C$144=2,'Volume '!F163,'Volume '!AL163))</f>
        <v>0</v>
      </c>
      <c r="M17" s="120">
        <f>IF('Volume '!$C$144=1,'Volume '!W163,IF('Volume '!$C$144=2,'Volume '!G163,'Volume '!AM163))</f>
        <v>0</v>
      </c>
      <c r="N17" s="120">
        <f>IF('Volume '!$C$144=1,'Volume '!X163,IF('Volume '!$C$144=2,'Volume '!H163,'Volume '!AN163))</f>
        <v>0</v>
      </c>
      <c r="O17" s="120">
        <f>IF('Volume '!$C$144=1,'Volume '!Y163,IF('Volume '!$C$144=2,'Volume '!I163,'Volume '!AO163))</f>
        <v>0</v>
      </c>
      <c r="P17" s="120">
        <f>IF('Volume '!$C$144=1,'Volume '!Z163,IF('Volume '!$C$144=2,'Volume '!J163,'Volume '!AP163))</f>
        <v>0</v>
      </c>
      <c r="Q17" s="120">
        <f>IF('Volume '!$C$144=1,'Volume '!AA163,IF('Volume '!$C$144=2,'Volume '!K163,'Volume '!AQ163))</f>
        <v>1</v>
      </c>
      <c r="R17" s="120">
        <f>IF('Volume '!$C$144=1,'Volume '!AB163,IF('Volume '!$C$144=2,'Volume '!L163,'Volume '!AR163))</f>
        <v>1</v>
      </c>
      <c r="S17" s="120">
        <f>IF('Volume '!$C$144=1,'Volume '!AC163,IF('Volume '!$C$144=2,'Volume '!M163,'Volume '!AS163))</f>
        <v>1</v>
      </c>
      <c r="T17" s="120">
        <f>IF('Volume '!$C$144=1,'Volume '!AD163,IF('Volume '!$C$144=2,'Volume '!N163,'Volume '!AT163))</f>
        <v>0</v>
      </c>
      <c r="U17" s="120">
        <f>IF('Volume '!$C$144=1,'Volume '!AE163,IF('Volume '!$C$144=2,'Volume '!O163,'Volume '!AU163))</f>
        <v>2</v>
      </c>
      <c r="V17" s="145">
        <f>SUM(J17:U17)</f>
        <v>6</v>
      </c>
      <c r="W17" s="120">
        <f>IF('Volume '!$C$144=1,'Volume '!T163,IF('Volume '!$C$144=2,'Volume '!D163,'Volume '!AJ163))</f>
        <v>0</v>
      </c>
      <c r="X17" s="120">
        <f>IF('Volume '!$C$144=1,'Volume '!U163,IF('Volume '!$C$144=2,'Volume '!E163,'Volume '!AK163))</f>
        <v>1</v>
      </c>
      <c r="Y17" s="120">
        <f>IF('Volume '!$C$144=1,'Volume '!V163,IF('Volume '!$C$144=2,'Volume '!F163,'Volume '!AL163))</f>
        <v>0</v>
      </c>
      <c r="Z17" s="120">
        <f>IF('Volume '!$C$144=1,'Volume '!W163,IF('Volume '!$C$144=2,'Volume '!G163,'Volume '!AM163))</f>
        <v>0</v>
      </c>
      <c r="AA17" s="120">
        <f>IF('Volume '!$C$144=1,'Volume '!X163,IF('Volume '!$C$144=2,'Volume '!H163,'Volume '!AN163))</f>
        <v>0</v>
      </c>
      <c r="AB17" s="120">
        <f>IF('Volume '!$C$144=1,'Volume '!Y163,IF('Volume '!$C$144=2,'Volume '!I163,'Volume '!AO163))</f>
        <v>0</v>
      </c>
      <c r="AC17" s="120">
        <f>IF('Volume '!$C$144=1,'Volume '!Z163,IF('Volume '!$C$144=2,'Volume '!J163,'Volume '!AP163))</f>
        <v>0</v>
      </c>
      <c r="AD17" s="120">
        <f>IF('Volume '!$C$144=1,'Volume '!AA163,IF('Volume '!$C$144=2,'Volume '!K163,'Volume '!AQ163))</f>
        <v>1</v>
      </c>
      <c r="AE17" s="120">
        <f>IF('Volume '!$C$144=1,'Volume '!AB163,IF('Volume '!$C$144=2,'Volume '!L163,'Volume '!AR163))</f>
        <v>1</v>
      </c>
      <c r="AF17" s="120">
        <f>IF('Volume '!$C$144=1,'Volume '!AC163,IF('Volume '!$C$144=2,'Volume '!M163,'Volume '!AS163))</f>
        <v>1</v>
      </c>
      <c r="AG17" s="120">
        <f>IF('Volume '!$C$144=1,'Volume '!AD163,IF('Volume '!$C$144=2,'Volume '!N163,'Volume '!AT163))</f>
        <v>0</v>
      </c>
      <c r="AH17" s="120">
        <f>IF('Volume '!$C$144=1,'Volume '!AE163,IF('Volume '!$C$144=2,'Volume '!O163,'Volume '!AU163))</f>
        <v>2</v>
      </c>
      <c r="AI17" s="145">
        <f>SUM(W17:AH17)</f>
        <v>6</v>
      </c>
      <c r="AJ17" s="120">
        <f>IF('Volume '!$C$144=1,'Volume '!T163,IF('Volume '!$C$144=2,'Volume '!D163,'Volume '!AJ163))</f>
        <v>0</v>
      </c>
      <c r="AK17" s="120">
        <f>IF('Volume '!$C$144=1,'Volume '!U163,IF('Volume '!$C$144=2,'Volume '!E163,'Volume '!AK163))</f>
        <v>1</v>
      </c>
      <c r="AL17" s="120">
        <f>IF('Volume '!$C$144=1,'Volume '!V163,IF('Volume '!$C$144=2,'Volume '!F163,'Volume '!AL163))</f>
        <v>0</v>
      </c>
      <c r="AM17" s="120">
        <f>IF('Volume '!$C$144=1,'Volume '!W163,IF('Volume '!$C$144=2,'Volume '!G163,'Volume '!AM163))</f>
        <v>0</v>
      </c>
      <c r="AN17" s="120">
        <f>IF('Volume '!$C$144=1,'Volume '!X163,IF('Volume '!$C$144=2,'Volume '!H163,'Volume '!AN163))</f>
        <v>0</v>
      </c>
      <c r="AO17" s="120">
        <f>IF('Volume '!$C$144=1,'Volume '!Y163,IF('Volume '!$C$144=2,'Volume '!I163,'Volume '!AO163))</f>
        <v>0</v>
      </c>
      <c r="AP17" s="120">
        <f>IF('Volume '!$C$144=1,'Volume '!Z163,IF('Volume '!$C$144=2,'Volume '!J163,'Volume '!AP163))</f>
        <v>0</v>
      </c>
      <c r="AQ17" s="120">
        <f>IF('Volume '!$C$144=1,'Volume '!AA163,IF('Volume '!$C$144=2,'Volume '!K163,'Volume '!AQ163))</f>
        <v>1</v>
      </c>
      <c r="AR17" s="120">
        <f>IF('Volume '!$C$144=1,'Volume '!AB163,IF('Volume '!$C$144=2,'Volume '!L163,'Volume '!AR163))</f>
        <v>1</v>
      </c>
      <c r="AS17" s="120">
        <f>IF('Volume '!$C$144=1,'Volume '!AC163,IF('Volume '!$C$144=2,'Volume '!M163,'Volume '!AS163))</f>
        <v>1</v>
      </c>
      <c r="AT17" s="120">
        <f>IF('Volume '!$C$144=1,'Volume '!AD163,IF('Volume '!$C$144=2,'Volume '!N163,'Volume '!AT163))</f>
        <v>0</v>
      </c>
      <c r="AU17" s="120">
        <f>IF('Volume '!$C$144=1,'Volume '!AE163,IF('Volume '!$C$144=2,'Volume '!O163,'Volume '!AU163))</f>
        <v>2</v>
      </c>
      <c r="AV17" s="145">
        <f>SUM(AJ17:AU17)</f>
        <v>6</v>
      </c>
      <c r="AW17" s="120">
        <f>IF('Volume '!$C$144=1,'Volume '!T163,IF('Volume '!$C$144=2,'Volume '!D163,'Volume '!AJ163))</f>
        <v>0</v>
      </c>
      <c r="AX17" s="120">
        <f>IF('Volume '!$C$144=1,'Volume '!U163,IF('Volume '!$C$144=2,'Volume '!E163,'Volume '!AK163))</f>
        <v>1</v>
      </c>
      <c r="AY17" s="120">
        <f>IF('Volume '!$C$144=1,'Volume '!V163,IF('Volume '!$C$144=2,'Volume '!F163,'Volume '!AL163))</f>
        <v>0</v>
      </c>
      <c r="AZ17" s="120">
        <f>IF('Volume '!$C$144=1,'Volume '!W163,IF('Volume '!$C$144=2,'Volume '!G163,'Volume '!AM163))</f>
        <v>0</v>
      </c>
    </row>
    <row r="18" spans="2:52">
      <c r="C18" s="150" t="s">
        <v>246</v>
      </c>
      <c r="D18" s="144">
        <f>D16*D17*'Revenue Streams Assumptions'!$V$12</f>
        <v>1.5</v>
      </c>
      <c r="E18" s="144">
        <f>E16*E17*'Revenue Streams Assumptions'!$V$12</f>
        <v>1.5</v>
      </c>
      <c r="F18" s="144">
        <f>F16*F17*'Revenue Streams Assumptions'!$V$12</f>
        <v>1.5</v>
      </c>
      <c r="G18" s="144">
        <f>G16*G17*'Revenue Streams Assumptions'!$V$12</f>
        <v>0</v>
      </c>
      <c r="H18" s="144">
        <f>H16*H17*'Revenue Streams Assumptions'!$V$12</f>
        <v>3</v>
      </c>
      <c r="I18" s="97">
        <f>SUM(D18:H18)</f>
        <v>7.5</v>
      </c>
      <c r="J18" s="7">
        <f>J16*J17*'Revenue Streams Assumptions'!$V$12</f>
        <v>0</v>
      </c>
      <c r="K18" s="7">
        <f>K16*K17*'Revenue Streams Assumptions'!$V$12</f>
        <v>1.5</v>
      </c>
      <c r="L18" s="7">
        <f>L16*L17*'Revenue Streams Assumptions'!$V$12</f>
        <v>0</v>
      </c>
      <c r="M18" s="7">
        <f>M16*M17*'Revenue Streams Assumptions'!$V$12</f>
        <v>0</v>
      </c>
      <c r="N18" s="7">
        <f>N16*N17*'Revenue Streams Assumptions'!$V$12</f>
        <v>0</v>
      </c>
      <c r="O18" s="7">
        <f>O16*O17*'Revenue Streams Assumptions'!$V$12</f>
        <v>0</v>
      </c>
      <c r="P18" s="7">
        <f>P16*P17*'Revenue Streams Assumptions'!$V$12</f>
        <v>0</v>
      </c>
      <c r="Q18" s="7">
        <f>Q16*Q17*'Revenue Streams Assumptions'!$V$12</f>
        <v>1.5</v>
      </c>
      <c r="R18" s="7">
        <f>R16*R17*'Revenue Streams Assumptions'!$V$12</f>
        <v>1.5</v>
      </c>
      <c r="S18" s="7">
        <f>S16*S17*'Revenue Streams Assumptions'!$V$12</f>
        <v>1.5</v>
      </c>
      <c r="T18" s="7">
        <f>T16*T17*'Revenue Streams Assumptions'!$V$12</f>
        <v>0</v>
      </c>
      <c r="U18" s="7">
        <f>U16*U17*'Revenue Streams Assumptions'!$V$12</f>
        <v>3</v>
      </c>
      <c r="V18" s="154">
        <f>SUM(J18:U18)</f>
        <v>9</v>
      </c>
      <c r="W18" s="7">
        <f>W16*W17*'Revenue Streams Assumptions'!$V$12</f>
        <v>0</v>
      </c>
      <c r="X18" s="7">
        <f>X16*X17*'Revenue Streams Assumptions'!$V$12</f>
        <v>1.5</v>
      </c>
      <c r="Y18" s="7">
        <f>Y16*Y17*'Revenue Streams Assumptions'!$V$12</f>
        <v>0</v>
      </c>
      <c r="Z18" s="7">
        <f>Z16*Z17*'Revenue Streams Assumptions'!$V$12</f>
        <v>0</v>
      </c>
      <c r="AA18" s="7">
        <f>AA16*AA17*'Revenue Streams Assumptions'!$V$12</f>
        <v>0</v>
      </c>
      <c r="AB18" s="7">
        <f>AB16*AB17*'Revenue Streams Assumptions'!$V$12</f>
        <v>0</v>
      </c>
      <c r="AC18" s="7">
        <f>AC16*AC17*'Revenue Streams Assumptions'!$V$12</f>
        <v>0</v>
      </c>
      <c r="AD18" s="7">
        <f>AD16*AD17*'Revenue Streams Assumptions'!$V$12</f>
        <v>1.5</v>
      </c>
      <c r="AE18" s="7">
        <f>AE16*AE17*'Revenue Streams Assumptions'!$V$12</f>
        <v>1.5</v>
      </c>
      <c r="AF18" s="7">
        <f>AF16*AF17*'Revenue Streams Assumptions'!$V$12</f>
        <v>1.5</v>
      </c>
      <c r="AG18" s="7">
        <f>AG16*AG17*'Revenue Streams Assumptions'!$V$12</f>
        <v>0</v>
      </c>
      <c r="AH18" s="7">
        <f>AH16*AH17*'Revenue Streams Assumptions'!$V$12</f>
        <v>3</v>
      </c>
      <c r="AI18" s="154">
        <f>SUM(W18:AH18)</f>
        <v>9</v>
      </c>
      <c r="AJ18" s="7">
        <f>AJ16*AJ17*'Revenue Streams Assumptions'!$V$12</f>
        <v>0</v>
      </c>
      <c r="AK18" s="7">
        <f>AK16*AK17*'Revenue Streams Assumptions'!$V$12</f>
        <v>1.5</v>
      </c>
      <c r="AL18" s="7">
        <f>AL16*AL17*'Revenue Streams Assumptions'!$V$12</f>
        <v>0</v>
      </c>
      <c r="AM18" s="7">
        <f>AM16*AM17*'Revenue Streams Assumptions'!$V$12</f>
        <v>0</v>
      </c>
      <c r="AN18" s="7">
        <f>AN16*AN17*'Revenue Streams Assumptions'!$V$12</f>
        <v>0</v>
      </c>
      <c r="AO18" s="7">
        <f>AO16*AO17*'Revenue Streams Assumptions'!$V$12</f>
        <v>0</v>
      </c>
      <c r="AP18" s="7">
        <f>AP16*AP17*'Revenue Streams Assumptions'!$V$12</f>
        <v>0</v>
      </c>
      <c r="AQ18" s="7">
        <f>AQ16*AQ17*'Revenue Streams Assumptions'!$V$12</f>
        <v>1.5</v>
      </c>
      <c r="AR18" s="7">
        <f>AR16*AR17*'Revenue Streams Assumptions'!$V$12</f>
        <v>1.5</v>
      </c>
      <c r="AS18" s="7">
        <f>AS16*AS17*'Revenue Streams Assumptions'!$V$12</f>
        <v>1.5</v>
      </c>
      <c r="AT18" s="7">
        <f>AT16*AT17*'Revenue Streams Assumptions'!$V$12</f>
        <v>0</v>
      </c>
      <c r="AU18" s="7">
        <f>AU16*AU17*'Revenue Streams Assumptions'!$V$12</f>
        <v>3</v>
      </c>
      <c r="AV18" s="97">
        <f>SUM(AJ18:AU18)</f>
        <v>9</v>
      </c>
      <c r="AW18" s="7">
        <f>AW16*AW17*'Revenue Streams Assumptions'!$V$12</f>
        <v>0</v>
      </c>
      <c r="AX18" s="7">
        <f>AX16*AX17*'Revenue Streams Assumptions'!$V$12</f>
        <v>1.5</v>
      </c>
      <c r="AY18" s="7">
        <f>AY16*AY17*'Revenue Streams Assumptions'!$V$12</f>
        <v>0</v>
      </c>
      <c r="AZ18" s="7">
        <f>AZ16*AZ17*'Revenue Streams Assumptions'!$V$12</f>
        <v>0</v>
      </c>
    </row>
    <row r="19" spans="2:52">
      <c r="C19" s="101"/>
      <c r="D19" s="111"/>
      <c r="E19" s="111"/>
      <c r="F19" s="111"/>
      <c r="G19" s="111"/>
      <c r="H19" s="111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92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92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</row>
    <row r="20" spans="2:52">
      <c r="C20" s="262" t="s">
        <v>266</v>
      </c>
      <c r="D20" s="163">
        <f>D18*'Revenue Streams Assumptions'!$V$13</f>
        <v>1.0499999999999998</v>
      </c>
      <c r="E20" s="163">
        <f>E18*'Revenue Streams Assumptions'!$V$13</f>
        <v>1.0499999999999998</v>
      </c>
      <c r="F20" s="163">
        <f>F18*'Revenue Streams Assumptions'!$V$13</f>
        <v>1.0499999999999998</v>
      </c>
      <c r="G20" s="163">
        <f>G18*'Revenue Streams Assumptions'!$V$13</f>
        <v>0</v>
      </c>
      <c r="H20" s="163">
        <f>H18*'Revenue Streams Assumptions'!$V$13</f>
        <v>2.0999999999999996</v>
      </c>
      <c r="I20" s="164">
        <f>SUM(D20:H20)</f>
        <v>5.2499999999999991</v>
      </c>
      <c r="J20" s="165">
        <f>J18*'Revenue Streams Assumptions'!$V$13</f>
        <v>0</v>
      </c>
      <c r="K20" s="165">
        <f>K18*'Revenue Streams Assumptions'!$V$13</f>
        <v>1.0499999999999998</v>
      </c>
      <c r="L20" s="165">
        <f>L18*'Revenue Streams Assumptions'!$V$13</f>
        <v>0</v>
      </c>
      <c r="M20" s="165">
        <f>M18*'Revenue Streams Assumptions'!$V$13</f>
        <v>0</v>
      </c>
      <c r="N20" s="165">
        <f>N18*'Revenue Streams Assumptions'!$V$13</f>
        <v>0</v>
      </c>
      <c r="O20" s="165">
        <f>O18*'Revenue Streams Assumptions'!$V$13</f>
        <v>0</v>
      </c>
      <c r="P20" s="165">
        <f>P18*'Revenue Streams Assumptions'!$V$13</f>
        <v>0</v>
      </c>
      <c r="Q20" s="165">
        <f>Q18*'Revenue Streams Assumptions'!$V$13</f>
        <v>1.0499999999999998</v>
      </c>
      <c r="R20" s="165">
        <f>R18*'Revenue Streams Assumptions'!$V$13</f>
        <v>1.0499999999999998</v>
      </c>
      <c r="S20" s="165">
        <f>S18*'Revenue Streams Assumptions'!$V$13</f>
        <v>1.0499999999999998</v>
      </c>
      <c r="T20" s="165">
        <f>T18*'Revenue Streams Assumptions'!$V$13</f>
        <v>0</v>
      </c>
      <c r="U20" s="165">
        <f>U18*'Revenue Streams Assumptions'!$V$13</f>
        <v>2.0999999999999996</v>
      </c>
      <c r="V20" s="166">
        <f>SUM(J20:U20)</f>
        <v>6.2999999999999989</v>
      </c>
      <c r="W20" s="165">
        <f>W18*'Revenue Streams Assumptions'!$V$13</f>
        <v>0</v>
      </c>
      <c r="X20" s="165">
        <f>X18*'Revenue Streams Assumptions'!$V$13</f>
        <v>1.0499999999999998</v>
      </c>
      <c r="Y20" s="165">
        <f>Y18*'Revenue Streams Assumptions'!$V$13</f>
        <v>0</v>
      </c>
      <c r="Z20" s="165">
        <f>Z18*'Revenue Streams Assumptions'!$V$13</f>
        <v>0</v>
      </c>
      <c r="AA20" s="165">
        <f>AA18*'Revenue Streams Assumptions'!$V$13</f>
        <v>0</v>
      </c>
      <c r="AB20" s="165">
        <f>AB18*'Revenue Streams Assumptions'!$V$13</f>
        <v>0</v>
      </c>
      <c r="AC20" s="165">
        <f>AC18*'Revenue Streams Assumptions'!$V$13</f>
        <v>0</v>
      </c>
      <c r="AD20" s="165">
        <f>AD18*'Revenue Streams Assumptions'!$V$13</f>
        <v>1.0499999999999998</v>
      </c>
      <c r="AE20" s="165">
        <f>AE18*'Revenue Streams Assumptions'!$V$13</f>
        <v>1.0499999999999998</v>
      </c>
      <c r="AF20" s="165">
        <f>AF18*'Revenue Streams Assumptions'!$V$13</f>
        <v>1.0499999999999998</v>
      </c>
      <c r="AG20" s="165">
        <f>AG18*'Revenue Streams Assumptions'!$V$13</f>
        <v>0</v>
      </c>
      <c r="AH20" s="165">
        <f>AH18*'Revenue Streams Assumptions'!$V$13</f>
        <v>2.0999999999999996</v>
      </c>
      <c r="AI20" s="166">
        <f>SUM(W20:AH20)</f>
        <v>6.2999999999999989</v>
      </c>
      <c r="AJ20" s="165">
        <f>AJ18*'Revenue Streams Assumptions'!$V$13</f>
        <v>0</v>
      </c>
      <c r="AK20" s="165">
        <f>AK18*'Revenue Streams Assumptions'!$V$13</f>
        <v>1.0499999999999998</v>
      </c>
      <c r="AL20" s="165">
        <f>AL18*'Revenue Streams Assumptions'!$V$13</f>
        <v>0</v>
      </c>
      <c r="AM20" s="165">
        <f>AM18*'Revenue Streams Assumptions'!$V$13</f>
        <v>0</v>
      </c>
      <c r="AN20" s="165">
        <f>AN18*'Revenue Streams Assumptions'!$V$13</f>
        <v>0</v>
      </c>
      <c r="AO20" s="165">
        <f>AO18*'Revenue Streams Assumptions'!$V$13</f>
        <v>0</v>
      </c>
      <c r="AP20" s="165">
        <f>AP18*'Revenue Streams Assumptions'!$V$13</f>
        <v>0</v>
      </c>
      <c r="AQ20" s="165">
        <f>AQ18*'Revenue Streams Assumptions'!$V$13</f>
        <v>1.0499999999999998</v>
      </c>
      <c r="AR20" s="165">
        <f>AR18*'Revenue Streams Assumptions'!$V$13</f>
        <v>1.0499999999999998</v>
      </c>
      <c r="AS20" s="165">
        <f>AS18*'Revenue Streams Assumptions'!$V$13</f>
        <v>1.0499999999999998</v>
      </c>
      <c r="AT20" s="165">
        <f>AT18*'Revenue Streams Assumptions'!$V$13</f>
        <v>0</v>
      </c>
      <c r="AU20" s="165">
        <f>AU18*'Revenue Streams Assumptions'!$V$13</f>
        <v>2.0999999999999996</v>
      </c>
      <c r="AV20" s="164">
        <f>SUM(AJ20:AU20)</f>
        <v>6.2999999999999989</v>
      </c>
      <c r="AW20" s="165">
        <f>AW18*'Revenue Streams Assumptions'!$V$13</f>
        <v>0</v>
      </c>
      <c r="AX20" s="165">
        <f>AX18*'Revenue Streams Assumptions'!$V$13</f>
        <v>1.0499999999999998</v>
      </c>
      <c r="AY20" s="165">
        <f>AY18*'Revenue Streams Assumptions'!$V$13</f>
        <v>0</v>
      </c>
      <c r="AZ20" s="165">
        <f>AZ18*'Revenue Streams Assumptions'!$V$13</f>
        <v>0</v>
      </c>
    </row>
    <row r="21" spans="2:52">
      <c r="C21" s="143"/>
      <c r="D21" s="111"/>
      <c r="E21" s="111"/>
      <c r="F21" s="111"/>
      <c r="G21" s="111"/>
      <c r="H21" s="111"/>
      <c r="I21" s="140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156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156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140"/>
      <c r="AW21" s="34"/>
      <c r="AX21" s="34"/>
      <c r="AY21" s="34"/>
      <c r="AZ21" s="34"/>
    </row>
    <row r="22" spans="2:52">
      <c r="C22" s="161" t="s">
        <v>248</v>
      </c>
      <c r="D22" s="158">
        <f>D18-D20</f>
        <v>0.45000000000000018</v>
      </c>
      <c r="E22" s="158">
        <f t="shared" ref="E22:AZ22" si="1">E18-E20</f>
        <v>0.45000000000000018</v>
      </c>
      <c r="F22" s="158">
        <f t="shared" si="1"/>
        <v>0.45000000000000018</v>
      </c>
      <c r="G22" s="158">
        <f t="shared" si="1"/>
        <v>0</v>
      </c>
      <c r="H22" s="158">
        <f t="shared" si="1"/>
        <v>0.90000000000000036</v>
      </c>
      <c r="I22" s="263">
        <f t="shared" si="1"/>
        <v>2.2500000000000009</v>
      </c>
      <c r="J22" s="158">
        <f t="shared" si="1"/>
        <v>0</v>
      </c>
      <c r="K22" s="158">
        <f t="shared" si="1"/>
        <v>0.45000000000000018</v>
      </c>
      <c r="L22" s="158">
        <f t="shared" si="1"/>
        <v>0</v>
      </c>
      <c r="M22" s="158">
        <f t="shared" si="1"/>
        <v>0</v>
      </c>
      <c r="N22" s="158">
        <f t="shared" si="1"/>
        <v>0</v>
      </c>
      <c r="O22" s="158">
        <f t="shared" si="1"/>
        <v>0</v>
      </c>
      <c r="P22" s="158">
        <f t="shared" si="1"/>
        <v>0</v>
      </c>
      <c r="Q22" s="158">
        <f t="shared" si="1"/>
        <v>0.45000000000000018</v>
      </c>
      <c r="R22" s="158">
        <f t="shared" si="1"/>
        <v>0.45000000000000018</v>
      </c>
      <c r="S22" s="158">
        <f t="shared" si="1"/>
        <v>0.45000000000000018</v>
      </c>
      <c r="T22" s="158">
        <f t="shared" si="1"/>
        <v>0</v>
      </c>
      <c r="U22" s="158">
        <f t="shared" si="1"/>
        <v>0.90000000000000036</v>
      </c>
      <c r="V22" s="263">
        <f t="shared" si="1"/>
        <v>2.7000000000000011</v>
      </c>
      <c r="W22" s="158">
        <f t="shared" si="1"/>
        <v>0</v>
      </c>
      <c r="X22" s="158">
        <f t="shared" si="1"/>
        <v>0.45000000000000018</v>
      </c>
      <c r="Y22" s="158">
        <f t="shared" si="1"/>
        <v>0</v>
      </c>
      <c r="Z22" s="158">
        <f t="shared" si="1"/>
        <v>0</v>
      </c>
      <c r="AA22" s="158">
        <f t="shared" si="1"/>
        <v>0</v>
      </c>
      <c r="AB22" s="158">
        <f t="shared" si="1"/>
        <v>0</v>
      </c>
      <c r="AC22" s="158">
        <f t="shared" si="1"/>
        <v>0</v>
      </c>
      <c r="AD22" s="158">
        <f t="shared" si="1"/>
        <v>0.45000000000000018</v>
      </c>
      <c r="AE22" s="158">
        <f t="shared" si="1"/>
        <v>0.45000000000000018</v>
      </c>
      <c r="AF22" s="158">
        <f t="shared" si="1"/>
        <v>0.45000000000000018</v>
      </c>
      <c r="AG22" s="158">
        <f t="shared" si="1"/>
        <v>0</v>
      </c>
      <c r="AH22" s="158">
        <f t="shared" si="1"/>
        <v>0.90000000000000036</v>
      </c>
      <c r="AI22" s="263">
        <f t="shared" si="1"/>
        <v>2.7000000000000011</v>
      </c>
      <c r="AJ22" s="158">
        <f t="shared" si="1"/>
        <v>0</v>
      </c>
      <c r="AK22" s="158">
        <f t="shared" si="1"/>
        <v>0.45000000000000018</v>
      </c>
      <c r="AL22" s="158">
        <f t="shared" si="1"/>
        <v>0</v>
      </c>
      <c r="AM22" s="158">
        <f t="shared" si="1"/>
        <v>0</v>
      </c>
      <c r="AN22" s="158">
        <f t="shared" si="1"/>
        <v>0</v>
      </c>
      <c r="AO22" s="158">
        <f t="shared" si="1"/>
        <v>0</v>
      </c>
      <c r="AP22" s="158">
        <f t="shared" si="1"/>
        <v>0</v>
      </c>
      <c r="AQ22" s="158">
        <f t="shared" si="1"/>
        <v>0.45000000000000018</v>
      </c>
      <c r="AR22" s="158">
        <f t="shared" si="1"/>
        <v>0.45000000000000018</v>
      </c>
      <c r="AS22" s="158">
        <f t="shared" si="1"/>
        <v>0.45000000000000018</v>
      </c>
      <c r="AT22" s="158">
        <f t="shared" si="1"/>
        <v>0</v>
      </c>
      <c r="AU22" s="158">
        <f t="shared" si="1"/>
        <v>0.90000000000000036</v>
      </c>
      <c r="AV22" s="263">
        <f t="shared" si="1"/>
        <v>2.7000000000000011</v>
      </c>
      <c r="AW22" s="158">
        <f t="shared" si="1"/>
        <v>0</v>
      </c>
      <c r="AX22" s="158">
        <f t="shared" si="1"/>
        <v>0.45000000000000018</v>
      </c>
      <c r="AY22" s="158">
        <f t="shared" si="1"/>
        <v>0</v>
      </c>
      <c r="AZ22" s="158">
        <f t="shared" si="1"/>
        <v>0</v>
      </c>
    </row>
    <row r="23" spans="2:52">
      <c r="AI23" s="11"/>
    </row>
    <row r="24" spans="2:52">
      <c r="AI24" s="11"/>
    </row>
    <row r="25" spans="2:52" ht="15.95">
      <c r="B25" s="448" t="s">
        <v>268</v>
      </c>
      <c r="C25" s="448"/>
      <c r="D25" s="30"/>
      <c r="E25" s="30"/>
      <c r="F25" s="30"/>
      <c r="G25" s="30"/>
      <c r="H25" s="30"/>
      <c r="I25" s="148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87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</row>
    <row r="26" spans="2:52">
      <c r="B26" s="28"/>
      <c r="C26" s="150" t="s">
        <v>11</v>
      </c>
      <c r="D26" s="111" cm="1">
        <f t="array" ref="D26">High_Low</f>
        <v>10</v>
      </c>
      <c r="E26" s="111" cm="1">
        <f t="array" ref="E26">High_Low</f>
        <v>10</v>
      </c>
      <c r="F26" s="111" cm="1">
        <f t="array" ref="F26">High_Low</f>
        <v>10</v>
      </c>
      <c r="G26" s="111" cm="1">
        <f t="array" ref="G26">High_Low</f>
        <v>10</v>
      </c>
      <c r="H26" s="111" cm="1">
        <f t="array" ref="H26">High_Low</f>
        <v>10</v>
      </c>
      <c r="I26" s="140"/>
      <c r="J26" s="111" cm="1">
        <f t="array" ref="J26">High_Low</f>
        <v>10</v>
      </c>
      <c r="K26" s="111" cm="1">
        <f t="array" ref="K26">High_Low</f>
        <v>10</v>
      </c>
      <c r="L26" s="111" cm="1">
        <f t="array" ref="L26">High_Low</f>
        <v>10</v>
      </c>
      <c r="M26" s="111" cm="1">
        <f t="array" ref="M26">High_Low</f>
        <v>10</v>
      </c>
      <c r="N26" s="111" cm="1">
        <f t="array" ref="N26">High_Low</f>
        <v>10</v>
      </c>
      <c r="O26" s="111" cm="1">
        <f t="array" ref="O26">High_Low</f>
        <v>10</v>
      </c>
      <c r="P26" s="111" cm="1">
        <f t="array" ref="P26">High_Low</f>
        <v>10</v>
      </c>
      <c r="Q26" s="111" cm="1">
        <f t="array" ref="Q26">High_Low</f>
        <v>10</v>
      </c>
      <c r="R26" s="111" cm="1">
        <f t="array" ref="R26">High_Low</f>
        <v>10</v>
      </c>
      <c r="S26" s="111" cm="1">
        <f t="array" ref="S26">High_Low</f>
        <v>10</v>
      </c>
      <c r="T26" s="111" cm="1">
        <f t="array" ref="T26">High_Low</f>
        <v>10</v>
      </c>
      <c r="U26" s="111" cm="1">
        <f t="array" ref="U26">High_Low</f>
        <v>10</v>
      </c>
      <c r="V26" s="140"/>
      <c r="W26" s="111" cm="1">
        <f t="array" ref="W26">High_Low</f>
        <v>10</v>
      </c>
      <c r="X26" s="111" cm="1">
        <f t="array" ref="X26">High_Low</f>
        <v>10</v>
      </c>
      <c r="Y26" s="111" cm="1">
        <f t="array" ref="Y26">High_Low</f>
        <v>10</v>
      </c>
      <c r="Z26" s="111" cm="1">
        <f t="array" ref="Z26">High_Low</f>
        <v>10</v>
      </c>
      <c r="AA26" s="111" cm="1">
        <f t="array" ref="AA26">High_Low</f>
        <v>10</v>
      </c>
      <c r="AB26" s="111" cm="1">
        <f t="array" ref="AB26">High_Low</f>
        <v>10</v>
      </c>
      <c r="AC26" s="111" cm="1">
        <f t="array" ref="AC26">High_Low</f>
        <v>10</v>
      </c>
      <c r="AD26" s="111" cm="1">
        <f t="array" ref="AD26">High_Low</f>
        <v>10</v>
      </c>
      <c r="AE26" s="111" cm="1">
        <f t="array" ref="AE26">High_Low</f>
        <v>10</v>
      </c>
      <c r="AF26" s="111" cm="1">
        <f t="array" ref="AF26">High_Low</f>
        <v>10</v>
      </c>
      <c r="AG26" s="111" cm="1">
        <f t="array" ref="AG26">High_Low</f>
        <v>10</v>
      </c>
      <c r="AH26" s="111" cm="1">
        <f t="array" ref="AH26">High_Low</f>
        <v>10</v>
      </c>
      <c r="AI26" s="156"/>
      <c r="AJ26" s="111" cm="1">
        <f t="array" ref="AJ26">High_Low</f>
        <v>10</v>
      </c>
      <c r="AK26" s="111" cm="1">
        <f t="array" ref="AK26">High_Low</f>
        <v>10</v>
      </c>
      <c r="AL26" s="111" cm="1">
        <f t="array" ref="AL26">High_Low</f>
        <v>10</v>
      </c>
      <c r="AM26" s="111" cm="1">
        <f t="array" ref="AM26">High_Low</f>
        <v>10</v>
      </c>
      <c r="AN26" s="111" cm="1">
        <f t="array" ref="AN26">High_Low</f>
        <v>10</v>
      </c>
      <c r="AO26" s="111" cm="1">
        <f t="array" ref="AO26">High_Low</f>
        <v>10</v>
      </c>
      <c r="AP26" s="111" cm="1">
        <f t="array" ref="AP26">High_Low</f>
        <v>10</v>
      </c>
      <c r="AQ26" s="111" cm="1">
        <f t="array" ref="AQ26">High_Low</f>
        <v>10</v>
      </c>
      <c r="AR26" s="111" cm="1">
        <f t="array" ref="AR26">High_Low</f>
        <v>10</v>
      </c>
      <c r="AS26" s="111" cm="1">
        <f t="array" ref="AS26">High_Low</f>
        <v>10</v>
      </c>
      <c r="AT26" s="111" cm="1">
        <f t="array" ref="AT26">High_Low</f>
        <v>10</v>
      </c>
      <c r="AU26" s="111" cm="1">
        <f t="array" ref="AU26">High_Low</f>
        <v>10</v>
      </c>
      <c r="AV26" s="140"/>
      <c r="AW26" s="111" cm="1">
        <f t="array" ref="AW26">High_Low</f>
        <v>10</v>
      </c>
      <c r="AX26" s="111" cm="1">
        <f t="array" ref="AX26">High_Low</f>
        <v>10</v>
      </c>
      <c r="AY26" s="111" cm="1">
        <f t="array" ref="AY26">High_Low</f>
        <v>10</v>
      </c>
      <c r="AZ26" s="111" cm="1">
        <f t="array" ref="AZ26">High_Low</f>
        <v>10</v>
      </c>
    </row>
    <row r="27" spans="2:52">
      <c r="B27" s="28"/>
      <c r="C27" s="150" t="s">
        <v>244</v>
      </c>
      <c r="D27" s="119">
        <f>IF('Volume '!$C$144=1,'Volume '!AA164,IF('Volume '!$C$144=2,'Volume '!K164,'Volume '!AQ164))</f>
        <v>1</v>
      </c>
      <c r="E27" s="119">
        <f>IF('Volume '!$C$144=1,'Volume '!AB164,IF('Volume '!$C$144=2,'Volume '!L164,'Volume '!AR164))</f>
        <v>0</v>
      </c>
      <c r="F27" s="119">
        <f>IF('Volume '!$C$144=1,'Volume '!AC164,IF('Volume '!$C$144=2,'Volume '!M164,'Volume '!AS164))</f>
        <v>1</v>
      </c>
      <c r="G27" s="119">
        <f>IF('Volume '!$C$144=1,'Volume '!AD164,IF('Volume '!$C$144=2,'Volume '!N164,'Volume '!AT164))</f>
        <v>1</v>
      </c>
      <c r="H27" s="119">
        <f>IF('Volume '!$C$144=1,'Volume '!AE164,IF('Volume '!$C$144=2,'Volume '!O164,'Volume '!AU164))</f>
        <v>0</v>
      </c>
      <c r="I27" s="145">
        <f>SUM(D27:H27)</f>
        <v>3</v>
      </c>
      <c r="J27" s="120">
        <f>IF('Volume '!$C$144=1,'Volume '!T164,IF('Volume '!$C$144=2,'Volume '!D164,'Volume '!AJ164))</f>
        <v>0</v>
      </c>
      <c r="K27" s="120">
        <f>IF('Volume '!$C$144=1,'Volume '!U164,IF('Volume '!$C$144=2,'Volume '!E164,'Volume '!AK164))</f>
        <v>0</v>
      </c>
      <c r="L27" s="120">
        <f>IF('Volume '!$C$144=1,'Volume '!V164,IF('Volume '!$C$144=2,'Volume '!F164,'Volume '!AL164))</f>
        <v>1</v>
      </c>
      <c r="M27" s="120">
        <f>IF('Volume '!$C$144=1,'Volume '!W164,IF('Volume '!$C$144=2,'Volume '!G164,'Volume '!AM164))</f>
        <v>0</v>
      </c>
      <c r="N27" s="120">
        <f>IF('Volume '!$C$144=1,'Volume '!X164,IF('Volume '!$C$144=2,'Volume '!H164,'Volume '!AN164))</f>
        <v>0</v>
      </c>
      <c r="O27" s="120">
        <f>IF('Volume '!$C$144=1,'Volume '!Y164,IF('Volume '!$C$144=2,'Volume '!I164,'Volume '!AO164))</f>
        <v>0</v>
      </c>
      <c r="P27" s="120">
        <f>IF('Volume '!$C$144=1,'Volume '!Z164,IF('Volume '!$C$144=2,'Volume '!J164,'Volume '!AP164))</f>
        <v>0</v>
      </c>
      <c r="Q27" s="120">
        <f>IF('Volume '!$C$144=1,'Volume '!AA164,IF('Volume '!$C$144=2,'Volume '!K164,'Volume '!AQ164))</f>
        <v>1</v>
      </c>
      <c r="R27" s="120">
        <f>IF('Volume '!$C$144=1,'Volume '!AB164,IF('Volume '!$C$144=2,'Volume '!L164,'Volume '!AR164))</f>
        <v>0</v>
      </c>
      <c r="S27" s="120">
        <f>IF('Volume '!$C$144=1,'Volume '!AC164,IF('Volume '!$C$144=2,'Volume '!M164,'Volume '!AS164))</f>
        <v>1</v>
      </c>
      <c r="T27" s="120">
        <f>IF('Volume '!$C$144=1,'Volume '!AD164,IF('Volume '!$C$144=2,'Volume '!N164,'Volume '!AT164))</f>
        <v>1</v>
      </c>
      <c r="U27" s="120">
        <f>IF('Volume '!$C$144=1,'Volume '!AE164,IF('Volume '!$C$144=2,'Volume '!O164,'Volume '!AU164))</f>
        <v>0</v>
      </c>
      <c r="V27" s="145">
        <f>SUM(J27:U27)</f>
        <v>4</v>
      </c>
      <c r="W27" s="120">
        <f>IF('Volume '!$C$144=1,'Volume '!T164,IF('Volume '!$C$144=2,'Volume '!D164,'Volume '!AJ164))</f>
        <v>0</v>
      </c>
      <c r="X27" s="120">
        <f>IF('Volume '!$C$144=1,'Volume '!U164,IF('Volume '!$C$144=2,'Volume '!E164,'Volume '!AK164))</f>
        <v>0</v>
      </c>
      <c r="Y27" s="120">
        <f>IF('Volume '!$C$144=1,'Volume '!V164,IF('Volume '!$C$144=2,'Volume '!F164,'Volume '!AL164))</f>
        <v>1</v>
      </c>
      <c r="Z27" s="120">
        <f>IF('Volume '!$C$144=1,'Volume '!W164,IF('Volume '!$C$144=2,'Volume '!G164,'Volume '!AM164))</f>
        <v>0</v>
      </c>
      <c r="AA27" s="120">
        <f>IF('Volume '!$C$144=1,'Volume '!X164,IF('Volume '!$C$144=2,'Volume '!H164,'Volume '!AN164))</f>
        <v>0</v>
      </c>
      <c r="AB27" s="120">
        <f>IF('Volume '!$C$144=1,'Volume '!Y164,IF('Volume '!$C$144=2,'Volume '!I164,'Volume '!AO164))</f>
        <v>0</v>
      </c>
      <c r="AC27" s="120">
        <f>IF('Volume '!$C$144=1,'Volume '!Z164,IF('Volume '!$C$144=2,'Volume '!J164,'Volume '!AP164))</f>
        <v>0</v>
      </c>
      <c r="AD27" s="120">
        <f>IF('Volume '!$C$144=1,'Volume '!AA164,IF('Volume '!$C$144=2,'Volume '!K164,'Volume '!AQ164))</f>
        <v>1</v>
      </c>
      <c r="AE27" s="120">
        <f>IF('Volume '!$C$144=1,'Volume '!AB164,IF('Volume '!$C$144=2,'Volume '!L164,'Volume '!AR164))</f>
        <v>0</v>
      </c>
      <c r="AF27" s="120">
        <f>IF('Volume '!$C$144=1,'Volume '!AC164,IF('Volume '!$C$144=2,'Volume '!M164,'Volume '!AS164))</f>
        <v>1</v>
      </c>
      <c r="AG27" s="120">
        <f>IF('Volume '!$C$144=1,'Volume '!AD164,IF('Volume '!$C$144=2,'Volume '!N164,'Volume '!AT164))</f>
        <v>1</v>
      </c>
      <c r="AH27" s="120">
        <f>IF('Volume '!$C$144=1,'Volume '!AE164,IF('Volume '!$C$144=2,'Volume '!O164,'Volume '!AU164))</f>
        <v>0</v>
      </c>
      <c r="AI27" s="145">
        <f>SUM(W27:AH27)</f>
        <v>4</v>
      </c>
      <c r="AJ27" s="120">
        <f>IF('Volume '!$C$144=1,'Volume '!T164,IF('Volume '!$C$144=2,'Volume '!D164,'Volume '!AJ164))</f>
        <v>0</v>
      </c>
      <c r="AK27" s="120">
        <f>IF('Volume '!$C$144=1,'Volume '!U164,IF('Volume '!$C$144=2,'Volume '!E164,'Volume '!AK164))</f>
        <v>0</v>
      </c>
      <c r="AL27" s="120">
        <f>IF('Volume '!$C$144=1,'Volume '!V164,IF('Volume '!$C$144=2,'Volume '!F164,'Volume '!AL164))</f>
        <v>1</v>
      </c>
      <c r="AM27" s="120">
        <f>IF('Volume '!$C$144=1,'Volume '!W164,IF('Volume '!$C$144=2,'Volume '!G164,'Volume '!AM164))</f>
        <v>0</v>
      </c>
      <c r="AN27" s="120">
        <f>IF('Volume '!$C$144=1,'Volume '!X164,IF('Volume '!$C$144=2,'Volume '!H164,'Volume '!AN164))</f>
        <v>0</v>
      </c>
      <c r="AO27" s="120">
        <f>IF('Volume '!$C$144=1,'Volume '!Y164,IF('Volume '!$C$144=2,'Volume '!I164,'Volume '!AO164))</f>
        <v>0</v>
      </c>
      <c r="AP27" s="120">
        <f>IF('Volume '!$C$144=1,'Volume '!Z164,IF('Volume '!$C$144=2,'Volume '!J164,'Volume '!AP164))</f>
        <v>0</v>
      </c>
      <c r="AQ27" s="120">
        <f>IF('Volume '!$C$144=1,'Volume '!AA164,IF('Volume '!$C$144=2,'Volume '!K164,'Volume '!AQ164))</f>
        <v>1</v>
      </c>
      <c r="AR27" s="120">
        <f>IF('Volume '!$C$144=1,'Volume '!AB164,IF('Volume '!$C$144=2,'Volume '!L164,'Volume '!AR164))</f>
        <v>0</v>
      </c>
      <c r="AS27" s="120">
        <f>IF('Volume '!$C$144=1,'Volume '!AC164,IF('Volume '!$C$144=2,'Volume '!M164,'Volume '!AS164))</f>
        <v>1</v>
      </c>
      <c r="AT27" s="120">
        <f>IF('Volume '!$C$144=1,'Volume '!AD164,IF('Volume '!$C$144=2,'Volume '!N164,'Volume '!AT164))</f>
        <v>1</v>
      </c>
      <c r="AU27" s="120">
        <f>IF('Volume '!$C$144=1,'Volume '!AE164,IF('Volume '!$C$144=2,'Volume '!O164,'Volume '!AU164))</f>
        <v>0</v>
      </c>
      <c r="AV27" s="145">
        <f>SUM(AJ27:AU27)</f>
        <v>4</v>
      </c>
      <c r="AW27" s="120">
        <f>IF('Volume '!$C$144=1,'Volume '!T164,IF('Volume '!$C$144=2,'Volume '!D164,'Volume '!AJ164))</f>
        <v>0</v>
      </c>
      <c r="AX27" s="120">
        <f>IF('Volume '!$C$144=1,'Volume '!U164,IF('Volume '!$C$144=2,'Volume '!E164,'Volume '!AK164))</f>
        <v>0</v>
      </c>
      <c r="AY27" s="120">
        <f>IF('Volume '!$C$144=1,'Volume '!V164,IF('Volume '!$C$144=2,'Volume '!F164,'Volume '!AL164))</f>
        <v>1</v>
      </c>
      <c r="AZ27" s="120">
        <f>IF('Volume '!$C$144=1,'Volume '!W164,IF('Volume '!$C$144=2,'Volume '!G164,'Volume '!AM164))</f>
        <v>0</v>
      </c>
    </row>
    <row r="28" spans="2:52">
      <c r="C28" s="150" t="s">
        <v>246</v>
      </c>
      <c r="D28" s="144">
        <f>D26*D27*'Revenue Streams Assumptions'!$V$12</f>
        <v>0.3</v>
      </c>
      <c r="E28" s="144">
        <f>E26*E27*'Revenue Streams Assumptions'!$V$12</f>
        <v>0</v>
      </c>
      <c r="F28" s="144">
        <f>F26*F27*'Revenue Streams Assumptions'!$V$12</f>
        <v>0.3</v>
      </c>
      <c r="G28" s="144">
        <f>G26*G27*'Revenue Streams Assumptions'!$V$12</f>
        <v>0.3</v>
      </c>
      <c r="H28" s="144">
        <f>H26*H27*'Revenue Streams Assumptions'!$V$12</f>
        <v>0</v>
      </c>
      <c r="I28" s="97">
        <f>SUM(D28:H28)</f>
        <v>0.89999999999999991</v>
      </c>
      <c r="J28" s="7">
        <f>J26*J27*'Revenue Streams Assumptions'!$V$12</f>
        <v>0</v>
      </c>
      <c r="K28" s="7">
        <f>K26*K27*'Revenue Streams Assumptions'!$V$12</f>
        <v>0</v>
      </c>
      <c r="L28" s="7">
        <f>L26*L27*'Revenue Streams Assumptions'!$V$12</f>
        <v>0.3</v>
      </c>
      <c r="M28" s="7">
        <f>M26*M27*'Revenue Streams Assumptions'!$V$12</f>
        <v>0</v>
      </c>
      <c r="N28" s="7">
        <f>N26*N27*'Revenue Streams Assumptions'!$V$12</f>
        <v>0</v>
      </c>
      <c r="O28" s="7">
        <f>O26*O27*'Revenue Streams Assumptions'!$V$12</f>
        <v>0</v>
      </c>
      <c r="P28" s="7">
        <f>P26*P27*'Revenue Streams Assumptions'!$V$12</f>
        <v>0</v>
      </c>
      <c r="Q28" s="7">
        <f>Q26*Q27*'Revenue Streams Assumptions'!$V$12</f>
        <v>0.3</v>
      </c>
      <c r="R28" s="7">
        <f>R26*R27*'Revenue Streams Assumptions'!$V$12</f>
        <v>0</v>
      </c>
      <c r="S28" s="7">
        <f>S26*S27*'Revenue Streams Assumptions'!$V$12</f>
        <v>0.3</v>
      </c>
      <c r="T28" s="7">
        <f>T26*T27*'Revenue Streams Assumptions'!$V$12</f>
        <v>0.3</v>
      </c>
      <c r="U28" s="7">
        <f>U26*U27*'Revenue Streams Assumptions'!$V$12</f>
        <v>0</v>
      </c>
      <c r="V28" s="154">
        <f>SUM(J28:U28)</f>
        <v>1.2</v>
      </c>
      <c r="W28" s="7">
        <f>W26*W27*'Revenue Streams Assumptions'!$V$12</f>
        <v>0</v>
      </c>
      <c r="X28" s="7">
        <f>X26*X27*'Revenue Streams Assumptions'!$V$12</f>
        <v>0</v>
      </c>
      <c r="Y28" s="7">
        <f>Y26*Y27*'Revenue Streams Assumptions'!$V$12</f>
        <v>0.3</v>
      </c>
      <c r="Z28" s="7">
        <f>Z26*Z27*'Revenue Streams Assumptions'!$V$12</f>
        <v>0</v>
      </c>
      <c r="AA28" s="7">
        <f>AA26*AA27*'Revenue Streams Assumptions'!$V$12</f>
        <v>0</v>
      </c>
      <c r="AB28" s="7">
        <f>AB26*AB27*'Revenue Streams Assumptions'!$V$12</f>
        <v>0</v>
      </c>
      <c r="AC28" s="7">
        <f>AC26*AC27*'Revenue Streams Assumptions'!$V$12</f>
        <v>0</v>
      </c>
      <c r="AD28" s="7">
        <f>AD26*AD27*'Revenue Streams Assumptions'!$V$12</f>
        <v>0.3</v>
      </c>
      <c r="AE28" s="7">
        <f>AE26*AE27*'Revenue Streams Assumptions'!$V$12</f>
        <v>0</v>
      </c>
      <c r="AF28" s="7">
        <f>AF26*AF27*'Revenue Streams Assumptions'!$V$12</f>
        <v>0.3</v>
      </c>
      <c r="AG28" s="7">
        <f>AG26*AG27*'Revenue Streams Assumptions'!$V$12</f>
        <v>0.3</v>
      </c>
      <c r="AH28" s="7">
        <f>AH26*AH27*'Revenue Streams Assumptions'!$V$12</f>
        <v>0</v>
      </c>
      <c r="AI28" s="154">
        <f>SUM(W28:AH28)</f>
        <v>1.2</v>
      </c>
      <c r="AJ28" s="7">
        <f>AJ26*AJ27*'Revenue Streams Assumptions'!$V$12</f>
        <v>0</v>
      </c>
      <c r="AK28" s="7">
        <f>AK26*AK27*'Revenue Streams Assumptions'!$V$12</f>
        <v>0</v>
      </c>
      <c r="AL28" s="7">
        <f>AL26*AL27*'Revenue Streams Assumptions'!$V$12</f>
        <v>0.3</v>
      </c>
      <c r="AM28" s="7">
        <f>AM26*AM27*'Revenue Streams Assumptions'!$V$12</f>
        <v>0</v>
      </c>
      <c r="AN28" s="7">
        <f>AN26*AN27*'Revenue Streams Assumptions'!$V$12</f>
        <v>0</v>
      </c>
      <c r="AO28" s="7">
        <f>AO26*AO27*'Revenue Streams Assumptions'!$V$12</f>
        <v>0</v>
      </c>
      <c r="AP28" s="7">
        <f>AP26*AP27*'Revenue Streams Assumptions'!$V$12</f>
        <v>0</v>
      </c>
      <c r="AQ28" s="7">
        <f>AQ26*AQ27*'Revenue Streams Assumptions'!$V$12</f>
        <v>0.3</v>
      </c>
      <c r="AR28" s="7">
        <f>AR26*AR27*'Revenue Streams Assumptions'!$V$12</f>
        <v>0</v>
      </c>
      <c r="AS28" s="7">
        <f>AS26*AS27*'Revenue Streams Assumptions'!$V$12</f>
        <v>0.3</v>
      </c>
      <c r="AT28" s="7">
        <f>AT26*AT27*'Revenue Streams Assumptions'!$V$12</f>
        <v>0.3</v>
      </c>
      <c r="AU28" s="7">
        <f>AU26*AU27*'Revenue Streams Assumptions'!$V$12</f>
        <v>0</v>
      </c>
      <c r="AV28" s="97">
        <f>SUM(AJ28:AU28)</f>
        <v>1.2</v>
      </c>
      <c r="AW28" s="7">
        <f>AW26*AW27*'Revenue Streams Assumptions'!$V$12</f>
        <v>0</v>
      </c>
      <c r="AX28" s="7">
        <f>AX26*AX27*'Revenue Streams Assumptions'!$V$12</f>
        <v>0</v>
      </c>
      <c r="AY28" s="7">
        <f>AY26*AY27*'Revenue Streams Assumptions'!$V$12</f>
        <v>0.3</v>
      </c>
      <c r="AZ28" s="7">
        <f>AZ26*AZ27*'Revenue Streams Assumptions'!$V$12</f>
        <v>0</v>
      </c>
    </row>
    <row r="29" spans="2:52">
      <c r="C29" s="101"/>
      <c r="D29" s="111"/>
      <c r="E29" s="111"/>
      <c r="F29" s="111"/>
      <c r="G29" s="111"/>
      <c r="H29" s="111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92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</row>
    <row r="30" spans="2:52">
      <c r="C30" s="262" t="s">
        <v>266</v>
      </c>
      <c r="D30" s="163">
        <f>D28*'Revenue Streams Assumptions'!$V$13</f>
        <v>0.21</v>
      </c>
      <c r="E30" s="163">
        <f>E28*'Revenue Streams Assumptions'!$V$13</f>
        <v>0</v>
      </c>
      <c r="F30" s="163">
        <f>F28*'Revenue Streams Assumptions'!$V$13</f>
        <v>0.21</v>
      </c>
      <c r="G30" s="163">
        <f>G28*'Revenue Streams Assumptions'!$V$13</f>
        <v>0.21</v>
      </c>
      <c r="H30" s="163">
        <f>H28*'Revenue Streams Assumptions'!$V$13</f>
        <v>0</v>
      </c>
      <c r="I30" s="164">
        <f>SUM(D30:H30)</f>
        <v>0.63</v>
      </c>
      <c r="J30" s="165">
        <f>J28*'Revenue Streams Assumptions'!$V$13</f>
        <v>0</v>
      </c>
      <c r="K30" s="165">
        <f>K28*'Revenue Streams Assumptions'!$V$13</f>
        <v>0</v>
      </c>
      <c r="L30" s="165">
        <f>L28*'Revenue Streams Assumptions'!$V$13</f>
        <v>0.21</v>
      </c>
      <c r="M30" s="165">
        <f>M28*'Revenue Streams Assumptions'!$V$13</f>
        <v>0</v>
      </c>
      <c r="N30" s="165">
        <f>N28*'Revenue Streams Assumptions'!$V$13</f>
        <v>0</v>
      </c>
      <c r="O30" s="165">
        <f>O28*'Revenue Streams Assumptions'!$V$13</f>
        <v>0</v>
      </c>
      <c r="P30" s="165">
        <f>P28*'Revenue Streams Assumptions'!$V$13</f>
        <v>0</v>
      </c>
      <c r="Q30" s="165">
        <f>Q28*'Revenue Streams Assumptions'!$V$13</f>
        <v>0.21</v>
      </c>
      <c r="R30" s="165">
        <f>R28*'Revenue Streams Assumptions'!$V$13</f>
        <v>0</v>
      </c>
      <c r="S30" s="165">
        <f>S28*'Revenue Streams Assumptions'!$V$13</f>
        <v>0.21</v>
      </c>
      <c r="T30" s="165">
        <f>T28*'Revenue Streams Assumptions'!$V$13</f>
        <v>0.21</v>
      </c>
      <c r="U30" s="165">
        <f>U28*'Revenue Streams Assumptions'!$V$13</f>
        <v>0</v>
      </c>
      <c r="V30" s="166">
        <f>SUM(J30:U30)</f>
        <v>0.84</v>
      </c>
      <c r="W30" s="165">
        <f>W28*'Revenue Streams Assumptions'!$V$13</f>
        <v>0</v>
      </c>
      <c r="X30" s="165">
        <f>X28*'Revenue Streams Assumptions'!$V$13</f>
        <v>0</v>
      </c>
      <c r="Y30" s="165">
        <f>Y28*'Revenue Streams Assumptions'!$V$13</f>
        <v>0.21</v>
      </c>
      <c r="Z30" s="165">
        <f>Z28*'Revenue Streams Assumptions'!$V$13</f>
        <v>0</v>
      </c>
      <c r="AA30" s="165">
        <f>AA28*'Revenue Streams Assumptions'!$V$13</f>
        <v>0</v>
      </c>
      <c r="AB30" s="165">
        <f>AB28*'Revenue Streams Assumptions'!$V$13</f>
        <v>0</v>
      </c>
      <c r="AC30" s="165">
        <f>AC28*'Revenue Streams Assumptions'!$V$13</f>
        <v>0</v>
      </c>
      <c r="AD30" s="165">
        <f>AD28*'Revenue Streams Assumptions'!$V$13</f>
        <v>0.21</v>
      </c>
      <c r="AE30" s="165">
        <f>AE28*'Revenue Streams Assumptions'!$V$13</f>
        <v>0</v>
      </c>
      <c r="AF30" s="165">
        <f>AF28*'Revenue Streams Assumptions'!$V$13</f>
        <v>0.21</v>
      </c>
      <c r="AG30" s="165">
        <f>AG28*'Revenue Streams Assumptions'!$V$13</f>
        <v>0.21</v>
      </c>
      <c r="AH30" s="165">
        <f>AH28*'Revenue Streams Assumptions'!$V$13</f>
        <v>0</v>
      </c>
      <c r="AI30" s="166">
        <f>SUM(W30:AH30)</f>
        <v>0.84</v>
      </c>
      <c r="AJ30" s="165">
        <f>AJ28*'Revenue Streams Assumptions'!$V$13</f>
        <v>0</v>
      </c>
      <c r="AK30" s="165">
        <f>AK28*'Revenue Streams Assumptions'!$V$13</f>
        <v>0</v>
      </c>
      <c r="AL30" s="165">
        <f>AL28*'Revenue Streams Assumptions'!$V$13</f>
        <v>0.21</v>
      </c>
      <c r="AM30" s="165">
        <f>AM28*'Revenue Streams Assumptions'!$V$13</f>
        <v>0</v>
      </c>
      <c r="AN30" s="165">
        <f>AN28*'Revenue Streams Assumptions'!$V$13</f>
        <v>0</v>
      </c>
      <c r="AO30" s="165">
        <f>AO28*'Revenue Streams Assumptions'!$V$13</f>
        <v>0</v>
      </c>
      <c r="AP30" s="165">
        <f>AP28*'Revenue Streams Assumptions'!$V$13</f>
        <v>0</v>
      </c>
      <c r="AQ30" s="165">
        <f>AQ28*'Revenue Streams Assumptions'!$V$13</f>
        <v>0.21</v>
      </c>
      <c r="AR30" s="165">
        <f>AR28*'Revenue Streams Assumptions'!$V$13</f>
        <v>0</v>
      </c>
      <c r="AS30" s="165">
        <f>AS28*'Revenue Streams Assumptions'!$V$13</f>
        <v>0.21</v>
      </c>
      <c r="AT30" s="165">
        <f>AT28*'Revenue Streams Assumptions'!$V$13</f>
        <v>0.21</v>
      </c>
      <c r="AU30" s="165">
        <f>AU28*'Revenue Streams Assumptions'!$V$13</f>
        <v>0</v>
      </c>
      <c r="AV30" s="164">
        <f>SUM(AJ30:AU30)</f>
        <v>0.84</v>
      </c>
      <c r="AW30" s="165">
        <f>AW28*'Revenue Streams Assumptions'!$V$13</f>
        <v>0</v>
      </c>
      <c r="AX30" s="165">
        <f>AX28*'Revenue Streams Assumptions'!$V$13</f>
        <v>0</v>
      </c>
      <c r="AY30" s="165">
        <f>AY28*'Revenue Streams Assumptions'!$V$13</f>
        <v>0.21</v>
      </c>
      <c r="AZ30" s="165">
        <f>AZ28*'Revenue Streams Assumptions'!$V$13</f>
        <v>0</v>
      </c>
    </row>
    <row r="31" spans="2:52">
      <c r="C31" s="143"/>
      <c r="D31" s="111"/>
      <c r="E31" s="111"/>
      <c r="F31" s="111"/>
      <c r="G31" s="111"/>
      <c r="H31" s="111"/>
      <c r="I31" s="140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140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156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140"/>
      <c r="AW31" s="34"/>
      <c r="AX31" s="34"/>
      <c r="AY31" s="34"/>
      <c r="AZ31" s="34"/>
    </row>
    <row r="32" spans="2:52">
      <c r="C32" s="161" t="s">
        <v>248</v>
      </c>
      <c r="D32" s="158">
        <f>D28-D30</f>
        <v>0.09</v>
      </c>
      <c r="E32" s="158">
        <f t="shared" ref="E32:AZ32" si="2">E28-E30</f>
        <v>0</v>
      </c>
      <c r="F32" s="158">
        <f t="shared" si="2"/>
        <v>0.09</v>
      </c>
      <c r="G32" s="158">
        <f t="shared" si="2"/>
        <v>0.09</v>
      </c>
      <c r="H32" s="158">
        <f t="shared" si="2"/>
        <v>0</v>
      </c>
      <c r="I32" s="263">
        <f t="shared" si="2"/>
        <v>0.26999999999999991</v>
      </c>
      <c r="J32" s="158">
        <f t="shared" si="2"/>
        <v>0</v>
      </c>
      <c r="K32" s="158">
        <f t="shared" si="2"/>
        <v>0</v>
      </c>
      <c r="L32" s="158">
        <f t="shared" si="2"/>
        <v>0.09</v>
      </c>
      <c r="M32" s="158">
        <f t="shared" si="2"/>
        <v>0</v>
      </c>
      <c r="N32" s="158">
        <f t="shared" si="2"/>
        <v>0</v>
      </c>
      <c r="O32" s="158">
        <f t="shared" si="2"/>
        <v>0</v>
      </c>
      <c r="P32" s="158">
        <f t="shared" si="2"/>
        <v>0</v>
      </c>
      <c r="Q32" s="158">
        <f t="shared" si="2"/>
        <v>0.09</v>
      </c>
      <c r="R32" s="158">
        <f t="shared" si="2"/>
        <v>0</v>
      </c>
      <c r="S32" s="158">
        <f t="shared" si="2"/>
        <v>0.09</v>
      </c>
      <c r="T32" s="158">
        <f t="shared" si="2"/>
        <v>0.09</v>
      </c>
      <c r="U32" s="158">
        <f t="shared" si="2"/>
        <v>0</v>
      </c>
      <c r="V32" s="263">
        <f t="shared" si="2"/>
        <v>0.36</v>
      </c>
      <c r="W32" s="158">
        <f t="shared" si="2"/>
        <v>0</v>
      </c>
      <c r="X32" s="158">
        <f t="shared" si="2"/>
        <v>0</v>
      </c>
      <c r="Y32" s="158">
        <f t="shared" si="2"/>
        <v>0.09</v>
      </c>
      <c r="Z32" s="158">
        <f t="shared" si="2"/>
        <v>0</v>
      </c>
      <c r="AA32" s="158">
        <f t="shared" si="2"/>
        <v>0</v>
      </c>
      <c r="AB32" s="158">
        <f t="shared" si="2"/>
        <v>0</v>
      </c>
      <c r="AC32" s="158">
        <f t="shared" si="2"/>
        <v>0</v>
      </c>
      <c r="AD32" s="158">
        <f t="shared" si="2"/>
        <v>0.09</v>
      </c>
      <c r="AE32" s="158">
        <f t="shared" si="2"/>
        <v>0</v>
      </c>
      <c r="AF32" s="158">
        <f t="shared" si="2"/>
        <v>0.09</v>
      </c>
      <c r="AG32" s="158">
        <f t="shared" si="2"/>
        <v>0.09</v>
      </c>
      <c r="AH32" s="158">
        <f t="shared" si="2"/>
        <v>0</v>
      </c>
      <c r="AI32" s="263">
        <f t="shared" si="2"/>
        <v>0.36</v>
      </c>
      <c r="AJ32" s="158">
        <f t="shared" si="2"/>
        <v>0</v>
      </c>
      <c r="AK32" s="158">
        <f t="shared" si="2"/>
        <v>0</v>
      </c>
      <c r="AL32" s="158">
        <f t="shared" si="2"/>
        <v>0.09</v>
      </c>
      <c r="AM32" s="158">
        <f t="shared" si="2"/>
        <v>0</v>
      </c>
      <c r="AN32" s="158">
        <f t="shared" si="2"/>
        <v>0</v>
      </c>
      <c r="AO32" s="158">
        <f t="shared" si="2"/>
        <v>0</v>
      </c>
      <c r="AP32" s="158">
        <f t="shared" si="2"/>
        <v>0</v>
      </c>
      <c r="AQ32" s="158">
        <f t="shared" si="2"/>
        <v>0.09</v>
      </c>
      <c r="AR32" s="158">
        <f t="shared" si="2"/>
        <v>0</v>
      </c>
      <c r="AS32" s="158">
        <f t="shared" si="2"/>
        <v>0.09</v>
      </c>
      <c r="AT32" s="158">
        <f t="shared" si="2"/>
        <v>0.09</v>
      </c>
      <c r="AU32" s="158">
        <f t="shared" si="2"/>
        <v>0</v>
      </c>
      <c r="AV32" s="263">
        <f t="shared" si="2"/>
        <v>0.36</v>
      </c>
      <c r="AW32" s="158">
        <f t="shared" si="2"/>
        <v>0</v>
      </c>
      <c r="AX32" s="158">
        <f t="shared" si="2"/>
        <v>0</v>
      </c>
      <c r="AY32" s="158">
        <f t="shared" si="2"/>
        <v>0.09</v>
      </c>
      <c r="AZ32" s="158">
        <f t="shared" si="2"/>
        <v>0</v>
      </c>
    </row>
    <row r="33" spans="2:52">
      <c r="C33" s="161"/>
      <c r="D33" s="111"/>
      <c r="E33" s="111"/>
      <c r="F33" s="111"/>
      <c r="G33" s="111"/>
      <c r="H33" s="111"/>
      <c r="I33" s="140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156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156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140"/>
      <c r="AW33" s="34"/>
      <c r="AX33" s="34"/>
      <c r="AY33" s="34"/>
      <c r="AZ33" s="34"/>
    </row>
    <row r="34" spans="2:52">
      <c r="AI34" s="11"/>
    </row>
    <row r="35" spans="2:52" ht="20.100000000000001">
      <c r="B35" s="426" t="s">
        <v>269</v>
      </c>
      <c r="C35" s="426"/>
      <c r="AI35" s="11"/>
    </row>
    <row r="36" spans="2:52">
      <c r="B36" s="447"/>
      <c r="C36" s="447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57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2:52">
      <c r="C37" t="s">
        <v>257</v>
      </c>
      <c r="D37" s="153">
        <f t="shared" ref="D37:AI37" si="3">D8+D18+D28</f>
        <v>10.8</v>
      </c>
      <c r="E37" s="153">
        <f t="shared" si="3"/>
        <v>6</v>
      </c>
      <c r="F37" s="153">
        <f t="shared" si="3"/>
        <v>6.3</v>
      </c>
      <c r="G37" s="153">
        <f t="shared" si="3"/>
        <v>9.3000000000000007</v>
      </c>
      <c r="H37" s="153">
        <f t="shared" si="3"/>
        <v>7.5</v>
      </c>
      <c r="I37" s="154">
        <f t="shared" si="3"/>
        <v>39.9</v>
      </c>
      <c r="J37" s="7">
        <f t="shared" si="3"/>
        <v>0</v>
      </c>
      <c r="K37" s="7">
        <f t="shared" si="3"/>
        <v>6</v>
      </c>
      <c r="L37" s="7">
        <f t="shared" si="3"/>
        <v>0.3</v>
      </c>
      <c r="M37" s="7">
        <f t="shared" si="3"/>
        <v>0</v>
      </c>
      <c r="N37" s="7">
        <f t="shared" si="3"/>
        <v>0</v>
      </c>
      <c r="O37" s="7">
        <f t="shared" si="3"/>
        <v>0</v>
      </c>
      <c r="P37" s="7">
        <f t="shared" si="3"/>
        <v>0</v>
      </c>
      <c r="Q37" s="7">
        <f t="shared" si="3"/>
        <v>10.8</v>
      </c>
      <c r="R37" s="7">
        <f t="shared" si="3"/>
        <v>6</v>
      </c>
      <c r="S37" s="7">
        <f t="shared" si="3"/>
        <v>6.3</v>
      </c>
      <c r="T37" s="7">
        <f t="shared" si="3"/>
        <v>9.3000000000000007</v>
      </c>
      <c r="U37" s="7">
        <f t="shared" si="3"/>
        <v>7.5</v>
      </c>
      <c r="V37" s="97">
        <f t="shared" si="3"/>
        <v>46.2</v>
      </c>
      <c r="W37" s="7">
        <f t="shared" si="3"/>
        <v>0</v>
      </c>
      <c r="X37" s="7">
        <f t="shared" si="3"/>
        <v>6</v>
      </c>
      <c r="Y37" s="7">
        <f t="shared" si="3"/>
        <v>0.3</v>
      </c>
      <c r="Z37" s="7">
        <f t="shared" si="3"/>
        <v>0</v>
      </c>
      <c r="AA37" s="7">
        <f t="shared" si="3"/>
        <v>0</v>
      </c>
      <c r="AB37" s="7">
        <f t="shared" si="3"/>
        <v>0</v>
      </c>
      <c r="AC37" s="7">
        <f t="shared" si="3"/>
        <v>0</v>
      </c>
      <c r="AD37" s="7">
        <f t="shared" si="3"/>
        <v>10.8</v>
      </c>
      <c r="AE37" s="7">
        <f t="shared" si="3"/>
        <v>6</v>
      </c>
      <c r="AF37" s="7">
        <f t="shared" si="3"/>
        <v>6.3</v>
      </c>
      <c r="AG37" s="7">
        <f t="shared" si="3"/>
        <v>9.3000000000000007</v>
      </c>
      <c r="AH37" s="7">
        <f t="shared" si="3"/>
        <v>7.5</v>
      </c>
      <c r="AI37" s="97">
        <f t="shared" si="3"/>
        <v>46.2</v>
      </c>
      <c r="AJ37" s="7">
        <f t="shared" ref="AJ37:AZ37" si="4">AJ8+AJ18+AJ28</f>
        <v>0</v>
      </c>
      <c r="AK37" s="7">
        <f t="shared" si="4"/>
        <v>6</v>
      </c>
      <c r="AL37" s="7">
        <f t="shared" si="4"/>
        <v>0.3</v>
      </c>
      <c r="AM37" s="7">
        <f t="shared" si="4"/>
        <v>0</v>
      </c>
      <c r="AN37" s="7">
        <f t="shared" si="4"/>
        <v>0</v>
      </c>
      <c r="AO37" s="7">
        <f t="shared" si="4"/>
        <v>0</v>
      </c>
      <c r="AP37" s="7">
        <f t="shared" si="4"/>
        <v>0</v>
      </c>
      <c r="AQ37" s="7">
        <f t="shared" si="4"/>
        <v>10.8</v>
      </c>
      <c r="AR37" s="7">
        <f t="shared" si="4"/>
        <v>6</v>
      </c>
      <c r="AS37" s="7">
        <f t="shared" si="4"/>
        <v>6.3</v>
      </c>
      <c r="AT37" s="7">
        <f t="shared" si="4"/>
        <v>9.3000000000000007</v>
      </c>
      <c r="AU37" s="7">
        <f t="shared" si="4"/>
        <v>7.5</v>
      </c>
      <c r="AV37" s="97">
        <f t="shared" si="4"/>
        <v>46.2</v>
      </c>
      <c r="AW37" s="7">
        <f t="shared" si="4"/>
        <v>0</v>
      </c>
      <c r="AX37" s="7">
        <f t="shared" si="4"/>
        <v>6</v>
      </c>
      <c r="AY37" s="7">
        <f t="shared" si="4"/>
        <v>0.3</v>
      </c>
      <c r="AZ37" s="7">
        <f t="shared" si="4"/>
        <v>0</v>
      </c>
    </row>
    <row r="38" spans="2:52">
      <c r="D38" s="11"/>
      <c r="E38" s="11"/>
      <c r="F38" s="11"/>
      <c r="G38" s="11"/>
      <c r="H38" s="11"/>
      <c r="I38" s="155"/>
    </row>
    <row r="39" spans="2:52" ht="23.25" customHeight="1">
      <c r="C39" t="s">
        <v>270</v>
      </c>
      <c r="D39" s="167">
        <f t="shared" ref="D39:AI39" si="5">D10+D20+D30</f>
        <v>7.56</v>
      </c>
      <c r="E39" s="167">
        <f t="shared" si="5"/>
        <v>4.1999999999999993</v>
      </c>
      <c r="F39" s="167">
        <f t="shared" si="5"/>
        <v>4.4099999999999993</v>
      </c>
      <c r="G39" s="167">
        <f t="shared" si="5"/>
        <v>6.51</v>
      </c>
      <c r="H39" s="167">
        <f t="shared" si="5"/>
        <v>5.25</v>
      </c>
      <c r="I39" s="166">
        <f t="shared" si="5"/>
        <v>27.929999999999996</v>
      </c>
      <c r="J39" s="165">
        <f t="shared" si="5"/>
        <v>0</v>
      </c>
      <c r="K39" s="165">
        <f t="shared" si="5"/>
        <v>4.1999999999999993</v>
      </c>
      <c r="L39" s="165">
        <f t="shared" si="5"/>
        <v>0.21</v>
      </c>
      <c r="M39" s="165">
        <f t="shared" si="5"/>
        <v>0</v>
      </c>
      <c r="N39" s="165">
        <f t="shared" si="5"/>
        <v>0</v>
      </c>
      <c r="O39" s="165">
        <f t="shared" si="5"/>
        <v>0</v>
      </c>
      <c r="P39" s="165">
        <f t="shared" si="5"/>
        <v>0</v>
      </c>
      <c r="Q39" s="165">
        <f t="shared" si="5"/>
        <v>7.56</v>
      </c>
      <c r="R39" s="165">
        <f t="shared" si="5"/>
        <v>4.1999999999999993</v>
      </c>
      <c r="S39" s="165">
        <f t="shared" si="5"/>
        <v>4.4099999999999993</v>
      </c>
      <c r="T39" s="165">
        <f t="shared" si="5"/>
        <v>6.51</v>
      </c>
      <c r="U39" s="165">
        <f t="shared" si="5"/>
        <v>5.25</v>
      </c>
      <c r="V39" s="164">
        <f t="shared" si="5"/>
        <v>32.340000000000003</v>
      </c>
      <c r="W39" s="165">
        <f t="shared" si="5"/>
        <v>0</v>
      </c>
      <c r="X39" s="165">
        <f t="shared" si="5"/>
        <v>4.1999999999999993</v>
      </c>
      <c r="Y39" s="165">
        <f t="shared" si="5"/>
        <v>0.21</v>
      </c>
      <c r="Z39" s="165">
        <f t="shared" si="5"/>
        <v>0</v>
      </c>
      <c r="AA39" s="165">
        <f t="shared" si="5"/>
        <v>0</v>
      </c>
      <c r="AB39" s="165">
        <f t="shared" si="5"/>
        <v>0</v>
      </c>
      <c r="AC39" s="165">
        <f t="shared" si="5"/>
        <v>0</v>
      </c>
      <c r="AD39" s="165">
        <f t="shared" si="5"/>
        <v>7.56</v>
      </c>
      <c r="AE39" s="165">
        <f t="shared" si="5"/>
        <v>4.1999999999999993</v>
      </c>
      <c r="AF39" s="165">
        <f t="shared" si="5"/>
        <v>4.4099999999999993</v>
      </c>
      <c r="AG39" s="165">
        <f t="shared" si="5"/>
        <v>6.51</v>
      </c>
      <c r="AH39" s="165">
        <f t="shared" si="5"/>
        <v>5.25</v>
      </c>
      <c r="AI39" s="164">
        <f t="shared" si="5"/>
        <v>32.340000000000003</v>
      </c>
      <c r="AJ39" s="165">
        <f t="shared" ref="AJ39:AZ39" si="6">AJ10+AJ20+AJ30</f>
        <v>0</v>
      </c>
      <c r="AK39" s="165">
        <f t="shared" si="6"/>
        <v>4.1999999999999993</v>
      </c>
      <c r="AL39" s="165">
        <f t="shared" si="6"/>
        <v>0.21</v>
      </c>
      <c r="AM39" s="165">
        <f t="shared" si="6"/>
        <v>0</v>
      </c>
      <c r="AN39" s="165">
        <f t="shared" si="6"/>
        <v>0</v>
      </c>
      <c r="AO39" s="165">
        <f t="shared" si="6"/>
        <v>0</v>
      </c>
      <c r="AP39" s="165">
        <f t="shared" si="6"/>
        <v>0</v>
      </c>
      <c r="AQ39" s="165">
        <f t="shared" si="6"/>
        <v>7.56</v>
      </c>
      <c r="AR39" s="165">
        <f t="shared" si="6"/>
        <v>4.1999999999999993</v>
      </c>
      <c r="AS39" s="165">
        <f t="shared" si="6"/>
        <v>4.4099999999999993</v>
      </c>
      <c r="AT39" s="165">
        <f t="shared" si="6"/>
        <v>6.51</v>
      </c>
      <c r="AU39" s="165">
        <f t="shared" si="6"/>
        <v>5.25</v>
      </c>
      <c r="AV39" s="164">
        <f t="shared" si="6"/>
        <v>32.340000000000003</v>
      </c>
      <c r="AW39" s="165">
        <f t="shared" si="6"/>
        <v>0</v>
      </c>
      <c r="AX39" s="165">
        <f t="shared" si="6"/>
        <v>4.1999999999999993</v>
      </c>
      <c r="AY39" s="165">
        <f t="shared" si="6"/>
        <v>0.21</v>
      </c>
      <c r="AZ39" s="165">
        <f t="shared" si="6"/>
        <v>0</v>
      </c>
    </row>
    <row r="40" spans="2:52">
      <c r="C40" s="162"/>
      <c r="D40" s="92"/>
      <c r="E40" s="92"/>
      <c r="F40" s="92"/>
      <c r="G40" s="92"/>
      <c r="H40" s="92"/>
      <c r="I40" s="156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140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140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140"/>
      <c r="AW40" s="34"/>
      <c r="AX40" s="34"/>
      <c r="AY40" s="34"/>
      <c r="AZ40" s="34"/>
    </row>
    <row r="41" spans="2:52">
      <c r="C41" s="162" t="s">
        <v>259</v>
      </c>
      <c r="D41" s="264">
        <f>D37-D39</f>
        <v>3.2400000000000011</v>
      </c>
      <c r="E41" s="264">
        <f t="shared" ref="E41:AZ41" si="7">E37-E39</f>
        <v>1.8000000000000007</v>
      </c>
      <c r="F41" s="264">
        <f t="shared" si="7"/>
        <v>1.8900000000000006</v>
      </c>
      <c r="G41" s="264">
        <f t="shared" si="7"/>
        <v>2.7900000000000009</v>
      </c>
      <c r="H41" s="264">
        <f t="shared" si="7"/>
        <v>2.25</v>
      </c>
      <c r="I41" s="159">
        <f t="shared" si="7"/>
        <v>11.970000000000002</v>
      </c>
      <c r="J41" s="264">
        <f t="shared" si="7"/>
        <v>0</v>
      </c>
      <c r="K41" s="264">
        <f t="shared" si="7"/>
        <v>1.8000000000000007</v>
      </c>
      <c r="L41" s="264">
        <f t="shared" si="7"/>
        <v>0.09</v>
      </c>
      <c r="M41" s="264">
        <f t="shared" si="7"/>
        <v>0</v>
      </c>
      <c r="N41" s="264">
        <f t="shared" si="7"/>
        <v>0</v>
      </c>
      <c r="O41" s="264">
        <f t="shared" si="7"/>
        <v>0</v>
      </c>
      <c r="P41" s="264">
        <f t="shared" si="7"/>
        <v>0</v>
      </c>
      <c r="Q41" s="264">
        <f t="shared" si="7"/>
        <v>3.2400000000000011</v>
      </c>
      <c r="R41" s="264">
        <f t="shared" si="7"/>
        <v>1.8000000000000007</v>
      </c>
      <c r="S41" s="264">
        <f t="shared" si="7"/>
        <v>1.8900000000000006</v>
      </c>
      <c r="T41" s="264">
        <f t="shared" si="7"/>
        <v>2.7900000000000009</v>
      </c>
      <c r="U41" s="264">
        <f t="shared" si="7"/>
        <v>2.25</v>
      </c>
      <c r="V41" s="159">
        <f t="shared" si="7"/>
        <v>13.86</v>
      </c>
      <c r="W41" s="264">
        <f t="shared" si="7"/>
        <v>0</v>
      </c>
      <c r="X41" s="264">
        <f t="shared" si="7"/>
        <v>1.8000000000000007</v>
      </c>
      <c r="Y41" s="264">
        <f t="shared" si="7"/>
        <v>0.09</v>
      </c>
      <c r="Z41" s="264">
        <f t="shared" si="7"/>
        <v>0</v>
      </c>
      <c r="AA41" s="264">
        <f t="shared" si="7"/>
        <v>0</v>
      </c>
      <c r="AB41" s="264">
        <f t="shared" si="7"/>
        <v>0</v>
      </c>
      <c r="AC41" s="264">
        <f t="shared" si="7"/>
        <v>0</v>
      </c>
      <c r="AD41" s="264">
        <f t="shared" si="7"/>
        <v>3.2400000000000011</v>
      </c>
      <c r="AE41" s="264">
        <f t="shared" si="7"/>
        <v>1.8000000000000007</v>
      </c>
      <c r="AF41" s="264">
        <f t="shared" si="7"/>
        <v>1.8900000000000006</v>
      </c>
      <c r="AG41" s="264">
        <f t="shared" si="7"/>
        <v>2.7900000000000009</v>
      </c>
      <c r="AH41" s="264">
        <f t="shared" si="7"/>
        <v>2.25</v>
      </c>
      <c r="AI41" s="159">
        <f t="shared" si="7"/>
        <v>13.86</v>
      </c>
      <c r="AJ41" s="264">
        <f t="shared" si="7"/>
        <v>0</v>
      </c>
      <c r="AK41" s="264">
        <f t="shared" si="7"/>
        <v>1.8000000000000007</v>
      </c>
      <c r="AL41" s="264">
        <f t="shared" si="7"/>
        <v>0.09</v>
      </c>
      <c r="AM41" s="264">
        <f t="shared" si="7"/>
        <v>0</v>
      </c>
      <c r="AN41" s="264">
        <f t="shared" si="7"/>
        <v>0</v>
      </c>
      <c r="AO41" s="264">
        <f t="shared" si="7"/>
        <v>0</v>
      </c>
      <c r="AP41" s="264">
        <f t="shared" si="7"/>
        <v>0</v>
      </c>
      <c r="AQ41" s="264">
        <f t="shared" si="7"/>
        <v>3.2400000000000011</v>
      </c>
      <c r="AR41" s="264">
        <f t="shared" si="7"/>
        <v>1.8000000000000007</v>
      </c>
      <c r="AS41" s="264">
        <f t="shared" si="7"/>
        <v>1.8900000000000006</v>
      </c>
      <c r="AT41" s="264">
        <f t="shared" si="7"/>
        <v>2.7900000000000009</v>
      </c>
      <c r="AU41" s="264">
        <f t="shared" si="7"/>
        <v>2.25</v>
      </c>
      <c r="AV41" s="159">
        <f t="shared" si="7"/>
        <v>13.86</v>
      </c>
      <c r="AW41" s="264">
        <f t="shared" si="7"/>
        <v>0</v>
      </c>
      <c r="AX41" s="264">
        <f t="shared" si="7"/>
        <v>1.8000000000000007</v>
      </c>
      <c r="AY41" s="264">
        <f t="shared" si="7"/>
        <v>0.09</v>
      </c>
      <c r="AZ41" s="264">
        <f t="shared" si="7"/>
        <v>0</v>
      </c>
    </row>
    <row r="43" spans="2:52">
      <c r="B43" s="446" t="s">
        <v>271</v>
      </c>
      <c r="C43" s="446"/>
    </row>
    <row r="44" spans="2:52">
      <c r="C44" t="s">
        <v>13</v>
      </c>
      <c r="D44" s="142">
        <f>IFERROR(D12/D41,0)</f>
        <v>0.83333333333333315</v>
      </c>
      <c r="E44" s="142">
        <f t="shared" ref="E44:AZ44" si="8">IFERROR(E12/E41,0)</f>
        <v>0.74999999999999978</v>
      </c>
      <c r="F44" s="142">
        <f t="shared" si="8"/>
        <v>0.71428571428571408</v>
      </c>
      <c r="G44" s="142">
        <f t="shared" si="8"/>
        <v>0.96774193548387066</v>
      </c>
      <c r="H44" s="142">
        <f t="shared" si="8"/>
        <v>0.60000000000000009</v>
      </c>
      <c r="I44" s="169">
        <f t="shared" si="8"/>
        <v>0.78947368421052644</v>
      </c>
      <c r="J44" s="142">
        <f t="shared" si="8"/>
        <v>0</v>
      </c>
      <c r="K44" s="142">
        <f t="shared" si="8"/>
        <v>0.74999999999999978</v>
      </c>
      <c r="L44" s="142">
        <f t="shared" si="8"/>
        <v>0</v>
      </c>
      <c r="M44" s="142">
        <f t="shared" si="8"/>
        <v>0</v>
      </c>
      <c r="N44" s="142">
        <f t="shared" si="8"/>
        <v>0</v>
      </c>
      <c r="O44" s="142">
        <f t="shared" si="8"/>
        <v>0</v>
      </c>
      <c r="P44" s="142">
        <f t="shared" si="8"/>
        <v>0</v>
      </c>
      <c r="Q44" s="142">
        <f t="shared" si="8"/>
        <v>0.83333333333333315</v>
      </c>
      <c r="R44" s="142">
        <f t="shared" si="8"/>
        <v>0.74999999999999978</v>
      </c>
      <c r="S44" s="142">
        <f t="shared" si="8"/>
        <v>0.71428571428571408</v>
      </c>
      <c r="T44" s="142">
        <f t="shared" si="8"/>
        <v>0.96774193548387066</v>
      </c>
      <c r="U44" s="142">
        <f t="shared" si="8"/>
        <v>0.60000000000000009</v>
      </c>
      <c r="V44" s="169">
        <f t="shared" si="8"/>
        <v>0.77922077922077926</v>
      </c>
      <c r="W44" s="142">
        <f t="shared" si="8"/>
        <v>0</v>
      </c>
      <c r="X44" s="142">
        <f t="shared" si="8"/>
        <v>0.74999999999999978</v>
      </c>
      <c r="Y44" s="142">
        <f t="shared" si="8"/>
        <v>0</v>
      </c>
      <c r="Z44" s="142">
        <f t="shared" si="8"/>
        <v>0</v>
      </c>
      <c r="AA44" s="142">
        <f t="shared" si="8"/>
        <v>0</v>
      </c>
      <c r="AB44" s="142">
        <f t="shared" si="8"/>
        <v>0</v>
      </c>
      <c r="AC44" s="142">
        <f t="shared" si="8"/>
        <v>0</v>
      </c>
      <c r="AD44" s="142">
        <f t="shared" si="8"/>
        <v>0.83333333333333315</v>
      </c>
      <c r="AE44" s="142">
        <f t="shared" si="8"/>
        <v>0.74999999999999978</v>
      </c>
      <c r="AF44" s="142">
        <f t="shared" si="8"/>
        <v>0.71428571428571408</v>
      </c>
      <c r="AG44" s="142">
        <f t="shared" si="8"/>
        <v>0.96774193548387066</v>
      </c>
      <c r="AH44" s="142">
        <f t="shared" si="8"/>
        <v>0.60000000000000009</v>
      </c>
      <c r="AI44" s="169">
        <f t="shared" si="8"/>
        <v>0.77922077922077926</v>
      </c>
      <c r="AJ44" s="142">
        <f t="shared" si="8"/>
        <v>0</v>
      </c>
      <c r="AK44" s="142">
        <f t="shared" si="8"/>
        <v>0.74999999999999978</v>
      </c>
      <c r="AL44" s="142">
        <f t="shared" si="8"/>
        <v>0</v>
      </c>
      <c r="AM44" s="142">
        <f t="shared" si="8"/>
        <v>0</v>
      </c>
      <c r="AN44" s="142">
        <f t="shared" si="8"/>
        <v>0</v>
      </c>
      <c r="AO44" s="142">
        <f t="shared" si="8"/>
        <v>0</v>
      </c>
      <c r="AP44" s="142">
        <f t="shared" si="8"/>
        <v>0</v>
      </c>
      <c r="AQ44" s="142">
        <f t="shared" si="8"/>
        <v>0.83333333333333315</v>
      </c>
      <c r="AR44" s="142">
        <f t="shared" si="8"/>
        <v>0.74999999999999978</v>
      </c>
      <c r="AS44" s="142">
        <f t="shared" si="8"/>
        <v>0.71428571428571408</v>
      </c>
      <c r="AT44" s="142">
        <f t="shared" si="8"/>
        <v>0.96774193548387066</v>
      </c>
      <c r="AU44" s="142">
        <f t="shared" si="8"/>
        <v>0.60000000000000009</v>
      </c>
      <c r="AV44" s="169">
        <f t="shared" si="8"/>
        <v>0.77922077922077926</v>
      </c>
      <c r="AW44" s="142">
        <f t="shared" si="8"/>
        <v>0</v>
      </c>
      <c r="AX44" s="142">
        <f t="shared" si="8"/>
        <v>0.74999999999999978</v>
      </c>
      <c r="AY44" s="142">
        <f t="shared" si="8"/>
        <v>0</v>
      </c>
      <c r="AZ44" s="142">
        <f t="shared" si="8"/>
        <v>0</v>
      </c>
    </row>
    <row r="45" spans="2:52">
      <c r="C45" t="s">
        <v>9</v>
      </c>
      <c r="D45" s="142">
        <f>IFERROR(D22/D41,0)</f>
        <v>0.1388888888888889</v>
      </c>
      <c r="E45" s="142">
        <f t="shared" ref="E45:AZ45" si="9">IFERROR(E22/E41,0)</f>
        <v>0.25</v>
      </c>
      <c r="F45" s="142">
        <f t="shared" si="9"/>
        <v>0.23809523809523811</v>
      </c>
      <c r="G45" s="142">
        <f t="shared" si="9"/>
        <v>0</v>
      </c>
      <c r="H45" s="142">
        <f t="shared" si="9"/>
        <v>0.40000000000000013</v>
      </c>
      <c r="I45" s="169">
        <f t="shared" si="9"/>
        <v>0.18796992481203012</v>
      </c>
      <c r="J45" s="142">
        <f t="shared" si="9"/>
        <v>0</v>
      </c>
      <c r="K45" s="142">
        <f t="shared" si="9"/>
        <v>0.25</v>
      </c>
      <c r="L45" s="142">
        <f t="shared" si="9"/>
        <v>0</v>
      </c>
      <c r="M45" s="142">
        <f t="shared" si="9"/>
        <v>0</v>
      </c>
      <c r="N45" s="142">
        <f t="shared" si="9"/>
        <v>0</v>
      </c>
      <c r="O45" s="142">
        <f t="shared" si="9"/>
        <v>0</v>
      </c>
      <c r="P45" s="142">
        <f t="shared" si="9"/>
        <v>0</v>
      </c>
      <c r="Q45" s="142">
        <f t="shared" si="9"/>
        <v>0.1388888888888889</v>
      </c>
      <c r="R45" s="142">
        <f t="shared" si="9"/>
        <v>0.25</v>
      </c>
      <c r="S45" s="142">
        <f t="shared" si="9"/>
        <v>0.23809523809523811</v>
      </c>
      <c r="T45" s="142">
        <f t="shared" si="9"/>
        <v>0</v>
      </c>
      <c r="U45" s="142">
        <f t="shared" si="9"/>
        <v>0.40000000000000013</v>
      </c>
      <c r="V45" s="169">
        <f t="shared" si="9"/>
        <v>0.1948051948051949</v>
      </c>
      <c r="W45" s="142">
        <f t="shared" si="9"/>
        <v>0</v>
      </c>
      <c r="X45" s="142">
        <f t="shared" si="9"/>
        <v>0.25</v>
      </c>
      <c r="Y45" s="142">
        <f t="shared" si="9"/>
        <v>0</v>
      </c>
      <c r="Z45" s="142">
        <f t="shared" si="9"/>
        <v>0</v>
      </c>
      <c r="AA45" s="142">
        <f t="shared" si="9"/>
        <v>0</v>
      </c>
      <c r="AB45" s="142">
        <f t="shared" si="9"/>
        <v>0</v>
      </c>
      <c r="AC45" s="142">
        <f t="shared" si="9"/>
        <v>0</v>
      </c>
      <c r="AD45" s="142">
        <f t="shared" si="9"/>
        <v>0.1388888888888889</v>
      </c>
      <c r="AE45" s="142">
        <f t="shared" si="9"/>
        <v>0.25</v>
      </c>
      <c r="AF45" s="142">
        <f t="shared" si="9"/>
        <v>0.23809523809523811</v>
      </c>
      <c r="AG45" s="142">
        <f t="shared" si="9"/>
        <v>0</v>
      </c>
      <c r="AH45" s="142">
        <f t="shared" si="9"/>
        <v>0.40000000000000013</v>
      </c>
      <c r="AI45" s="169">
        <f t="shared" si="9"/>
        <v>0.1948051948051949</v>
      </c>
      <c r="AJ45" s="142">
        <f t="shared" si="9"/>
        <v>0</v>
      </c>
      <c r="AK45" s="142">
        <f t="shared" si="9"/>
        <v>0.25</v>
      </c>
      <c r="AL45" s="142">
        <f t="shared" si="9"/>
        <v>0</v>
      </c>
      <c r="AM45" s="142">
        <f t="shared" si="9"/>
        <v>0</v>
      </c>
      <c r="AN45" s="142">
        <f t="shared" si="9"/>
        <v>0</v>
      </c>
      <c r="AO45" s="142">
        <f t="shared" si="9"/>
        <v>0</v>
      </c>
      <c r="AP45" s="142">
        <f t="shared" si="9"/>
        <v>0</v>
      </c>
      <c r="AQ45" s="142">
        <f t="shared" si="9"/>
        <v>0.1388888888888889</v>
      </c>
      <c r="AR45" s="142">
        <f t="shared" si="9"/>
        <v>0.25</v>
      </c>
      <c r="AS45" s="142">
        <f t="shared" si="9"/>
        <v>0.23809523809523811</v>
      </c>
      <c r="AT45" s="142">
        <f t="shared" si="9"/>
        <v>0</v>
      </c>
      <c r="AU45" s="142">
        <f t="shared" si="9"/>
        <v>0.40000000000000013</v>
      </c>
      <c r="AV45" s="169">
        <f t="shared" si="9"/>
        <v>0.1948051948051949</v>
      </c>
      <c r="AW45" s="142">
        <f t="shared" si="9"/>
        <v>0</v>
      </c>
      <c r="AX45" s="142">
        <f t="shared" si="9"/>
        <v>0.25</v>
      </c>
      <c r="AY45" s="142">
        <f t="shared" si="9"/>
        <v>0</v>
      </c>
      <c r="AZ45" s="142">
        <f t="shared" si="9"/>
        <v>0</v>
      </c>
    </row>
    <row r="46" spans="2:52">
      <c r="C46" t="s">
        <v>7</v>
      </c>
      <c r="D46" s="142">
        <f>IFERROR(D32/D41,0)</f>
        <v>2.7777777777777766E-2</v>
      </c>
      <c r="E46" s="142">
        <f t="shared" ref="E46:AZ46" si="10">IFERROR(E32/E41,0)</f>
        <v>0</v>
      </c>
      <c r="F46" s="142">
        <f t="shared" si="10"/>
        <v>4.7619047619047603E-2</v>
      </c>
      <c r="G46" s="142">
        <f t="shared" si="10"/>
        <v>3.2258064516129017E-2</v>
      </c>
      <c r="H46" s="142">
        <f t="shared" si="10"/>
        <v>0</v>
      </c>
      <c r="I46" s="169">
        <f t="shared" si="10"/>
        <v>2.2556390977443597E-2</v>
      </c>
      <c r="J46" s="142">
        <f t="shared" si="10"/>
        <v>0</v>
      </c>
      <c r="K46" s="142">
        <f t="shared" si="10"/>
        <v>0</v>
      </c>
      <c r="L46" s="142">
        <f t="shared" si="10"/>
        <v>1</v>
      </c>
      <c r="M46" s="142">
        <f t="shared" si="10"/>
        <v>0</v>
      </c>
      <c r="N46" s="142">
        <f t="shared" si="10"/>
        <v>0</v>
      </c>
      <c r="O46" s="142">
        <f t="shared" si="10"/>
        <v>0</v>
      </c>
      <c r="P46" s="142">
        <f t="shared" si="10"/>
        <v>0</v>
      </c>
      <c r="Q46" s="142">
        <f t="shared" si="10"/>
        <v>2.7777777777777766E-2</v>
      </c>
      <c r="R46" s="142">
        <f t="shared" si="10"/>
        <v>0</v>
      </c>
      <c r="S46" s="142">
        <f t="shared" si="10"/>
        <v>4.7619047619047603E-2</v>
      </c>
      <c r="T46" s="142">
        <f t="shared" si="10"/>
        <v>3.2258064516129017E-2</v>
      </c>
      <c r="U46" s="142">
        <f t="shared" si="10"/>
        <v>0</v>
      </c>
      <c r="V46" s="169">
        <f t="shared" si="10"/>
        <v>2.5974025974025976E-2</v>
      </c>
      <c r="W46" s="142">
        <f t="shared" si="10"/>
        <v>0</v>
      </c>
      <c r="X46" s="142">
        <f t="shared" si="10"/>
        <v>0</v>
      </c>
      <c r="Y46" s="142">
        <f t="shared" si="10"/>
        <v>1</v>
      </c>
      <c r="Z46" s="142">
        <f t="shared" si="10"/>
        <v>0</v>
      </c>
      <c r="AA46" s="142">
        <f t="shared" si="10"/>
        <v>0</v>
      </c>
      <c r="AB46" s="142">
        <f t="shared" si="10"/>
        <v>0</v>
      </c>
      <c r="AC46" s="142">
        <f t="shared" si="10"/>
        <v>0</v>
      </c>
      <c r="AD46" s="142">
        <f t="shared" si="10"/>
        <v>2.7777777777777766E-2</v>
      </c>
      <c r="AE46" s="142">
        <f t="shared" si="10"/>
        <v>0</v>
      </c>
      <c r="AF46" s="142">
        <f t="shared" si="10"/>
        <v>4.7619047619047603E-2</v>
      </c>
      <c r="AG46" s="142">
        <f t="shared" si="10"/>
        <v>3.2258064516129017E-2</v>
      </c>
      <c r="AH46" s="142">
        <f t="shared" si="10"/>
        <v>0</v>
      </c>
      <c r="AI46" s="169">
        <f t="shared" si="10"/>
        <v>2.5974025974025976E-2</v>
      </c>
      <c r="AJ46" s="142">
        <f t="shared" si="10"/>
        <v>0</v>
      </c>
      <c r="AK46" s="142">
        <f t="shared" si="10"/>
        <v>0</v>
      </c>
      <c r="AL46" s="142">
        <f t="shared" si="10"/>
        <v>1</v>
      </c>
      <c r="AM46" s="142">
        <f t="shared" si="10"/>
        <v>0</v>
      </c>
      <c r="AN46" s="142">
        <f t="shared" si="10"/>
        <v>0</v>
      </c>
      <c r="AO46" s="142">
        <f t="shared" si="10"/>
        <v>0</v>
      </c>
      <c r="AP46" s="142">
        <f t="shared" si="10"/>
        <v>0</v>
      </c>
      <c r="AQ46" s="142">
        <f t="shared" si="10"/>
        <v>2.7777777777777766E-2</v>
      </c>
      <c r="AR46" s="142">
        <f t="shared" si="10"/>
        <v>0</v>
      </c>
      <c r="AS46" s="142">
        <f t="shared" si="10"/>
        <v>4.7619047619047603E-2</v>
      </c>
      <c r="AT46" s="142">
        <f t="shared" si="10"/>
        <v>3.2258064516129017E-2</v>
      </c>
      <c r="AU46" s="142">
        <f t="shared" si="10"/>
        <v>0</v>
      </c>
      <c r="AV46" s="169">
        <f t="shared" si="10"/>
        <v>2.5974025974025976E-2</v>
      </c>
      <c r="AW46" s="142">
        <f t="shared" si="10"/>
        <v>0</v>
      </c>
      <c r="AX46" s="142">
        <f t="shared" si="10"/>
        <v>0</v>
      </c>
      <c r="AY46" s="142">
        <f t="shared" si="10"/>
        <v>1</v>
      </c>
      <c r="AZ46" s="142">
        <f t="shared" si="10"/>
        <v>0</v>
      </c>
    </row>
    <row r="47" spans="2:52">
      <c r="D47" s="168"/>
    </row>
    <row r="48" spans="2:52" ht="20.100000000000001">
      <c r="B48" s="452" t="s">
        <v>272</v>
      </c>
      <c r="C48" s="452"/>
      <c r="D48" s="201"/>
      <c r="E48" s="201"/>
      <c r="F48" s="201"/>
      <c r="G48" s="201"/>
      <c r="H48" s="201"/>
      <c r="I48" s="201"/>
      <c r="J48" s="201"/>
      <c r="K48" s="201"/>
      <c r="L48" s="201"/>
      <c r="M48" s="201"/>
      <c r="N48" s="201"/>
      <c r="O48" s="201"/>
      <c r="P48" s="201"/>
      <c r="Q48" s="201"/>
      <c r="R48" s="201"/>
      <c r="S48" s="201"/>
      <c r="T48" s="201"/>
      <c r="U48" s="201"/>
      <c r="V48" s="201"/>
      <c r="W48" s="201"/>
      <c r="X48" s="201"/>
      <c r="Y48" s="201"/>
      <c r="Z48" s="201"/>
      <c r="AA48" s="201"/>
      <c r="AB48" s="201"/>
      <c r="AC48" s="201"/>
      <c r="AD48" s="201"/>
      <c r="AE48" s="201"/>
      <c r="AF48" s="201"/>
      <c r="AG48" s="201"/>
      <c r="AH48" s="201"/>
      <c r="AI48" s="201"/>
      <c r="AJ48" s="201"/>
      <c r="AK48" s="201"/>
      <c r="AL48" s="201"/>
      <c r="AM48" s="201"/>
      <c r="AN48" s="201"/>
      <c r="AO48" s="201"/>
      <c r="AP48" s="201"/>
      <c r="AQ48" s="201"/>
      <c r="AR48" s="201"/>
      <c r="AS48" s="201"/>
      <c r="AT48" s="201"/>
      <c r="AU48" s="201"/>
      <c r="AV48" s="201"/>
      <c r="AW48" s="201"/>
      <c r="AX48" s="201"/>
      <c r="AY48" s="201"/>
      <c r="AZ48" s="201"/>
    </row>
    <row r="49" spans="2:52" ht="15.95">
      <c r="B49" s="449" t="s">
        <v>265</v>
      </c>
      <c r="C49" s="449"/>
      <c r="D49" s="30"/>
      <c r="E49" s="30"/>
      <c r="F49" s="30"/>
      <c r="G49" s="30"/>
      <c r="H49" s="30"/>
      <c r="I49" s="148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</row>
    <row r="50" spans="2:52">
      <c r="B50" s="28"/>
      <c r="C50" s="150" t="s">
        <v>11</v>
      </c>
      <c r="D50" s="111" cm="1">
        <f t="array" ref="D50">High_High</f>
        <v>150</v>
      </c>
      <c r="E50" s="111" cm="1">
        <f t="array" ref="E50">High_High</f>
        <v>150</v>
      </c>
      <c r="F50" s="111" cm="1">
        <f t="array" ref="F50">High_High</f>
        <v>150</v>
      </c>
      <c r="G50" s="111" cm="1">
        <f t="array" ref="G50">High_High</f>
        <v>150</v>
      </c>
      <c r="H50" s="111" cm="1">
        <f t="array" ref="H50">High_High</f>
        <v>150</v>
      </c>
      <c r="I50" s="140"/>
      <c r="J50" s="111" cm="1">
        <f t="array" ref="J50">High_High</f>
        <v>150</v>
      </c>
      <c r="K50" s="111" cm="1">
        <f t="array" ref="K50">High_High</f>
        <v>150</v>
      </c>
      <c r="L50" s="111" cm="1">
        <f t="array" ref="L50">High_High</f>
        <v>150</v>
      </c>
      <c r="M50" s="111" cm="1">
        <f t="array" ref="M50">High_High</f>
        <v>150</v>
      </c>
      <c r="N50" s="111" cm="1">
        <f t="array" ref="N50">High_High</f>
        <v>150</v>
      </c>
      <c r="O50" s="111" cm="1">
        <f t="array" ref="O50">High_High</f>
        <v>150</v>
      </c>
      <c r="P50" s="111" cm="1">
        <f t="array" ref="P50">High_High</f>
        <v>150</v>
      </c>
      <c r="Q50" s="111" cm="1">
        <f t="array" ref="Q50">High_High</f>
        <v>150</v>
      </c>
      <c r="R50" s="111" cm="1">
        <f t="array" ref="R50">High_High</f>
        <v>150</v>
      </c>
      <c r="S50" s="111" cm="1">
        <f t="array" ref="S50">High_High</f>
        <v>150</v>
      </c>
      <c r="T50" s="111" cm="1">
        <f t="array" ref="T50">High_High</f>
        <v>150</v>
      </c>
      <c r="U50" s="111" cm="1">
        <f t="array" ref="U50">High_High</f>
        <v>150</v>
      </c>
      <c r="V50" s="140"/>
      <c r="W50" s="111" cm="1">
        <f t="array" ref="W50">High_High</f>
        <v>150</v>
      </c>
      <c r="X50" s="111" cm="1">
        <f t="array" ref="X50">High_High</f>
        <v>150</v>
      </c>
      <c r="Y50" s="111" cm="1">
        <f t="array" ref="Y50">High_High</f>
        <v>150</v>
      </c>
      <c r="Z50" s="111" cm="1">
        <f t="array" ref="Z50">High_High</f>
        <v>150</v>
      </c>
      <c r="AA50" s="111" cm="1">
        <f t="array" ref="AA50">High_High</f>
        <v>150</v>
      </c>
      <c r="AB50" s="111" cm="1">
        <f t="array" ref="AB50">High_High</f>
        <v>150</v>
      </c>
      <c r="AC50" s="111" cm="1">
        <f t="array" ref="AC50">High_High</f>
        <v>150</v>
      </c>
      <c r="AD50" s="111" cm="1">
        <f t="array" ref="AD50">High_High</f>
        <v>150</v>
      </c>
      <c r="AE50" s="111" cm="1">
        <f t="array" ref="AE50">High_High</f>
        <v>150</v>
      </c>
      <c r="AF50" s="111" cm="1">
        <f t="array" ref="AF50">High_High</f>
        <v>150</v>
      </c>
      <c r="AG50" s="111" cm="1">
        <f t="array" ref="AG50">High_High</f>
        <v>150</v>
      </c>
      <c r="AH50" s="111" cm="1">
        <f t="array" ref="AH50">High_High</f>
        <v>150</v>
      </c>
      <c r="AI50" s="140"/>
      <c r="AJ50" s="111" cm="1">
        <f t="array" ref="AJ50">High_High</f>
        <v>150</v>
      </c>
      <c r="AK50" s="111" cm="1">
        <f t="array" ref="AK50">High_High</f>
        <v>150</v>
      </c>
      <c r="AL50" s="111" cm="1">
        <f t="array" ref="AL50">High_High</f>
        <v>150</v>
      </c>
      <c r="AM50" s="111" cm="1">
        <f t="array" ref="AM50">High_High</f>
        <v>150</v>
      </c>
      <c r="AN50" s="111" cm="1">
        <f t="array" ref="AN50">High_High</f>
        <v>150</v>
      </c>
      <c r="AO50" s="111" cm="1">
        <f t="array" ref="AO50">High_High</f>
        <v>150</v>
      </c>
      <c r="AP50" s="111" cm="1">
        <f t="array" ref="AP50">High_High</f>
        <v>150</v>
      </c>
      <c r="AQ50" s="111" cm="1">
        <f t="array" ref="AQ50">High_High</f>
        <v>150</v>
      </c>
      <c r="AR50" s="111" cm="1">
        <f t="array" ref="AR50">High_High</f>
        <v>150</v>
      </c>
      <c r="AS50" s="111" cm="1">
        <f t="array" ref="AS50">High_High</f>
        <v>150</v>
      </c>
      <c r="AT50" s="111" cm="1">
        <f t="array" ref="AT50">High_High</f>
        <v>150</v>
      </c>
      <c r="AU50" s="111" cm="1">
        <f t="array" ref="AU50">High_High</f>
        <v>150</v>
      </c>
      <c r="AV50" s="140"/>
      <c r="AW50" s="111" cm="1">
        <f t="array" ref="AW50">High_High</f>
        <v>150</v>
      </c>
      <c r="AX50" s="111" cm="1">
        <f t="array" ref="AX50">High_High</f>
        <v>150</v>
      </c>
      <c r="AY50" s="111" cm="1">
        <f t="array" ref="AY50">High_High</f>
        <v>150</v>
      </c>
      <c r="AZ50" s="111" cm="1">
        <f t="array" ref="AZ50">High_High</f>
        <v>150</v>
      </c>
    </row>
    <row r="51" spans="2:52">
      <c r="B51" s="28"/>
      <c r="C51" s="150" t="s">
        <v>244</v>
      </c>
      <c r="D51" s="119">
        <f>IF('Volume '!$C$144=1,'Volume '!AA173,IF('Volume '!$C$144=2,'Volume '!K173,'Volume '!AQ173))</f>
        <v>0</v>
      </c>
      <c r="E51" s="119">
        <f>IF('Volume '!$C$144=1,'Volume '!AB173,IF('Volume '!$C$144=2,'Volume '!L173,'Volume '!AR173))</f>
        <v>1</v>
      </c>
      <c r="F51" s="119">
        <f>IF('Volume '!$C$144=1,'Volume '!AC173,IF('Volume '!$C$144=2,'Volume '!M173,'Volume '!AS173))</f>
        <v>0</v>
      </c>
      <c r="G51" s="119">
        <f>IF('Volume '!$C$144=1,'Volume '!AD173,IF('Volume '!$C$144=2,'Volume '!N173,'Volume '!AT173))</f>
        <v>1</v>
      </c>
      <c r="H51" s="119">
        <f>IF('Volume '!$C$144=1,'Volume '!AE173,IF('Volume '!$C$144=2,'Volume '!O173,'Volume '!AU173))</f>
        <v>1</v>
      </c>
      <c r="I51" s="145">
        <f>SUM(D51:H51)</f>
        <v>3</v>
      </c>
      <c r="J51" s="120">
        <f>IF('Volume '!$C$144=1,'Volume '!T173,IF('Volume '!$C$144=2,'Volume '!D173,'Volume '!AJ173))</f>
        <v>0</v>
      </c>
      <c r="K51" s="120">
        <f>IF('Volume '!$C$144=1,'Volume '!U173,IF('Volume '!$C$144=2,'Volume '!E173,'Volume '!AK173))</f>
        <v>0</v>
      </c>
      <c r="L51" s="120">
        <f>IF('Volume '!$C$144=1,'Volume '!V173,IF('Volume '!$C$144=2,'Volume '!F173,'Volume '!AL173))</f>
        <v>0</v>
      </c>
      <c r="M51" s="120">
        <f>IF('Volume '!$C$144=1,'Volume '!W173,IF('Volume '!$C$144=2,'Volume '!G173,'Volume '!AM173))</f>
        <v>0</v>
      </c>
      <c r="N51" s="120">
        <f>IF('Volume '!$C$144=1,'Volume '!X173,IF('Volume '!$C$144=2,'Volume '!H173,'Volume '!AN173))</f>
        <v>0</v>
      </c>
      <c r="O51" s="120">
        <f>IF('Volume '!$C$144=1,'Volume '!Y173,IF('Volume '!$C$144=2,'Volume '!I173,'Volume '!AO173))</f>
        <v>0</v>
      </c>
      <c r="P51" s="120">
        <f>IF('Volume '!$C$144=1,'Volume '!Z173,IF('Volume '!$C$144=2,'Volume '!J173,'Volume '!AP173))</f>
        <v>0</v>
      </c>
      <c r="Q51" s="120">
        <f>IF('Volume '!$C$144=1,'Volume '!AA173,IF('Volume '!$C$144=2,'Volume '!K173,'Volume '!AQ173))</f>
        <v>0</v>
      </c>
      <c r="R51" s="120">
        <f>IF('Volume '!$C$144=1,'Volume '!AB173,IF('Volume '!$C$144=2,'Volume '!L173,'Volume '!AR173))</f>
        <v>1</v>
      </c>
      <c r="S51" s="120">
        <f>IF('Volume '!$C$144=1,'Volume '!AC173,IF('Volume '!$C$144=2,'Volume '!M173,'Volume '!AS173))</f>
        <v>0</v>
      </c>
      <c r="T51" s="120">
        <f>IF('Volume '!$C$144=1,'Volume '!AD173,IF('Volume '!$C$144=2,'Volume '!N173,'Volume '!AT173))</f>
        <v>1</v>
      </c>
      <c r="U51" s="120">
        <f>IF('Volume '!$C$144=1,'Volume '!AE173,IF('Volume '!$C$144=2,'Volume '!O173,'Volume '!AU173))</f>
        <v>1</v>
      </c>
      <c r="V51" s="145">
        <f>SUM(J51:U51)</f>
        <v>3</v>
      </c>
      <c r="W51" s="120">
        <f>IF('Volume '!$C$144=1,'Volume '!T173,IF('Volume '!$C$144=2,'Volume '!D173,'Volume '!AJ173))</f>
        <v>0</v>
      </c>
      <c r="X51" s="120">
        <f>IF('Volume '!$C$144=1,'Volume '!U173,IF('Volume '!$C$144=2,'Volume '!E173,'Volume '!AK173))</f>
        <v>0</v>
      </c>
      <c r="Y51" s="120">
        <f>IF('Volume '!$C$144=1,'Volume '!V173,IF('Volume '!$C$144=2,'Volume '!F173,'Volume '!AL173))</f>
        <v>0</v>
      </c>
      <c r="Z51" s="120">
        <f>IF('Volume '!$C$144=1,'Volume '!W173,IF('Volume '!$C$144=2,'Volume '!G173,'Volume '!AM173))</f>
        <v>0</v>
      </c>
      <c r="AA51" s="120">
        <f>IF('Volume '!$C$144=1,'Volume '!X173,IF('Volume '!$C$144=2,'Volume '!H173,'Volume '!AN173))</f>
        <v>0</v>
      </c>
      <c r="AB51" s="120">
        <f>IF('Volume '!$C$144=1,'Volume '!Y173,IF('Volume '!$C$144=2,'Volume '!I173,'Volume '!AO173))</f>
        <v>0</v>
      </c>
      <c r="AC51" s="120">
        <f>IF('Volume '!$C$144=1,'Volume '!Z173,IF('Volume '!$C$144=2,'Volume '!J173,'Volume '!AP173))</f>
        <v>0</v>
      </c>
      <c r="AD51" s="120">
        <f>IF('Volume '!$C$144=1,'Volume '!AA173,IF('Volume '!$C$144=2,'Volume '!K173,'Volume '!AQ173))</f>
        <v>0</v>
      </c>
      <c r="AE51" s="120">
        <f>IF('Volume '!$C$144=1,'Volume '!AB173,IF('Volume '!$C$144=2,'Volume '!L173,'Volume '!AR173))</f>
        <v>1</v>
      </c>
      <c r="AF51" s="120">
        <f>IF('Volume '!$C$144=1,'Volume '!AC173,IF('Volume '!$C$144=2,'Volume '!M173,'Volume '!AS173))</f>
        <v>0</v>
      </c>
      <c r="AG51" s="120">
        <f>IF('Volume '!$C$144=1,'Volume '!AD173,IF('Volume '!$C$144=2,'Volume '!N173,'Volume '!AT173))</f>
        <v>1</v>
      </c>
      <c r="AH51" s="120">
        <f>IF('Volume '!$C$144=1,'Volume '!AE173,IF('Volume '!$C$144=2,'Volume '!O173,'Volume '!AU173))</f>
        <v>1</v>
      </c>
      <c r="AI51" s="145">
        <f>SUM(W51:AH51)</f>
        <v>3</v>
      </c>
      <c r="AJ51" s="120">
        <f>IF('Volume '!$C$144=1,'Volume '!T173,IF('Volume '!$C$144=2,'Volume '!D173,'Volume '!AJ173))</f>
        <v>0</v>
      </c>
      <c r="AK51" s="120">
        <f>IF('Volume '!$C$144=1,'Volume '!U173,IF('Volume '!$C$144=2,'Volume '!E173,'Volume '!AK173))</f>
        <v>0</v>
      </c>
      <c r="AL51" s="120">
        <f>IF('Volume '!$C$144=1,'Volume '!V173,IF('Volume '!$C$144=2,'Volume '!F173,'Volume '!AL173))</f>
        <v>0</v>
      </c>
      <c r="AM51" s="120">
        <f>IF('Volume '!$C$144=1,'Volume '!W173,IF('Volume '!$C$144=2,'Volume '!G173,'Volume '!AM173))</f>
        <v>0</v>
      </c>
      <c r="AN51" s="120">
        <f>IF('Volume '!$C$144=1,'Volume '!X173,IF('Volume '!$C$144=2,'Volume '!H173,'Volume '!AN173))</f>
        <v>0</v>
      </c>
      <c r="AO51" s="120">
        <f>IF('Volume '!$C$144=1,'Volume '!Y173,IF('Volume '!$C$144=2,'Volume '!I173,'Volume '!AO173))</f>
        <v>0</v>
      </c>
      <c r="AP51" s="120">
        <f>IF('Volume '!$C$144=1,'Volume '!Z173,IF('Volume '!$C$144=2,'Volume '!J173,'Volume '!AP173))</f>
        <v>0</v>
      </c>
      <c r="AQ51" s="120">
        <f>IF('Volume '!$C$144=1,'Volume '!AA173,IF('Volume '!$C$144=2,'Volume '!K173,'Volume '!AQ173))</f>
        <v>0</v>
      </c>
      <c r="AR51" s="120">
        <f>IF('Volume '!$C$144=1,'Volume '!AB173,IF('Volume '!$C$144=2,'Volume '!L173,'Volume '!AR173))</f>
        <v>1</v>
      </c>
      <c r="AS51" s="120">
        <f>IF('Volume '!$C$144=1,'Volume '!AC173,IF('Volume '!$C$144=2,'Volume '!M173,'Volume '!AS173))</f>
        <v>0</v>
      </c>
      <c r="AT51" s="120">
        <f>IF('Volume '!$C$144=1,'Volume '!AD173,IF('Volume '!$C$144=2,'Volume '!N173,'Volume '!AT173))</f>
        <v>1</v>
      </c>
      <c r="AU51" s="120">
        <f>IF('Volume '!$C$144=1,'Volume '!AE173,IF('Volume '!$C$144=2,'Volume '!O173,'Volume '!AU173))</f>
        <v>1</v>
      </c>
      <c r="AV51" s="145">
        <f>SUM(AJ51:AU51)</f>
        <v>3</v>
      </c>
      <c r="AW51" s="120">
        <f>IF('Volume '!$C$144=1,'Volume '!T173,IF('Volume '!$C$144=2,'Volume '!D173,'Volume '!AJ173))</f>
        <v>0</v>
      </c>
      <c r="AX51" s="120">
        <f>IF('Volume '!$C$144=1,'Volume '!U173,IF('Volume '!$C$144=2,'Volume '!E173,'Volume '!AK173))</f>
        <v>0</v>
      </c>
      <c r="AY51" s="120">
        <f>IF('Volume '!$C$144=1,'Volume '!V173,IF('Volume '!$C$144=2,'Volume '!F173,'Volume '!AL173))</f>
        <v>0</v>
      </c>
      <c r="AZ51" s="120">
        <f>IF('Volume '!$C$144=1,'Volume '!W173,IF('Volume '!$C$144=2,'Volume '!G173,'Volume '!AM173))</f>
        <v>0</v>
      </c>
    </row>
    <row r="52" spans="2:52">
      <c r="C52" s="150" t="s">
        <v>246</v>
      </c>
      <c r="D52" s="144">
        <f>D50*D51*'Revenue Streams Assumptions'!$V$12</f>
        <v>0</v>
      </c>
      <c r="E52" s="144">
        <f>E50*E51*'Revenue Streams Assumptions'!$V$12</f>
        <v>4.5</v>
      </c>
      <c r="F52" s="144">
        <f>F50*F51*'Revenue Streams Assumptions'!$V$12</f>
        <v>0</v>
      </c>
      <c r="G52" s="144">
        <f>G50*G51*'Revenue Streams Assumptions'!$V$12</f>
        <v>4.5</v>
      </c>
      <c r="H52" s="144">
        <f>H50*H51*'Revenue Streams Assumptions'!$V$12</f>
        <v>4.5</v>
      </c>
      <c r="I52" s="97">
        <f>SUM(D52:H52)</f>
        <v>13.5</v>
      </c>
      <c r="J52" s="7">
        <f>J50*J51*'Revenue Streams Assumptions'!$V$12</f>
        <v>0</v>
      </c>
      <c r="K52" s="7">
        <f>K50*K51*'Revenue Streams Assumptions'!$V$12</f>
        <v>0</v>
      </c>
      <c r="L52" s="7">
        <f>L50*L51*'Revenue Streams Assumptions'!$V$12</f>
        <v>0</v>
      </c>
      <c r="M52" s="7">
        <f>M50*M51*'Revenue Streams Assumptions'!$V$12</f>
        <v>0</v>
      </c>
      <c r="N52" s="7">
        <f>N50*N51*'Revenue Streams Assumptions'!$V$12</f>
        <v>0</v>
      </c>
      <c r="O52" s="7">
        <f>O50*O51*'Revenue Streams Assumptions'!$V$12</f>
        <v>0</v>
      </c>
      <c r="P52" s="7">
        <f>P50*P51*'Revenue Streams Assumptions'!$V$12</f>
        <v>0</v>
      </c>
      <c r="Q52" s="7">
        <f>Q50*Q51*'Revenue Streams Assumptions'!$V$12</f>
        <v>0</v>
      </c>
      <c r="R52" s="7">
        <f>R50*R51*'Revenue Streams Assumptions'!$V$12</f>
        <v>4.5</v>
      </c>
      <c r="S52" s="7">
        <f>S50*S51*'Revenue Streams Assumptions'!$V$12</f>
        <v>0</v>
      </c>
      <c r="T52" s="7">
        <f>T50*T51*'Revenue Streams Assumptions'!$V$12</f>
        <v>4.5</v>
      </c>
      <c r="U52" s="7">
        <f>U50*U51*'Revenue Streams Assumptions'!$V$12</f>
        <v>4.5</v>
      </c>
      <c r="V52" s="154">
        <f>SUM(J52:U52)</f>
        <v>13.5</v>
      </c>
      <c r="W52" s="7">
        <f>W50*W51*'Revenue Streams Assumptions'!$V$12</f>
        <v>0</v>
      </c>
      <c r="X52" s="7">
        <f>X50*X51*'Revenue Streams Assumptions'!$V$12</f>
        <v>0</v>
      </c>
      <c r="Y52" s="7">
        <f>Y50*Y51*'Revenue Streams Assumptions'!$V$12</f>
        <v>0</v>
      </c>
      <c r="Z52" s="7">
        <f>Z50*Z51*'Revenue Streams Assumptions'!$V$12</f>
        <v>0</v>
      </c>
      <c r="AA52" s="7">
        <f>AA50*AA51*'Revenue Streams Assumptions'!$V$12</f>
        <v>0</v>
      </c>
      <c r="AB52" s="7">
        <f>AB50*AB51*'Revenue Streams Assumptions'!$V$12</f>
        <v>0</v>
      </c>
      <c r="AC52" s="7">
        <f>AC50*AC51*'Revenue Streams Assumptions'!$V$12</f>
        <v>0</v>
      </c>
      <c r="AD52" s="7">
        <f>AD50*AD51*'Revenue Streams Assumptions'!$V$12</f>
        <v>0</v>
      </c>
      <c r="AE52" s="7">
        <f>AE50*AE51*'Revenue Streams Assumptions'!$V$12</f>
        <v>4.5</v>
      </c>
      <c r="AF52" s="7">
        <f>AF50*AF51*'Revenue Streams Assumptions'!$V$12</f>
        <v>0</v>
      </c>
      <c r="AG52" s="7">
        <f>AG50*AG51*'Revenue Streams Assumptions'!$V$12</f>
        <v>4.5</v>
      </c>
      <c r="AH52" s="7">
        <f>AH50*AH51*'Revenue Streams Assumptions'!$V$12</f>
        <v>4.5</v>
      </c>
      <c r="AI52" s="154">
        <f>SUM(W52:AH52)</f>
        <v>13.5</v>
      </c>
      <c r="AJ52" s="7">
        <f>AJ50*AJ51*'Revenue Streams Assumptions'!$V$12</f>
        <v>0</v>
      </c>
      <c r="AK52" s="7">
        <f>AK50*AK51*'Revenue Streams Assumptions'!$V$12</f>
        <v>0</v>
      </c>
      <c r="AL52" s="7">
        <f>AL50*AL51*'Revenue Streams Assumptions'!$V$12</f>
        <v>0</v>
      </c>
      <c r="AM52" s="7">
        <f>AM50*AM51*'Revenue Streams Assumptions'!$V$12</f>
        <v>0</v>
      </c>
      <c r="AN52" s="7">
        <f>AN50*AN51*'Revenue Streams Assumptions'!$V$12</f>
        <v>0</v>
      </c>
      <c r="AO52" s="7">
        <f>AO50*AO51*'Revenue Streams Assumptions'!$V$12</f>
        <v>0</v>
      </c>
      <c r="AP52" s="7">
        <f>AP50*AP51*'Revenue Streams Assumptions'!$V$12</f>
        <v>0</v>
      </c>
      <c r="AQ52" s="7">
        <f>AQ50*AQ51*'Revenue Streams Assumptions'!$V$12</f>
        <v>0</v>
      </c>
      <c r="AR52" s="7">
        <f>AR50*AR51*'Revenue Streams Assumptions'!$V$12</f>
        <v>4.5</v>
      </c>
      <c r="AS52" s="7">
        <f>AS50*AS51*'Revenue Streams Assumptions'!$V$12</f>
        <v>0</v>
      </c>
      <c r="AT52" s="7">
        <f>AT50*AT51*'Revenue Streams Assumptions'!$V$12</f>
        <v>4.5</v>
      </c>
      <c r="AU52" s="7">
        <f>AU50*AU51*'Revenue Streams Assumptions'!$V$12</f>
        <v>4.5</v>
      </c>
      <c r="AV52" s="97">
        <f>SUM(AJ52:AU52)</f>
        <v>13.5</v>
      </c>
      <c r="AW52" s="7">
        <f>AW50*AW51*'Revenue Streams Assumptions'!$V$12</f>
        <v>0</v>
      </c>
      <c r="AX52" s="7">
        <f>AX50*AX51*'Revenue Streams Assumptions'!$V$12</f>
        <v>0</v>
      </c>
      <c r="AY52" s="7">
        <f>AY50*AY51*'Revenue Streams Assumptions'!$V$12</f>
        <v>0</v>
      </c>
      <c r="AZ52" s="7">
        <f>AZ50*AZ51*'Revenue Streams Assumptions'!$V$12</f>
        <v>0</v>
      </c>
    </row>
    <row r="53" spans="2:52">
      <c r="C53" s="101"/>
      <c r="D53" s="111"/>
      <c r="E53" s="111"/>
      <c r="F53" s="111"/>
      <c r="G53" s="111"/>
      <c r="H53" s="111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92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92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</row>
    <row r="54" spans="2:52">
      <c r="C54" s="262" t="s">
        <v>266</v>
      </c>
      <c r="D54" s="163">
        <f>D52*'Revenue Streams Assumptions'!$V$13</f>
        <v>0</v>
      </c>
      <c r="E54" s="163">
        <f>E52*'Revenue Streams Assumptions'!$V$13</f>
        <v>3.15</v>
      </c>
      <c r="F54" s="163">
        <f>F52*'Revenue Streams Assumptions'!$V$13</f>
        <v>0</v>
      </c>
      <c r="G54" s="163">
        <f>G52*'Revenue Streams Assumptions'!$V$13</f>
        <v>3.15</v>
      </c>
      <c r="H54" s="163">
        <f>H52*'Revenue Streams Assumptions'!$V$13</f>
        <v>3.15</v>
      </c>
      <c r="I54" s="164">
        <f>SUM(D54:H54)</f>
        <v>9.4499999999999993</v>
      </c>
      <c r="J54" s="165">
        <f>J52*'Revenue Streams Assumptions'!$V$13</f>
        <v>0</v>
      </c>
      <c r="K54" s="165">
        <f>K52*'Revenue Streams Assumptions'!$V$13</f>
        <v>0</v>
      </c>
      <c r="L54" s="165">
        <f>L52*'Revenue Streams Assumptions'!$V$13</f>
        <v>0</v>
      </c>
      <c r="M54" s="165">
        <f>M52*'Revenue Streams Assumptions'!$V$13</f>
        <v>0</v>
      </c>
      <c r="N54" s="165">
        <f>N52*'Revenue Streams Assumptions'!$V$13</f>
        <v>0</v>
      </c>
      <c r="O54" s="165">
        <f>O52*'Revenue Streams Assumptions'!$V$13</f>
        <v>0</v>
      </c>
      <c r="P54" s="165">
        <f>P52*'Revenue Streams Assumptions'!$V$13</f>
        <v>0</v>
      </c>
      <c r="Q54" s="165">
        <f>Q52*'Revenue Streams Assumptions'!$V$13</f>
        <v>0</v>
      </c>
      <c r="R54" s="165">
        <f>R52*'Revenue Streams Assumptions'!$V$13</f>
        <v>3.15</v>
      </c>
      <c r="S54" s="165">
        <f>S52*'Revenue Streams Assumptions'!$V$13</f>
        <v>0</v>
      </c>
      <c r="T54" s="165">
        <f>T52*'Revenue Streams Assumptions'!$V$13</f>
        <v>3.15</v>
      </c>
      <c r="U54" s="165">
        <f>U52*'Revenue Streams Assumptions'!$V$13</f>
        <v>3.15</v>
      </c>
      <c r="V54" s="166">
        <f>SUM(J54:U54)</f>
        <v>9.4499999999999993</v>
      </c>
      <c r="W54" s="165">
        <f>W52*'Revenue Streams Assumptions'!$V$13</f>
        <v>0</v>
      </c>
      <c r="X54" s="165">
        <f>X52*'Revenue Streams Assumptions'!$V$13</f>
        <v>0</v>
      </c>
      <c r="Y54" s="165">
        <f>Y52*'Revenue Streams Assumptions'!$V$13</f>
        <v>0</v>
      </c>
      <c r="Z54" s="165">
        <f>Z52*'Revenue Streams Assumptions'!$V$13</f>
        <v>0</v>
      </c>
      <c r="AA54" s="165">
        <f>AA52*'Revenue Streams Assumptions'!$V$13</f>
        <v>0</v>
      </c>
      <c r="AB54" s="165">
        <f>AB52*'Revenue Streams Assumptions'!$V$13</f>
        <v>0</v>
      </c>
      <c r="AC54" s="165">
        <f>AC52*'Revenue Streams Assumptions'!$V$13</f>
        <v>0</v>
      </c>
      <c r="AD54" s="165">
        <f>AD52*'Revenue Streams Assumptions'!$V$13</f>
        <v>0</v>
      </c>
      <c r="AE54" s="165">
        <f>AE52*'Revenue Streams Assumptions'!$V$13</f>
        <v>3.15</v>
      </c>
      <c r="AF54" s="165">
        <f>AF52*'Revenue Streams Assumptions'!$V$13</f>
        <v>0</v>
      </c>
      <c r="AG54" s="165">
        <f>AG52*'Revenue Streams Assumptions'!$V$13</f>
        <v>3.15</v>
      </c>
      <c r="AH54" s="165">
        <f>AH52*'Revenue Streams Assumptions'!$V$13</f>
        <v>3.15</v>
      </c>
      <c r="AI54" s="166">
        <f>SUM(W54:AH54)</f>
        <v>9.4499999999999993</v>
      </c>
      <c r="AJ54" s="165">
        <f>AJ52*'Revenue Streams Assumptions'!$V$13</f>
        <v>0</v>
      </c>
      <c r="AK54" s="165">
        <f>AK52*'Revenue Streams Assumptions'!$V$13</f>
        <v>0</v>
      </c>
      <c r="AL54" s="165">
        <f>AL52*'Revenue Streams Assumptions'!$V$13</f>
        <v>0</v>
      </c>
      <c r="AM54" s="165">
        <f>AM52*'Revenue Streams Assumptions'!$V$13</f>
        <v>0</v>
      </c>
      <c r="AN54" s="165">
        <f>AN52*'Revenue Streams Assumptions'!$V$13</f>
        <v>0</v>
      </c>
      <c r="AO54" s="165">
        <f>AO52*'Revenue Streams Assumptions'!$V$13</f>
        <v>0</v>
      </c>
      <c r="AP54" s="165">
        <f>AP52*'Revenue Streams Assumptions'!$V$13</f>
        <v>0</v>
      </c>
      <c r="AQ54" s="165">
        <f>AQ52*'Revenue Streams Assumptions'!$V$13</f>
        <v>0</v>
      </c>
      <c r="AR54" s="165">
        <f>AR52*'Revenue Streams Assumptions'!$V$13</f>
        <v>3.15</v>
      </c>
      <c r="AS54" s="165">
        <f>AS52*'Revenue Streams Assumptions'!$V$13</f>
        <v>0</v>
      </c>
      <c r="AT54" s="165">
        <f>AT52*'Revenue Streams Assumptions'!$V$13</f>
        <v>3.15</v>
      </c>
      <c r="AU54" s="165">
        <f>AU52*'Revenue Streams Assumptions'!$V$13</f>
        <v>3.15</v>
      </c>
      <c r="AV54" s="164">
        <f>SUM(AJ54:AU54)</f>
        <v>9.4499999999999993</v>
      </c>
      <c r="AW54" s="165">
        <f>AW52*'Revenue Streams Assumptions'!$V$13</f>
        <v>0</v>
      </c>
      <c r="AX54" s="165">
        <f>AX52*'Revenue Streams Assumptions'!$V$13</f>
        <v>0</v>
      </c>
      <c r="AY54" s="165">
        <f>AY52*'Revenue Streams Assumptions'!$V$13</f>
        <v>0</v>
      </c>
      <c r="AZ54" s="165">
        <f>AZ52*'Revenue Streams Assumptions'!$V$13</f>
        <v>0</v>
      </c>
    </row>
    <row r="55" spans="2:52">
      <c r="C55" s="143"/>
      <c r="D55" s="111"/>
      <c r="E55" s="111"/>
      <c r="F55" s="111"/>
      <c r="G55" s="111"/>
      <c r="H55" s="111"/>
      <c r="I55" s="140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156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156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140"/>
      <c r="AW55" s="34"/>
      <c r="AX55" s="34"/>
      <c r="AY55" s="34"/>
      <c r="AZ55" s="34"/>
    </row>
    <row r="56" spans="2:52">
      <c r="C56" s="161" t="s">
        <v>248</v>
      </c>
      <c r="D56" s="158">
        <f>D52-D54</f>
        <v>0</v>
      </c>
      <c r="E56" s="158">
        <f t="shared" ref="E56:AZ56" si="11">E52-E54</f>
        <v>1.35</v>
      </c>
      <c r="F56" s="158">
        <f t="shared" si="11"/>
        <v>0</v>
      </c>
      <c r="G56" s="158">
        <f t="shared" si="11"/>
        <v>1.35</v>
      </c>
      <c r="H56" s="158">
        <f t="shared" si="11"/>
        <v>1.35</v>
      </c>
      <c r="I56" s="263">
        <f t="shared" si="11"/>
        <v>4.0500000000000007</v>
      </c>
      <c r="J56" s="158">
        <f t="shared" si="11"/>
        <v>0</v>
      </c>
      <c r="K56" s="158">
        <f t="shared" si="11"/>
        <v>0</v>
      </c>
      <c r="L56" s="158">
        <f t="shared" si="11"/>
        <v>0</v>
      </c>
      <c r="M56" s="158">
        <f t="shared" si="11"/>
        <v>0</v>
      </c>
      <c r="N56" s="158">
        <f t="shared" si="11"/>
        <v>0</v>
      </c>
      <c r="O56" s="158">
        <f t="shared" si="11"/>
        <v>0</v>
      </c>
      <c r="P56" s="158">
        <f t="shared" si="11"/>
        <v>0</v>
      </c>
      <c r="Q56" s="158">
        <f t="shared" si="11"/>
        <v>0</v>
      </c>
      <c r="R56" s="158">
        <f t="shared" si="11"/>
        <v>1.35</v>
      </c>
      <c r="S56" s="158">
        <f t="shared" si="11"/>
        <v>0</v>
      </c>
      <c r="T56" s="158">
        <f t="shared" si="11"/>
        <v>1.35</v>
      </c>
      <c r="U56" s="158">
        <f t="shared" si="11"/>
        <v>1.35</v>
      </c>
      <c r="V56" s="263">
        <f t="shared" si="11"/>
        <v>4.0500000000000007</v>
      </c>
      <c r="W56" s="158">
        <f t="shared" si="11"/>
        <v>0</v>
      </c>
      <c r="X56" s="158">
        <f t="shared" si="11"/>
        <v>0</v>
      </c>
      <c r="Y56" s="158">
        <f t="shared" si="11"/>
        <v>0</v>
      </c>
      <c r="Z56" s="158">
        <f t="shared" si="11"/>
        <v>0</v>
      </c>
      <c r="AA56" s="158">
        <f t="shared" si="11"/>
        <v>0</v>
      </c>
      <c r="AB56" s="158">
        <f t="shared" si="11"/>
        <v>0</v>
      </c>
      <c r="AC56" s="158">
        <f t="shared" si="11"/>
        <v>0</v>
      </c>
      <c r="AD56" s="158">
        <f t="shared" si="11"/>
        <v>0</v>
      </c>
      <c r="AE56" s="158">
        <f t="shared" si="11"/>
        <v>1.35</v>
      </c>
      <c r="AF56" s="158">
        <f t="shared" si="11"/>
        <v>0</v>
      </c>
      <c r="AG56" s="158">
        <f t="shared" si="11"/>
        <v>1.35</v>
      </c>
      <c r="AH56" s="158">
        <f t="shared" si="11"/>
        <v>1.35</v>
      </c>
      <c r="AI56" s="263">
        <f t="shared" si="11"/>
        <v>4.0500000000000007</v>
      </c>
      <c r="AJ56" s="158">
        <f t="shared" si="11"/>
        <v>0</v>
      </c>
      <c r="AK56" s="158">
        <f t="shared" si="11"/>
        <v>0</v>
      </c>
      <c r="AL56" s="158">
        <f t="shared" si="11"/>
        <v>0</v>
      </c>
      <c r="AM56" s="158">
        <f t="shared" si="11"/>
        <v>0</v>
      </c>
      <c r="AN56" s="158">
        <f t="shared" si="11"/>
        <v>0</v>
      </c>
      <c r="AO56" s="158">
        <f t="shared" si="11"/>
        <v>0</v>
      </c>
      <c r="AP56" s="158">
        <f t="shared" si="11"/>
        <v>0</v>
      </c>
      <c r="AQ56" s="158">
        <f t="shared" si="11"/>
        <v>0</v>
      </c>
      <c r="AR56" s="158">
        <f t="shared" si="11"/>
        <v>1.35</v>
      </c>
      <c r="AS56" s="158">
        <f t="shared" si="11"/>
        <v>0</v>
      </c>
      <c r="AT56" s="158">
        <f t="shared" si="11"/>
        <v>1.35</v>
      </c>
      <c r="AU56" s="158">
        <f t="shared" si="11"/>
        <v>1.35</v>
      </c>
      <c r="AV56" s="263">
        <f t="shared" si="11"/>
        <v>4.0500000000000007</v>
      </c>
      <c r="AW56" s="158">
        <f t="shared" si="11"/>
        <v>0</v>
      </c>
      <c r="AX56" s="158">
        <f t="shared" si="11"/>
        <v>0</v>
      </c>
      <c r="AY56" s="158">
        <f t="shared" si="11"/>
        <v>0</v>
      </c>
      <c r="AZ56" s="158">
        <f t="shared" si="11"/>
        <v>0</v>
      </c>
    </row>
    <row r="57" spans="2:52">
      <c r="C57" s="161"/>
      <c r="D57" s="111"/>
      <c r="E57" s="111"/>
      <c r="F57" s="111"/>
      <c r="G57" s="111"/>
      <c r="H57" s="111"/>
      <c r="I57" s="140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156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156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140"/>
      <c r="AW57" s="34"/>
      <c r="AX57" s="34"/>
      <c r="AY57" s="34"/>
      <c r="AZ57" s="34"/>
    </row>
    <row r="58" spans="2:52">
      <c r="C58" s="162"/>
      <c r="AI58" s="11"/>
    </row>
    <row r="59" spans="2:52" ht="15.95">
      <c r="B59" s="448" t="s">
        <v>267</v>
      </c>
      <c r="C59" s="448"/>
      <c r="D59" s="30"/>
      <c r="E59" s="30"/>
      <c r="F59" s="30"/>
      <c r="G59" s="30"/>
      <c r="H59" s="30"/>
      <c r="I59" s="148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87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</row>
    <row r="60" spans="2:52">
      <c r="B60" s="28"/>
      <c r="C60" s="150" t="s">
        <v>11</v>
      </c>
      <c r="D60" s="111" cm="1">
        <f t="array" ref="D60">High_Medium</f>
        <v>50</v>
      </c>
      <c r="E60" s="111" cm="1">
        <f t="array" ref="E60">High_Medium</f>
        <v>50</v>
      </c>
      <c r="F60" s="111" cm="1">
        <f t="array" ref="F60">High_Medium</f>
        <v>50</v>
      </c>
      <c r="G60" s="111" cm="1">
        <f t="array" ref="G60">High_Medium</f>
        <v>50</v>
      </c>
      <c r="H60" s="111" cm="1">
        <f t="array" ref="H60">High_Medium</f>
        <v>50</v>
      </c>
      <c r="I60" s="140"/>
      <c r="J60" s="111" cm="1">
        <f t="array" ref="J60">High_Medium</f>
        <v>50</v>
      </c>
      <c r="K60" s="111" cm="1">
        <f t="array" ref="K60">High_Medium</f>
        <v>50</v>
      </c>
      <c r="L60" s="111" cm="1">
        <f t="array" ref="L60">High_Medium</f>
        <v>50</v>
      </c>
      <c r="M60" s="111" cm="1">
        <f t="array" ref="M60">High_Medium</f>
        <v>50</v>
      </c>
      <c r="N60" s="111" cm="1">
        <f t="array" ref="N60">High_Medium</f>
        <v>50</v>
      </c>
      <c r="O60" s="111" cm="1">
        <f t="array" ref="O60">High_Medium</f>
        <v>50</v>
      </c>
      <c r="P60" s="111" cm="1">
        <f t="array" ref="P60">High_Medium</f>
        <v>50</v>
      </c>
      <c r="Q60" s="111" cm="1">
        <f t="array" ref="Q60">High_Medium</f>
        <v>50</v>
      </c>
      <c r="R60" s="111" cm="1">
        <f t="array" ref="R60">High_Medium</f>
        <v>50</v>
      </c>
      <c r="S60" s="111" cm="1">
        <f t="array" ref="S60">High_Medium</f>
        <v>50</v>
      </c>
      <c r="T60" s="111" cm="1">
        <f t="array" ref="T60">High_Medium</f>
        <v>50</v>
      </c>
      <c r="U60" s="111" cm="1">
        <f t="array" ref="U60">High_Medium</f>
        <v>50</v>
      </c>
      <c r="V60" s="140"/>
      <c r="W60" s="111" cm="1">
        <f t="array" ref="W60">High_Medium</f>
        <v>50</v>
      </c>
      <c r="X60" s="111" cm="1">
        <f t="array" ref="X60">High_Medium</f>
        <v>50</v>
      </c>
      <c r="Y60" s="111" cm="1">
        <f t="array" ref="Y60">High_Medium</f>
        <v>50</v>
      </c>
      <c r="Z60" s="111" cm="1">
        <f t="array" ref="Z60">High_Medium</f>
        <v>50</v>
      </c>
      <c r="AA60" s="111" cm="1">
        <f t="array" ref="AA60">High_Medium</f>
        <v>50</v>
      </c>
      <c r="AB60" s="111" cm="1">
        <f t="array" ref="AB60">High_Medium</f>
        <v>50</v>
      </c>
      <c r="AC60" s="111" cm="1">
        <f t="array" ref="AC60">High_Medium</f>
        <v>50</v>
      </c>
      <c r="AD60" s="111" cm="1">
        <f t="array" ref="AD60">High_Medium</f>
        <v>50</v>
      </c>
      <c r="AE60" s="111" cm="1">
        <f t="array" ref="AE60">High_Medium</f>
        <v>50</v>
      </c>
      <c r="AF60" s="111" cm="1">
        <f t="array" ref="AF60">High_Medium</f>
        <v>50</v>
      </c>
      <c r="AG60" s="111" cm="1">
        <f t="array" ref="AG60">High_Medium</f>
        <v>50</v>
      </c>
      <c r="AH60" s="111" cm="1">
        <f t="array" ref="AH60">High_Medium</f>
        <v>50</v>
      </c>
      <c r="AI60" s="156"/>
      <c r="AJ60" s="111" cm="1">
        <f t="array" ref="AJ60">High_Medium</f>
        <v>50</v>
      </c>
      <c r="AK60" s="111" cm="1">
        <f t="array" ref="AK60">High_Medium</f>
        <v>50</v>
      </c>
      <c r="AL60" s="111" cm="1">
        <f t="array" ref="AL60">High_Medium</f>
        <v>50</v>
      </c>
      <c r="AM60" s="111" cm="1">
        <f t="array" ref="AM60">High_Medium</f>
        <v>50</v>
      </c>
      <c r="AN60" s="111" cm="1">
        <f t="array" ref="AN60">High_Medium</f>
        <v>50</v>
      </c>
      <c r="AO60" s="111" cm="1">
        <f t="array" ref="AO60">High_Medium</f>
        <v>50</v>
      </c>
      <c r="AP60" s="111" cm="1">
        <f t="array" ref="AP60">High_Medium</f>
        <v>50</v>
      </c>
      <c r="AQ60" s="111" cm="1">
        <f t="array" ref="AQ60">High_Medium</f>
        <v>50</v>
      </c>
      <c r="AR60" s="111" cm="1">
        <f t="array" ref="AR60">High_Medium</f>
        <v>50</v>
      </c>
      <c r="AS60" s="111" cm="1">
        <f t="array" ref="AS60">High_Medium</f>
        <v>50</v>
      </c>
      <c r="AT60" s="111" cm="1">
        <f t="array" ref="AT60">High_Medium</f>
        <v>50</v>
      </c>
      <c r="AU60" s="111" cm="1">
        <f t="array" ref="AU60">High_Medium</f>
        <v>50</v>
      </c>
      <c r="AV60" s="140"/>
      <c r="AW60" s="111" cm="1">
        <f t="array" ref="AW60">High_Medium</f>
        <v>50</v>
      </c>
      <c r="AX60" s="111" cm="1">
        <f t="array" ref="AX60">High_Medium</f>
        <v>50</v>
      </c>
      <c r="AY60" s="111" cm="1">
        <f t="array" ref="AY60">High_Medium</f>
        <v>50</v>
      </c>
      <c r="AZ60" s="111" cm="1">
        <f t="array" ref="AZ60">High_Medium</f>
        <v>50</v>
      </c>
    </row>
    <row r="61" spans="2:52">
      <c r="B61" s="28"/>
      <c r="C61" s="150" t="s">
        <v>244</v>
      </c>
      <c r="D61" s="119">
        <f>IF('Volume '!$C$144=1,'Volume '!AA174,IF('Volume '!$C$144=2,'Volume '!K174,'Volume '!AQ174))</f>
        <v>1</v>
      </c>
      <c r="E61" s="119">
        <f>IF('Volume '!$C$144=1,'Volume '!AB174,IF('Volume '!$C$144=2,'Volume '!L174,'Volume '!AR174))</f>
        <v>0</v>
      </c>
      <c r="F61" s="119">
        <f>IF('Volume '!$C$144=1,'Volume '!AC174,IF('Volume '!$C$144=2,'Volume '!M174,'Volume '!AS174))</f>
        <v>0</v>
      </c>
      <c r="G61" s="119">
        <f>IF('Volume '!$C$144=1,'Volume '!AD174,IF('Volume '!$C$144=2,'Volume '!N174,'Volume '!AT174))</f>
        <v>1</v>
      </c>
      <c r="H61" s="119">
        <f>IF('Volume '!$C$144=1,'Volume '!AE174,IF('Volume '!$C$144=2,'Volume '!O174,'Volume '!AU174))</f>
        <v>0</v>
      </c>
      <c r="I61" s="145">
        <f>SUM(D61:H61)</f>
        <v>2</v>
      </c>
      <c r="J61" s="120">
        <f>IF('Volume '!$C$144=1,'Volume '!T174,IF('Volume '!$C$144=2,'Volume '!D174,'Volume '!AJ174))</f>
        <v>0</v>
      </c>
      <c r="K61" s="120">
        <f>IF('Volume '!$C$144=1,'Volume '!U174,IF('Volume '!$C$144=2,'Volume '!E174,'Volume '!AK174))</f>
        <v>0</v>
      </c>
      <c r="L61" s="120">
        <f>IF('Volume '!$C$144=1,'Volume '!V174,IF('Volume '!$C$144=2,'Volume '!F174,'Volume '!AL174))</f>
        <v>0</v>
      </c>
      <c r="M61" s="120">
        <f>IF('Volume '!$C$144=1,'Volume '!W174,IF('Volume '!$C$144=2,'Volume '!G174,'Volume '!AM174))</f>
        <v>0</v>
      </c>
      <c r="N61" s="120">
        <f>IF('Volume '!$C$144=1,'Volume '!X174,IF('Volume '!$C$144=2,'Volume '!H174,'Volume '!AN174))</f>
        <v>0</v>
      </c>
      <c r="O61" s="120">
        <f>IF('Volume '!$C$144=1,'Volume '!Y174,IF('Volume '!$C$144=2,'Volume '!I174,'Volume '!AO174))</f>
        <v>0</v>
      </c>
      <c r="P61" s="120">
        <f>IF('Volume '!$C$144=1,'Volume '!Z174,IF('Volume '!$C$144=2,'Volume '!J174,'Volume '!AP174))</f>
        <v>0</v>
      </c>
      <c r="Q61" s="120">
        <f>IF('Volume '!$C$144=1,'Volume '!AA174,IF('Volume '!$C$144=2,'Volume '!K174,'Volume '!AQ174))</f>
        <v>1</v>
      </c>
      <c r="R61" s="120">
        <f>IF('Volume '!$C$144=1,'Volume '!AB174,IF('Volume '!$C$144=2,'Volume '!L174,'Volume '!AR174))</f>
        <v>0</v>
      </c>
      <c r="S61" s="120">
        <f>IF('Volume '!$C$144=1,'Volume '!AC174,IF('Volume '!$C$144=2,'Volume '!M174,'Volume '!AS174))</f>
        <v>0</v>
      </c>
      <c r="T61" s="120">
        <f>IF('Volume '!$C$144=1,'Volume '!AD174,IF('Volume '!$C$144=2,'Volume '!N174,'Volume '!AT174))</f>
        <v>1</v>
      </c>
      <c r="U61" s="120">
        <f>IF('Volume '!$C$144=1,'Volume '!AE174,IF('Volume '!$C$144=2,'Volume '!O174,'Volume '!AU174))</f>
        <v>0</v>
      </c>
      <c r="V61" s="145">
        <f>SUM(J61:U61)</f>
        <v>2</v>
      </c>
      <c r="W61" s="120">
        <f>IF('Volume '!$C$144=1,'Volume '!T174,IF('Volume '!$C$144=2,'Volume '!D174,'Volume '!AJ174))</f>
        <v>0</v>
      </c>
      <c r="X61" s="120">
        <f>IF('Volume '!$C$144=1,'Volume '!U174,IF('Volume '!$C$144=2,'Volume '!E174,'Volume '!AK174))</f>
        <v>0</v>
      </c>
      <c r="Y61" s="120">
        <f>IF('Volume '!$C$144=1,'Volume '!V174,IF('Volume '!$C$144=2,'Volume '!F174,'Volume '!AL174))</f>
        <v>0</v>
      </c>
      <c r="Z61" s="120">
        <f>IF('Volume '!$C$144=1,'Volume '!W174,IF('Volume '!$C$144=2,'Volume '!G174,'Volume '!AM174))</f>
        <v>0</v>
      </c>
      <c r="AA61" s="120">
        <f>IF('Volume '!$C$144=1,'Volume '!X174,IF('Volume '!$C$144=2,'Volume '!H174,'Volume '!AN174))</f>
        <v>0</v>
      </c>
      <c r="AB61" s="120">
        <f>IF('Volume '!$C$144=1,'Volume '!Y174,IF('Volume '!$C$144=2,'Volume '!I174,'Volume '!AO174))</f>
        <v>0</v>
      </c>
      <c r="AC61" s="120">
        <f>IF('Volume '!$C$144=1,'Volume '!Z174,IF('Volume '!$C$144=2,'Volume '!J174,'Volume '!AP174))</f>
        <v>0</v>
      </c>
      <c r="AD61" s="120">
        <f>IF('Volume '!$C$144=1,'Volume '!AA174,IF('Volume '!$C$144=2,'Volume '!K174,'Volume '!AQ174))</f>
        <v>1</v>
      </c>
      <c r="AE61" s="120">
        <f>IF('Volume '!$C$144=1,'Volume '!AB174,IF('Volume '!$C$144=2,'Volume '!L174,'Volume '!AR174))</f>
        <v>0</v>
      </c>
      <c r="AF61" s="120">
        <f>IF('Volume '!$C$144=1,'Volume '!AC174,IF('Volume '!$C$144=2,'Volume '!M174,'Volume '!AS174))</f>
        <v>0</v>
      </c>
      <c r="AG61" s="120">
        <f>IF('Volume '!$C$144=1,'Volume '!AD174,IF('Volume '!$C$144=2,'Volume '!N174,'Volume '!AT174))</f>
        <v>1</v>
      </c>
      <c r="AH61" s="120">
        <f>IF('Volume '!$C$144=1,'Volume '!AE174,IF('Volume '!$C$144=2,'Volume '!O174,'Volume '!AU174))</f>
        <v>0</v>
      </c>
      <c r="AI61" s="160">
        <f>SUM(W61:AH61)</f>
        <v>2</v>
      </c>
      <c r="AJ61" s="120">
        <f>IF('Volume '!$C$144=1,'Volume '!T174,IF('Volume '!$C$144=2,'Volume '!D174,'Volume '!AJ174))</f>
        <v>0</v>
      </c>
      <c r="AK61" s="120">
        <f>IF('Volume '!$C$144=1,'Volume '!U174,IF('Volume '!$C$144=2,'Volume '!E174,'Volume '!AK174))</f>
        <v>0</v>
      </c>
      <c r="AL61" s="120">
        <f>IF('Volume '!$C$144=1,'Volume '!V174,IF('Volume '!$C$144=2,'Volume '!F174,'Volume '!AL174))</f>
        <v>0</v>
      </c>
      <c r="AM61" s="120">
        <f>IF('Volume '!$C$144=1,'Volume '!W174,IF('Volume '!$C$144=2,'Volume '!G174,'Volume '!AM174))</f>
        <v>0</v>
      </c>
      <c r="AN61" s="120">
        <f>IF('Volume '!$C$144=1,'Volume '!X174,IF('Volume '!$C$144=2,'Volume '!H174,'Volume '!AN174))</f>
        <v>0</v>
      </c>
      <c r="AO61" s="120">
        <f>IF('Volume '!$C$144=1,'Volume '!Y174,IF('Volume '!$C$144=2,'Volume '!I174,'Volume '!AO174))</f>
        <v>0</v>
      </c>
      <c r="AP61" s="120">
        <f>IF('Volume '!$C$144=1,'Volume '!Z174,IF('Volume '!$C$144=2,'Volume '!J174,'Volume '!AP174))</f>
        <v>0</v>
      </c>
      <c r="AQ61" s="120">
        <f>IF('Volume '!$C$144=1,'Volume '!AA174,IF('Volume '!$C$144=2,'Volume '!K174,'Volume '!AQ174))</f>
        <v>1</v>
      </c>
      <c r="AR61" s="120">
        <f>IF('Volume '!$C$144=1,'Volume '!AB174,IF('Volume '!$C$144=2,'Volume '!L174,'Volume '!AR174))</f>
        <v>0</v>
      </c>
      <c r="AS61" s="120">
        <f>IF('Volume '!$C$144=1,'Volume '!AC174,IF('Volume '!$C$144=2,'Volume '!M174,'Volume '!AS174))</f>
        <v>0</v>
      </c>
      <c r="AT61" s="120">
        <f>IF('Volume '!$C$144=1,'Volume '!AD174,IF('Volume '!$C$144=2,'Volume '!N174,'Volume '!AT174))</f>
        <v>1</v>
      </c>
      <c r="AU61" s="120">
        <f>IF('Volume '!$C$144=1,'Volume '!AE174,IF('Volume '!$C$144=2,'Volume '!O174,'Volume '!AU174))</f>
        <v>0</v>
      </c>
      <c r="AV61" s="145">
        <f>SUM(AJ61:AU61)</f>
        <v>2</v>
      </c>
      <c r="AW61" s="120">
        <f>IF('Volume '!$C$144=1,'Volume '!T174,IF('Volume '!$C$144=2,'Volume '!D174,'Volume '!AJ174))</f>
        <v>0</v>
      </c>
      <c r="AX61" s="120">
        <f>IF('Volume '!$C$144=1,'Volume '!U174,IF('Volume '!$C$144=2,'Volume '!E174,'Volume '!AK174))</f>
        <v>0</v>
      </c>
      <c r="AY61" s="120">
        <f>IF('Volume '!$C$144=1,'Volume '!V174,IF('Volume '!$C$144=2,'Volume '!F174,'Volume '!AL174))</f>
        <v>0</v>
      </c>
      <c r="AZ61" s="120">
        <f>IF('Volume '!$C$144=1,'Volume '!W174,IF('Volume '!$C$144=2,'Volume '!G174,'Volume '!AM174))</f>
        <v>0</v>
      </c>
    </row>
    <row r="62" spans="2:52">
      <c r="C62" s="150" t="s">
        <v>246</v>
      </c>
      <c r="D62" s="144">
        <f>D60*D61*'Revenue Streams Assumptions'!$V$12</f>
        <v>1.5</v>
      </c>
      <c r="E62" s="144">
        <f>E60*E61*'Revenue Streams Assumptions'!$V$12</f>
        <v>0</v>
      </c>
      <c r="F62" s="144">
        <f>F60*F61*'Revenue Streams Assumptions'!$V$12</f>
        <v>0</v>
      </c>
      <c r="G62" s="144">
        <f>G60*G61*'Revenue Streams Assumptions'!$V$12</f>
        <v>1.5</v>
      </c>
      <c r="H62" s="144">
        <f>H60*H61*'Revenue Streams Assumptions'!$V$12</f>
        <v>0</v>
      </c>
      <c r="I62" s="97">
        <f>SUM(D62:H62)</f>
        <v>3</v>
      </c>
      <c r="J62" s="7">
        <f>J60*J61*'Revenue Streams Assumptions'!$V$12</f>
        <v>0</v>
      </c>
      <c r="K62" s="7">
        <f>K60*K61*'Revenue Streams Assumptions'!$V$12</f>
        <v>0</v>
      </c>
      <c r="L62" s="7">
        <f>L60*L61*'Revenue Streams Assumptions'!$V$12</f>
        <v>0</v>
      </c>
      <c r="M62" s="7">
        <f>M60*M61*'Revenue Streams Assumptions'!$V$12</f>
        <v>0</v>
      </c>
      <c r="N62" s="7">
        <f>N60*N61*'Revenue Streams Assumptions'!$V$12</f>
        <v>0</v>
      </c>
      <c r="O62" s="7">
        <f>O60*O61*'Revenue Streams Assumptions'!$V$12</f>
        <v>0</v>
      </c>
      <c r="P62" s="7">
        <f>P60*P61*'Revenue Streams Assumptions'!$V$12</f>
        <v>0</v>
      </c>
      <c r="Q62" s="7">
        <f>Q60*Q61*'Revenue Streams Assumptions'!$V$12</f>
        <v>1.5</v>
      </c>
      <c r="R62" s="7">
        <f>R60*R61*'Revenue Streams Assumptions'!$V$12</f>
        <v>0</v>
      </c>
      <c r="S62" s="7">
        <f>S60*S61*'Revenue Streams Assumptions'!$V$12</f>
        <v>0</v>
      </c>
      <c r="T62" s="7">
        <f>T60*T61*'Revenue Streams Assumptions'!$V$12</f>
        <v>1.5</v>
      </c>
      <c r="U62" s="7">
        <f>U60*U61*'Revenue Streams Assumptions'!$V$12</f>
        <v>0</v>
      </c>
      <c r="V62" s="154">
        <f>SUM(J62:U62)</f>
        <v>3</v>
      </c>
      <c r="W62" s="7">
        <f>W60*W61*'Revenue Streams Assumptions'!$V$12</f>
        <v>0</v>
      </c>
      <c r="X62" s="7">
        <f>X60*X61*'Revenue Streams Assumptions'!$V$12</f>
        <v>0</v>
      </c>
      <c r="Y62" s="7">
        <f>Y60*Y61*'Revenue Streams Assumptions'!$V$12</f>
        <v>0</v>
      </c>
      <c r="Z62" s="7">
        <f>Z60*Z61*'Revenue Streams Assumptions'!$V$12</f>
        <v>0</v>
      </c>
      <c r="AA62" s="7">
        <f>AA60*AA61*'Revenue Streams Assumptions'!$V$12</f>
        <v>0</v>
      </c>
      <c r="AB62" s="7">
        <f>AB60*AB61*'Revenue Streams Assumptions'!$V$12</f>
        <v>0</v>
      </c>
      <c r="AC62" s="7">
        <f>AC60*AC61*'Revenue Streams Assumptions'!$V$12</f>
        <v>0</v>
      </c>
      <c r="AD62" s="7">
        <f>AD60*AD61*'Revenue Streams Assumptions'!$V$12</f>
        <v>1.5</v>
      </c>
      <c r="AE62" s="7">
        <f>AE60*AE61*'Revenue Streams Assumptions'!$V$12</f>
        <v>0</v>
      </c>
      <c r="AF62" s="7">
        <f>AF60*AF61*'Revenue Streams Assumptions'!$V$12</f>
        <v>0</v>
      </c>
      <c r="AG62" s="7">
        <f>AG60*AG61*'Revenue Streams Assumptions'!$V$12</f>
        <v>1.5</v>
      </c>
      <c r="AH62" s="7">
        <f>AH60*AH61*'Revenue Streams Assumptions'!$V$12</f>
        <v>0</v>
      </c>
      <c r="AI62" s="154">
        <f>SUM(W62:AH62)</f>
        <v>3</v>
      </c>
      <c r="AJ62" s="7">
        <f>AJ60*AJ61*'Revenue Streams Assumptions'!$V$12</f>
        <v>0</v>
      </c>
      <c r="AK62" s="7">
        <f>AK60*AK61*'Revenue Streams Assumptions'!$V$12</f>
        <v>0</v>
      </c>
      <c r="AL62" s="7">
        <f>AL60*AL61*'Revenue Streams Assumptions'!$V$12</f>
        <v>0</v>
      </c>
      <c r="AM62" s="7">
        <f>AM60*AM61*'Revenue Streams Assumptions'!$V$12</f>
        <v>0</v>
      </c>
      <c r="AN62" s="7">
        <f>AN60*AN61*'Revenue Streams Assumptions'!$V$12</f>
        <v>0</v>
      </c>
      <c r="AO62" s="7">
        <f>AO60*AO61*'Revenue Streams Assumptions'!$V$12</f>
        <v>0</v>
      </c>
      <c r="AP62" s="7">
        <f>AP60*AP61*'Revenue Streams Assumptions'!$V$12</f>
        <v>0</v>
      </c>
      <c r="AQ62" s="7">
        <f>AQ60*AQ61*'Revenue Streams Assumptions'!$V$12</f>
        <v>1.5</v>
      </c>
      <c r="AR62" s="7">
        <f>AR60*AR61*'Revenue Streams Assumptions'!$V$12</f>
        <v>0</v>
      </c>
      <c r="AS62" s="7">
        <f>AS60*AS61*'Revenue Streams Assumptions'!$V$12</f>
        <v>0</v>
      </c>
      <c r="AT62" s="7">
        <f>AT60*AT61*'Revenue Streams Assumptions'!$V$12</f>
        <v>1.5</v>
      </c>
      <c r="AU62" s="7">
        <f>AU60*AU61*'Revenue Streams Assumptions'!$V$12</f>
        <v>0</v>
      </c>
      <c r="AV62" s="97">
        <f>SUM(AJ62:AU62)</f>
        <v>3</v>
      </c>
      <c r="AW62" s="7">
        <f>AW60*AW61*'Revenue Streams Assumptions'!$V$12</f>
        <v>0</v>
      </c>
      <c r="AX62" s="7">
        <f>AX60*AX61*'Revenue Streams Assumptions'!$V$12</f>
        <v>0</v>
      </c>
      <c r="AY62" s="7">
        <f>AY60*AY61*'Revenue Streams Assumptions'!$V$12</f>
        <v>0</v>
      </c>
      <c r="AZ62" s="7">
        <f>AZ60*AZ61*'Revenue Streams Assumptions'!$V$12</f>
        <v>0</v>
      </c>
    </row>
    <row r="63" spans="2:52">
      <c r="C63" s="101"/>
      <c r="D63" s="111"/>
      <c r="E63" s="111"/>
      <c r="F63" s="111"/>
      <c r="G63" s="111"/>
      <c r="H63" s="111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92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92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</row>
    <row r="64" spans="2:52">
      <c r="C64" s="262" t="s">
        <v>266</v>
      </c>
      <c r="D64" s="163">
        <f>D62*'Revenue Streams Assumptions'!$V$13</f>
        <v>1.0499999999999998</v>
      </c>
      <c r="E64" s="163">
        <f>E62*'Revenue Streams Assumptions'!$V$13</f>
        <v>0</v>
      </c>
      <c r="F64" s="163">
        <f>F62*'Revenue Streams Assumptions'!$V$13</f>
        <v>0</v>
      </c>
      <c r="G64" s="163">
        <f>G62*'Revenue Streams Assumptions'!$V$13</f>
        <v>1.0499999999999998</v>
      </c>
      <c r="H64" s="163">
        <f>H62*'Revenue Streams Assumptions'!$V$13</f>
        <v>0</v>
      </c>
      <c r="I64" s="164">
        <f>SUM(D64:H64)</f>
        <v>2.0999999999999996</v>
      </c>
      <c r="J64" s="165">
        <f>J62*'Revenue Streams Assumptions'!$V$13</f>
        <v>0</v>
      </c>
      <c r="K64" s="165">
        <f>K62*'Revenue Streams Assumptions'!$V$13</f>
        <v>0</v>
      </c>
      <c r="L64" s="165">
        <f>L62*'Revenue Streams Assumptions'!$V$13</f>
        <v>0</v>
      </c>
      <c r="M64" s="165">
        <f>M62*'Revenue Streams Assumptions'!$V$13</f>
        <v>0</v>
      </c>
      <c r="N64" s="165">
        <f>N62*'Revenue Streams Assumptions'!$V$13</f>
        <v>0</v>
      </c>
      <c r="O64" s="165">
        <f>O62*'Revenue Streams Assumptions'!$V$13</f>
        <v>0</v>
      </c>
      <c r="P64" s="165">
        <f>P62*'Revenue Streams Assumptions'!$V$13</f>
        <v>0</v>
      </c>
      <c r="Q64" s="165">
        <f>Q62*'Revenue Streams Assumptions'!$V$13</f>
        <v>1.0499999999999998</v>
      </c>
      <c r="R64" s="165">
        <f>R62*'Revenue Streams Assumptions'!$V$13</f>
        <v>0</v>
      </c>
      <c r="S64" s="165">
        <f>S62*'Revenue Streams Assumptions'!$V$13</f>
        <v>0</v>
      </c>
      <c r="T64" s="165">
        <f>T62*'Revenue Streams Assumptions'!$V$13</f>
        <v>1.0499999999999998</v>
      </c>
      <c r="U64" s="165">
        <f>U62*'Revenue Streams Assumptions'!$V$13</f>
        <v>0</v>
      </c>
      <c r="V64" s="166">
        <f>SUM(J64:U64)</f>
        <v>2.0999999999999996</v>
      </c>
      <c r="W64" s="165">
        <f>W62*'Revenue Streams Assumptions'!$V$13</f>
        <v>0</v>
      </c>
      <c r="X64" s="165">
        <f>X62*'Revenue Streams Assumptions'!$V$13</f>
        <v>0</v>
      </c>
      <c r="Y64" s="165">
        <f>Y62*'Revenue Streams Assumptions'!$V$13</f>
        <v>0</v>
      </c>
      <c r="Z64" s="165">
        <f>Z62*'Revenue Streams Assumptions'!$V$13</f>
        <v>0</v>
      </c>
      <c r="AA64" s="165">
        <f>AA62*'Revenue Streams Assumptions'!$V$13</f>
        <v>0</v>
      </c>
      <c r="AB64" s="165">
        <f>AB62*'Revenue Streams Assumptions'!$V$13</f>
        <v>0</v>
      </c>
      <c r="AC64" s="165">
        <f>AC62*'Revenue Streams Assumptions'!$V$13</f>
        <v>0</v>
      </c>
      <c r="AD64" s="165">
        <f>AD62*'Revenue Streams Assumptions'!$V$13</f>
        <v>1.0499999999999998</v>
      </c>
      <c r="AE64" s="165">
        <f>AE62*'Revenue Streams Assumptions'!$V$13</f>
        <v>0</v>
      </c>
      <c r="AF64" s="165">
        <f>AF62*'Revenue Streams Assumptions'!$V$13</f>
        <v>0</v>
      </c>
      <c r="AG64" s="165">
        <f>AG62*'Revenue Streams Assumptions'!$V$13</f>
        <v>1.0499999999999998</v>
      </c>
      <c r="AH64" s="165">
        <f>AH62*'Revenue Streams Assumptions'!$V$13</f>
        <v>0</v>
      </c>
      <c r="AI64" s="166">
        <f>SUM(W64:AH64)</f>
        <v>2.0999999999999996</v>
      </c>
      <c r="AJ64" s="165">
        <f>AJ62*'Revenue Streams Assumptions'!$V$13</f>
        <v>0</v>
      </c>
      <c r="AK64" s="165">
        <f>AK62*'Revenue Streams Assumptions'!$V$13</f>
        <v>0</v>
      </c>
      <c r="AL64" s="165">
        <f>AL62*'Revenue Streams Assumptions'!$V$13</f>
        <v>0</v>
      </c>
      <c r="AM64" s="165">
        <f>AM62*'Revenue Streams Assumptions'!$V$13</f>
        <v>0</v>
      </c>
      <c r="AN64" s="165">
        <f>AN62*'Revenue Streams Assumptions'!$V$13</f>
        <v>0</v>
      </c>
      <c r="AO64" s="165">
        <f>AO62*'Revenue Streams Assumptions'!$V$13</f>
        <v>0</v>
      </c>
      <c r="AP64" s="165">
        <f>AP62*'Revenue Streams Assumptions'!$V$13</f>
        <v>0</v>
      </c>
      <c r="AQ64" s="165">
        <f>AQ62*'Revenue Streams Assumptions'!$V$13</f>
        <v>1.0499999999999998</v>
      </c>
      <c r="AR64" s="165">
        <f>AR62*'Revenue Streams Assumptions'!$V$13</f>
        <v>0</v>
      </c>
      <c r="AS64" s="165">
        <f>AS62*'Revenue Streams Assumptions'!$V$13</f>
        <v>0</v>
      </c>
      <c r="AT64" s="165">
        <f>AT62*'Revenue Streams Assumptions'!$V$13</f>
        <v>1.0499999999999998</v>
      </c>
      <c r="AU64" s="165">
        <f>AU62*'Revenue Streams Assumptions'!$V$13</f>
        <v>0</v>
      </c>
      <c r="AV64" s="164">
        <f>SUM(AJ64:AU64)</f>
        <v>2.0999999999999996</v>
      </c>
      <c r="AW64" s="165">
        <f>AW62*'Revenue Streams Assumptions'!$V$13</f>
        <v>0</v>
      </c>
      <c r="AX64" s="165">
        <f>AX62*'Revenue Streams Assumptions'!$V$13</f>
        <v>0</v>
      </c>
      <c r="AY64" s="165">
        <f>AY62*'Revenue Streams Assumptions'!$V$13</f>
        <v>0</v>
      </c>
      <c r="AZ64" s="165">
        <f>AZ62*'Revenue Streams Assumptions'!$V$13</f>
        <v>0</v>
      </c>
    </row>
    <row r="65" spans="2:52">
      <c r="C65" s="143"/>
      <c r="D65" s="111"/>
      <c r="E65" s="111"/>
      <c r="F65" s="111"/>
      <c r="G65" s="111"/>
      <c r="H65" s="111"/>
      <c r="I65" s="140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156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156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140"/>
      <c r="AW65" s="34"/>
      <c r="AX65" s="34"/>
      <c r="AY65" s="34"/>
      <c r="AZ65" s="34"/>
    </row>
    <row r="66" spans="2:52">
      <c r="C66" s="161" t="s">
        <v>248</v>
      </c>
      <c r="D66" s="158">
        <f>D62-D64</f>
        <v>0.45000000000000018</v>
      </c>
      <c r="E66" s="158">
        <f t="shared" ref="E66:AZ66" si="12">E62-E64</f>
        <v>0</v>
      </c>
      <c r="F66" s="158">
        <f t="shared" si="12"/>
        <v>0</v>
      </c>
      <c r="G66" s="158">
        <f t="shared" si="12"/>
        <v>0.45000000000000018</v>
      </c>
      <c r="H66" s="158">
        <f t="shared" si="12"/>
        <v>0</v>
      </c>
      <c r="I66" s="263">
        <f t="shared" si="12"/>
        <v>0.90000000000000036</v>
      </c>
      <c r="J66" s="158">
        <f t="shared" si="12"/>
        <v>0</v>
      </c>
      <c r="K66" s="158">
        <f t="shared" si="12"/>
        <v>0</v>
      </c>
      <c r="L66" s="158">
        <f t="shared" si="12"/>
        <v>0</v>
      </c>
      <c r="M66" s="158">
        <f t="shared" si="12"/>
        <v>0</v>
      </c>
      <c r="N66" s="158">
        <f t="shared" si="12"/>
        <v>0</v>
      </c>
      <c r="O66" s="158">
        <f t="shared" si="12"/>
        <v>0</v>
      </c>
      <c r="P66" s="158">
        <f t="shared" si="12"/>
        <v>0</v>
      </c>
      <c r="Q66" s="158">
        <f t="shared" si="12"/>
        <v>0.45000000000000018</v>
      </c>
      <c r="R66" s="158">
        <f t="shared" si="12"/>
        <v>0</v>
      </c>
      <c r="S66" s="158">
        <f t="shared" si="12"/>
        <v>0</v>
      </c>
      <c r="T66" s="158">
        <f t="shared" si="12"/>
        <v>0.45000000000000018</v>
      </c>
      <c r="U66" s="158">
        <f t="shared" si="12"/>
        <v>0</v>
      </c>
      <c r="V66" s="263">
        <f t="shared" si="12"/>
        <v>0.90000000000000036</v>
      </c>
      <c r="W66" s="158">
        <f t="shared" si="12"/>
        <v>0</v>
      </c>
      <c r="X66" s="158">
        <f t="shared" si="12"/>
        <v>0</v>
      </c>
      <c r="Y66" s="158">
        <f t="shared" si="12"/>
        <v>0</v>
      </c>
      <c r="Z66" s="158">
        <f t="shared" si="12"/>
        <v>0</v>
      </c>
      <c r="AA66" s="158">
        <f t="shared" si="12"/>
        <v>0</v>
      </c>
      <c r="AB66" s="158">
        <f t="shared" si="12"/>
        <v>0</v>
      </c>
      <c r="AC66" s="158">
        <f t="shared" si="12"/>
        <v>0</v>
      </c>
      <c r="AD66" s="158">
        <f t="shared" si="12"/>
        <v>0.45000000000000018</v>
      </c>
      <c r="AE66" s="158">
        <f t="shared" si="12"/>
        <v>0</v>
      </c>
      <c r="AF66" s="158">
        <f t="shared" si="12"/>
        <v>0</v>
      </c>
      <c r="AG66" s="158">
        <f t="shared" si="12"/>
        <v>0.45000000000000018</v>
      </c>
      <c r="AH66" s="158">
        <f t="shared" si="12"/>
        <v>0</v>
      </c>
      <c r="AI66" s="263">
        <f t="shared" si="12"/>
        <v>0.90000000000000036</v>
      </c>
      <c r="AJ66" s="158">
        <f t="shared" si="12"/>
        <v>0</v>
      </c>
      <c r="AK66" s="158">
        <f t="shared" si="12"/>
        <v>0</v>
      </c>
      <c r="AL66" s="158">
        <f t="shared" si="12"/>
        <v>0</v>
      </c>
      <c r="AM66" s="158">
        <f t="shared" si="12"/>
        <v>0</v>
      </c>
      <c r="AN66" s="158">
        <f t="shared" si="12"/>
        <v>0</v>
      </c>
      <c r="AO66" s="158">
        <f t="shared" si="12"/>
        <v>0</v>
      </c>
      <c r="AP66" s="158">
        <f t="shared" si="12"/>
        <v>0</v>
      </c>
      <c r="AQ66" s="158">
        <f t="shared" si="12"/>
        <v>0.45000000000000018</v>
      </c>
      <c r="AR66" s="158">
        <f t="shared" si="12"/>
        <v>0</v>
      </c>
      <c r="AS66" s="158">
        <f t="shared" si="12"/>
        <v>0</v>
      </c>
      <c r="AT66" s="158">
        <f t="shared" si="12"/>
        <v>0.45000000000000018</v>
      </c>
      <c r="AU66" s="158">
        <f t="shared" si="12"/>
        <v>0</v>
      </c>
      <c r="AV66" s="263">
        <f t="shared" si="12"/>
        <v>0.90000000000000036</v>
      </c>
      <c r="AW66" s="158">
        <f t="shared" si="12"/>
        <v>0</v>
      </c>
      <c r="AX66" s="158">
        <f t="shared" si="12"/>
        <v>0</v>
      </c>
      <c r="AY66" s="158">
        <f t="shared" si="12"/>
        <v>0</v>
      </c>
      <c r="AZ66" s="158">
        <f t="shared" si="12"/>
        <v>0</v>
      </c>
    </row>
    <row r="67" spans="2:52">
      <c r="AI67" s="11"/>
    </row>
    <row r="68" spans="2:52">
      <c r="AI68" s="11"/>
    </row>
    <row r="69" spans="2:52" ht="15.95">
      <c r="B69" s="448" t="s">
        <v>268</v>
      </c>
      <c r="C69" s="448"/>
      <c r="D69" s="30"/>
      <c r="E69" s="30"/>
      <c r="F69" s="30"/>
      <c r="G69" s="30"/>
      <c r="H69" s="30"/>
      <c r="I69" s="148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87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</row>
    <row r="70" spans="2:52">
      <c r="B70" s="28"/>
      <c r="C70" s="150" t="s">
        <v>11</v>
      </c>
      <c r="D70" s="111" cm="1">
        <f t="array" ref="D70">High_Low</f>
        <v>10</v>
      </c>
      <c r="E70" s="111" cm="1">
        <f t="array" ref="E70">High_Low</f>
        <v>10</v>
      </c>
      <c r="F70" s="111" cm="1">
        <f t="array" ref="F70">High_Low</f>
        <v>10</v>
      </c>
      <c r="G70" s="111" cm="1">
        <f t="array" ref="G70">High_Low</f>
        <v>10</v>
      </c>
      <c r="H70" s="111" cm="1">
        <f t="array" ref="H70">High_Low</f>
        <v>10</v>
      </c>
      <c r="I70" s="140"/>
      <c r="J70" s="111" cm="1">
        <f t="array" ref="J70">High_Low</f>
        <v>10</v>
      </c>
      <c r="K70" s="111" cm="1">
        <f t="array" ref="K70">High_Low</f>
        <v>10</v>
      </c>
      <c r="L70" s="111" cm="1">
        <f t="array" ref="L70">High_Low</f>
        <v>10</v>
      </c>
      <c r="M70" s="111" cm="1">
        <f t="array" ref="M70">High_Low</f>
        <v>10</v>
      </c>
      <c r="N70" s="111" cm="1">
        <f t="array" ref="N70">High_Low</f>
        <v>10</v>
      </c>
      <c r="O70" s="111" cm="1">
        <f t="array" ref="O70">High_Low</f>
        <v>10</v>
      </c>
      <c r="P70" s="111" cm="1">
        <f t="array" ref="P70">High_Low</f>
        <v>10</v>
      </c>
      <c r="Q70" s="111" cm="1">
        <f t="array" ref="Q70">High_Low</f>
        <v>10</v>
      </c>
      <c r="R70" s="111" cm="1">
        <f t="array" ref="R70">High_Low</f>
        <v>10</v>
      </c>
      <c r="S70" s="111" cm="1">
        <f t="array" ref="S70">High_Low</f>
        <v>10</v>
      </c>
      <c r="T70" s="111" cm="1">
        <f t="array" ref="T70">High_Low</f>
        <v>10</v>
      </c>
      <c r="U70" s="111" cm="1">
        <f t="array" ref="U70">High_Low</f>
        <v>10</v>
      </c>
      <c r="V70" s="140"/>
      <c r="W70" s="111" cm="1">
        <f t="array" ref="W70">High_Low</f>
        <v>10</v>
      </c>
      <c r="X70" s="111" cm="1">
        <f t="array" ref="X70">High_Low</f>
        <v>10</v>
      </c>
      <c r="Y70" s="111" cm="1">
        <f t="array" ref="Y70">High_Low</f>
        <v>10</v>
      </c>
      <c r="Z70" s="111" cm="1">
        <f t="array" ref="Z70">High_Low</f>
        <v>10</v>
      </c>
      <c r="AA70" s="111" cm="1">
        <f t="array" ref="AA70">High_Low</f>
        <v>10</v>
      </c>
      <c r="AB70" s="111" cm="1">
        <f t="array" ref="AB70">High_Low</f>
        <v>10</v>
      </c>
      <c r="AC70" s="111" cm="1">
        <f t="array" ref="AC70">High_Low</f>
        <v>10</v>
      </c>
      <c r="AD70" s="111" cm="1">
        <f t="array" ref="AD70">High_Low</f>
        <v>10</v>
      </c>
      <c r="AE70" s="111" cm="1">
        <f t="array" ref="AE70">High_Low</f>
        <v>10</v>
      </c>
      <c r="AF70" s="111" cm="1">
        <f t="array" ref="AF70">High_Low</f>
        <v>10</v>
      </c>
      <c r="AG70" s="111" cm="1">
        <f t="array" ref="AG70">High_Low</f>
        <v>10</v>
      </c>
      <c r="AH70" s="111" cm="1">
        <f t="array" ref="AH70">High_Low</f>
        <v>10</v>
      </c>
      <c r="AI70" s="156"/>
      <c r="AJ70" s="111" cm="1">
        <f t="array" ref="AJ70">High_Low</f>
        <v>10</v>
      </c>
      <c r="AK70" s="111" cm="1">
        <f t="array" ref="AK70">High_Low</f>
        <v>10</v>
      </c>
      <c r="AL70" s="111" cm="1">
        <f t="array" ref="AL70">High_Low</f>
        <v>10</v>
      </c>
      <c r="AM70" s="111" cm="1">
        <f t="array" ref="AM70">High_Low</f>
        <v>10</v>
      </c>
      <c r="AN70" s="111" cm="1">
        <f t="array" ref="AN70">High_Low</f>
        <v>10</v>
      </c>
      <c r="AO70" s="111" cm="1">
        <f t="array" ref="AO70">High_Low</f>
        <v>10</v>
      </c>
      <c r="AP70" s="111" cm="1">
        <f t="array" ref="AP70">High_Low</f>
        <v>10</v>
      </c>
      <c r="AQ70" s="111" cm="1">
        <f t="array" ref="AQ70">High_Low</f>
        <v>10</v>
      </c>
      <c r="AR70" s="111" cm="1">
        <f t="array" ref="AR70">High_Low</f>
        <v>10</v>
      </c>
      <c r="AS70" s="111" cm="1">
        <f t="array" ref="AS70">High_Low</f>
        <v>10</v>
      </c>
      <c r="AT70" s="111" cm="1">
        <f t="array" ref="AT70">High_Low</f>
        <v>10</v>
      </c>
      <c r="AU70" s="111" cm="1">
        <f t="array" ref="AU70">High_Low</f>
        <v>10</v>
      </c>
      <c r="AV70" s="140"/>
      <c r="AW70" s="111" cm="1">
        <f t="array" ref="AW70">High_Low</f>
        <v>10</v>
      </c>
      <c r="AX70" s="111" cm="1">
        <f t="array" ref="AX70">High_Low</f>
        <v>10</v>
      </c>
      <c r="AY70" s="111" cm="1">
        <f t="array" ref="AY70">High_Low</f>
        <v>10</v>
      </c>
      <c r="AZ70" s="111" cm="1">
        <f t="array" ref="AZ70">High_Low</f>
        <v>10</v>
      </c>
    </row>
    <row r="71" spans="2:52">
      <c r="B71" s="28"/>
      <c r="C71" s="150" t="s">
        <v>244</v>
      </c>
      <c r="D71" s="119">
        <f>IF('Volume '!$C$144=1,'Volume '!AA175,IF('Volume '!$C$144=2,'Volume '!K175,'Volume '!AQ175))</f>
        <v>1</v>
      </c>
      <c r="E71" s="119">
        <f>IF('Volume '!$C$144=1,'Volume '!AB175,IF('Volume '!$C$144=2,'Volume '!L175,'Volume '!AR175))</f>
        <v>0</v>
      </c>
      <c r="F71" s="119">
        <f>IF('Volume '!$C$144=1,'Volume '!AC175,IF('Volume '!$C$144=2,'Volume '!M175,'Volume '!AS175))</f>
        <v>0</v>
      </c>
      <c r="G71" s="119">
        <f>IF('Volume '!$C$144=1,'Volume '!AD175,IF('Volume '!$C$144=2,'Volume '!N175,'Volume '!AT175))</f>
        <v>0</v>
      </c>
      <c r="H71" s="119">
        <f>IF('Volume '!$C$144=1,'Volume '!AE175,IF('Volume '!$C$144=2,'Volume '!O175,'Volume '!AU175))</f>
        <v>0</v>
      </c>
      <c r="I71" s="145">
        <f>SUM(D71:H71)</f>
        <v>1</v>
      </c>
      <c r="J71" s="120">
        <f>IF('Volume '!$C$144=1,'Volume '!T175,IF('Volume '!$C$144=2,'Volume '!D175,'Volume '!AJ175))</f>
        <v>0</v>
      </c>
      <c r="K71" s="120">
        <f>IF('Volume '!$C$144=1,'Volume '!U175,IF('Volume '!$C$144=2,'Volume '!E175,'Volume '!AK175))</f>
        <v>0</v>
      </c>
      <c r="L71" s="120">
        <f>IF('Volume '!$C$144=1,'Volume '!V175,IF('Volume '!$C$144=2,'Volume '!F175,'Volume '!AL175))</f>
        <v>0</v>
      </c>
      <c r="M71" s="120">
        <f>IF('Volume '!$C$144=1,'Volume '!W175,IF('Volume '!$C$144=2,'Volume '!G175,'Volume '!AM175))</f>
        <v>0</v>
      </c>
      <c r="N71" s="120">
        <f>IF('Volume '!$C$144=1,'Volume '!X175,IF('Volume '!$C$144=2,'Volume '!H175,'Volume '!AN175))</f>
        <v>0</v>
      </c>
      <c r="O71" s="120">
        <f>IF('Volume '!$C$144=1,'Volume '!Y175,IF('Volume '!$C$144=2,'Volume '!I175,'Volume '!AO175))</f>
        <v>0</v>
      </c>
      <c r="P71" s="120">
        <f>IF('Volume '!$C$144=1,'Volume '!Z175,IF('Volume '!$C$144=2,'Volume '!J175,'Volume '!AP175))</f>
        <v>0</v>
      </c>
      <c r="Q71" s="120">
        <f>IF('Volume '!$C$144=1,'Volume '!AA175,IF('Volume '!$C$144=2,'Volume '!K175,'Volume '!AQ175))</f>
        <v>1</v>
      </c>
      <c r="R71" s="120">
        <f>IF('Volume '!$C$144=1,'Volume '!AB175,IF('Volume '!$C$144=2,'Volume '!L175,'Volume '!AR175))</f>
        <v>0</v>
      </c>
      <c r="S71" s="120">
        <f>IF('Volume '!$C$144=1,'Volume '!AC175,IF('Volume '!$C$144=2,'Volume '!M175,'Volume '!AS175))</f>
        <v>0</v>
      </c>
      <c r="T71" s="120">
        <f>IF('Volume '!$C$144=1,'Volume '!AD175,IF('Volume '!$C$144=2,'Volume '!N175,'Volume '!AT175))</f>
        <v>0</v>
      </c>
      <c r="U71" s="120">
        <f>IF('Volume '!$C$144=1,'Volume '!AE175,IF('Volume '!$C$144=2,'Volume '!O175,'Volume '!AU175))</f>
        <v>0</v>
      </c>
      <c r="V71" s="145">
        <f>SUM(J71:U71)</f>
        <v>1</v>
      </c>
      <c r="W71" s="120">
        <f>IF('Volume '!$C$144=1,'Volume '!T175,IF('Volume '!$C$144=2,'Volume '!D175,'Volume '!AJ175))</f>
        <v>0</v>
      </c>
      <c r="X71" s="120">
        <f>IF('Volume '!$C$144=1,'Volume '!U175,IF('Volume '!$C$144=2,'Volume '!E175,'Volume '!AK175))</f>
        <v>0</v>
      </c>
      <c r="Y71" s="120">
        <f>IF('Volume '!$C$144=1,'Volume '!V175,IF('Volume '!$C$144=2,'Volume '!F175,'Volume '!AL175))</f>
        <v>0</v>
      </c>
      <c r="Z71" s="120">
        <f>IF('Volume '!$C$144=1,'Volume '!W175,IF('Volume '!$C$144=2,'Volume '!G175,'Volume '!AM175))</f>
        <v>0</v>
      </c>
      <c r="AA71" s="120">
        <f>IF('Volume '!$C$144=1,'Volume '!X175,IF('Volume '!$C$144=2,'Volume '!H175,'Volume '!AN175))</f>
        <v>0</v>
      </c>
      <c r="AB71" s="120">
        <f>IF('Volume '!$C$144=1,'Volume '!Y175,IF('Volume '!$C$144=2,'Volume '!I175,'Volume '!AO175))</f>
        <v>0</v>
      </c>
      <c r="AC71" s="120">
        <f>IF('Volume '!$C$144=1,'Volume '!Z175,IF('Volume '!$C$144=2,'Volume '!J175,'Volume '!AP175))</f>
        <v>0</v>
      </c>
      <c r="AD71" s="120">
        <f>IF('Volume '!$C$144=1,'Volume '!AA175,IF('Volume '!$C$144=2,'Volume '!K175,'Volume '!AQ175))</f>
        <v>1</v>
      </c>
      <c r="AE71" s="120">
        <f>IF('Volume '!$C$144=1,'Volume '!AB175,IF('Volume '!$C$144=2,'Volume '!L175,'Volume '!AR175))</f>
        <v>0</v>
      </c>
      <c r="AF71" s="120">
        <f>IF('Volume '!$C$144=1,'Volume '!AC175,IF('Volume '!$C$144=2,'Volume '!M175,'Volume '!AS175))</f>
        <v>0</v>
      </c>
      <c r="AG71" s="120">
        <f>IF('Volume '!$C$144=1,'Volume '!AD175,IF('Volume '!$C$144=2,'Volume '!N175,'Volume '!AT175))</f>
        <v>0</v>
      </c>
      <c r="AH71" s="120">
        <f>IF('Volume '!$C$144=1,'Volume '!AE175,IF('Volume '!$C$144=2,'Volume '!O175,'Volume '!AU175))</f>
        <v>0</v>
      </c>
      <c r="AI71" s="160">
        <f>SUM(W71:AH71)</f>
        <v>1</v>
      </c>
      <c r="AJ71" s="120">
        <f>IF('Volume '!$C$144=1,'Volume '!T175,IF('Volume '!$C$144=2,'Volume '!D175,'Volume '!AJ175))</f>
        <v>0</v>
      </c>
      <c r="AK71" s="120">
        <f>IF('Volume '!$C$144=1,'Volume '!U175,IF('Volume '!$C$144=2,'Volume '!E175,'Volume '!AK175))</f>
        <v>0</v>
      </c>
      <c r="AL71" s="120">
        <f>IF('Volume '!$C$144=1,'Volume '!V175,IF('Volume '!$C$144=2,'Volume '!F175,'Volume '!AL175))</f>
        <v>0</v>
      </c>
      <c r="AM71" s="120">
        <f>IF('Volume '!$C$144=1,'Volume '!W175,IF('Volume '!$C$144=2,'Volume '!G175,'Volume '!AM175))</f>
        <v>0</v>
      </c>
      <c r="AN71" s="120">
        <f>IF('Volume '!$C$144=1,'Volume '!X175,IF('Volume '!$C$144=2,'Volume '!H175,'Volume '!AN175))</f>
        <v>0</v>
      </c>
      <c r="AO71" s="120">
        <f>IF('Volume '!$C$144=1,'Volume '!Y175,IF('Volume '!$C$144=2,'Volume '!I175,'Volume '!AO175))</f>
        <v>0</v>
      </c>
      <c r="AP71" s="120">
        <f>IF('Volume '!$C$144=1,'Volume '!Z175,IF('Volume '!$C$144=2,'Volume '!J175,'Volume '!AP175))</f>
        <v>0</v>
      </c>
      <c r="AQ71" s="120">
        <f>IF('Volume '!$C$144=1,'Volume '!AA175,IF('Volume '!$C$144=2,'Volume '!K175,'Volume '!AQ175))</f>
        <v>1</v>
      </c>
      <c r="AR71" s="120">
        <f>IF('Volume '!$C$144=1,'Volume '!AB175,IF('Volume '!$C$144=2,'Volume '!L175,'Volume '!AR175))</f>
        <v>0</v>
      </c>
      <c r="AS71" s="120">
        <f>IF('Volume '!$C$144=1,'Volume '!AC175,IF('Volume '!$C$144=2,'Volume '!M175,'Volume '!AS175))</f>
        <v>0</v>
      </c>
      <c r="AT71" s="120">
        <f>IF('Volume '!$C$144=1,'Volume '!AD175,IF('Volume '!$C$144=2,'Volume '!N175,'Volume '!AT175))</f>
        <v>0</v>
      </c>
      <c r="AU71" s="120">
        <f>IF('Volume '!$C$144=1,'Volume '!AE175,IF('Volume '!$C$144=2,'Volume '!O175,'Volume '!AU175))</f>
        <v>0</v>
      </c>
      <c r="AV71" s="145">
        <f>SUM(AJ71:AU71)</f>
        <v>1</v>
      </c>
      <c r="AW71" s="120">
        <f>IF('Volume '!$C$144=1,'Volume '!T175,IF('Volume '!$C$144=2,'Volume '!D175,'Volume '!AJ175))</f>
        <v>0</v>
      </c>
      <c r="AX71" s="120">
        <f>IF('Volume '!$C$144=1,'Volume '!U175,IF('Volume '!$C$144=2,'Volume '!E175,'Volume '!AK175))</f>
        <v>0</v>
      </c>
      <c r="AY71" s="120">
        <f>IF('Volume '!$C$144=1,'Volume '!V175,IF('Volume '!$C$144=2,'Volume '!F175,'Volume '!AL175))</f>
        <v>0</v>
      </c>
      <c r="AZ71" s="120">
        <f>IF('Volume '!$C$144=1,'Volume '!W175,IF('Volume '!$C$144=2,'Volume '!G175,'Volume '!AM175))</f>
        <v>0</v>
      </c>
    </row>
    <row r="72" spans="2:52">
      <c r="C72" s="150" t="s">
        <v>246</v>
      </c>
      <c r="D72" s="144">
        <f>D70*D71*'Revenue Streams Assumptions'!$V$12</f>
        <v>0.3</v>
      </c>
      <c r="E72" s="144">
        <f>E70*E71*'Revenue Streams Assumptions'!$V$12</f>
        <v>0</v>
      </c>
      <c r="F72" s="144">
        <f>F70*F71*'Revenue Streams Assumptions'!$V$12</f>
        <v>0</v>
      </c>
      <c r="G72" s="144">
        <f>G70*G71*'Revenue Streams Assumptions'!$V$12</f>
        <v>0</v>
      </c>
      <c r="H72" s="144">
        <f>H70*H71*'Revenue Streams Assumptions'!$V$12</f>
        <v>0</v>
      </c>
      <c r="I72" s="97">
        <f>SUM(D72:H72)</f>
        <v>0.3</v>
      </c>
      <c r="J72" s="7">
        <f>J70*J71*'Revenue Streams Assumptions'!$V$12</f>
        <v>0</v>
      </c>
      <c r="K72" s="7">
        <f>K70*K71*'Revenue Streams Assumptions'!$V$12</f>
        <v>0</v>
      </c>
      <c r="L72" s="7">
        <f>L70*L71*'Revenue Streams Assumptions'!$V$12</f>
        <v>0</v>
      </c>
      <c r="M72" s="7">
        <f>M70*M71*'Revenue Streams Assumptions'!$V$12</f>
        <v>0</v>
      </c>
      <c r="N72" s="7">
        <f>N70*N71*'Revenue Streams Assumptions'!$V$12</f>
        <v>0</v>
      </c>
      <c r="O72" s="7">
        <f>O70*O71*'Revenue Streams Assumptions'!$V$12</f>
        <v>0</v>
      </c>
      <c r="P72" s="7">
        <f>P70*P71*'Revenue Streams Assumptions'!$V$12</f>
        <v>0</v>
      </c>
      <c r="Q72" s="7">
        <f>Q70*Q71*'Revenue Streams Assumptions'!$V$12</f>
        <v>0.3</v>
      </c>
      <c r="R72" s="7">
        <f>R70*R71*'Revenue Streams Assumptions'!$V$12</f>
        <v>0</v>
      </c>
      <c r="S72" s="7">
        <f>S70*S71*'Revenue Streams Assumptions'!$V$12</f>
        <v>0</v>
      </c>
      <c r="T72" s="7">
        <f>T70*T71*'Revenue Streams Assumptions'!$V$12</f>
        <v>0</v>
      </c>
      <c r="U72" s="7">
        <f>U70*U71*'Revenue Streams Assumptions'!$V$12</f>
        <v>0</v>
      </c>
      <c r="V72" s="154">
        <f>SUM(J72:U72)</f>
        <v>0.3</v>
      </c>
      <c r="W72" s="7">
        <f>W70*W71*'Revenue Streams Assumptions'!$V$12</f>
        <v>0</v>
      </c>
      <c r="X72" s="7">
        <f>X70*X71*'Revenue Streams Assumptions'!$V$12</f>
        <v>0</v>
      </c>
      <c r="Y72" s="7">
        <f>Y70*Y71*'Revenue Streams Assumptions'!$V$12</f>
        <v>0</v>
      </c>
      <c r="Z72" s="7">
        <f>Z70*Z71*'Revenue Streams Assumptions'!$V$12</f>
        <v>0</v>
      </c>
      <c r="AA72" s="7">
        <f>AA70*AA71*'Revenue Streams Assumptions'!$V$12</f>
        <v>0</v>
      </c>
      <c r="AB72" s="7">
        <f>AB70*AB71*'Revenue Streams Assumptions'!$V$12</f>
        <v>0</v>
      </c>
      <c r="AC72" s="7">
        <f>AC70*AC71*'Revenue Streams Assumptions'!$V$12</f>
        <v>0</v>
      </c>
      <c r="AD72" s="7">
        <f>AD70*AD71*'Revenue Streams Assumptions'!$V$12</f>
        <v>0.3</v>
      </c>
      <c r="AE72" s="7">
        <f>AE70*AE71*'Revenue Streams Assumptions'!$V$12</f>
        <v>0</v>
      </c>
      <c r="AF72" s="7">
        <f>AF70*AF71*'Revenue Streams Assumptions'!$V$12</f>
        <v>0</v>
      </c>
      <c r="AG72" s="7">
        <f>AG70*AG71*'Revenue Streams Assumptions'!$V$12</f>
        <v>0</v>
      </c>
      <c r="AH72" s="7">
        <f>AH70*AH71*'Revenue Streams Assumptions'!$V$12</f>
        <v>0</v>
      </c>
      <c r="AI72" s="154">
        <f>SUM(W72:AH72)</f>
        <v>0.3</v>
      </c>
      <c r="AJ72" s="7">
        <f>AJ70*AJ71*'Revenue Streams Assumptions'!$V$12</f>
        <v>0</v>
      </c>
      <c r="AK72" s="7">
        <f>AK70*AK71*'Revenue Streams Assumptions'!$V$12</f>
        <v>0</v>
      </c>
      <c r="AL72" s="7">
        <f>AL70*AL71*'Revenue Streams Assumptions'!$V$12</f>
        <v>0</v>
      </c>
      <c r="AM72" s="7">
        <f>AM70*AM71*'Revenue Streams Assumptions'!$V$12</f>
        <v>0</v>
      </c>
      <c r="AN72" s="7">
        <f>AN70*AN71*'Revenue Streams Assumptions'!$V$12</f>
        <v>0</v>
      </c>
      <c r="AO72" s="7">
        <f>AO70*AO71*'Revenue Streams Assumptions'!$V$12</f>
        <v>0</v>
      </c>
      <c r="AP72" s="7">
        <f>AP70*AP71*'Revenue Streams Assumptions'!$V$12</f>
        <v>0</v>
      </c>
      <c r="AQ72" s="7">
        <f>AQ70*AQ71*'Revenue Streams Assumptions'!$V$12</f>
        <v>0.3</v>
      </c>
      <c r="AR72" s="7">
        <f>AR70*AR71*'Revenue Streams Assumptions'!$V$12</f>
        <v>0</v>
      </c>
      <c r="AS72" s="7">
        <f>AS70*AS71*'Revenue Streams Assumptions'!$V$12</f>
        <v>0</v>
      </c>
      <c r="AT72" s="7">
        <f>AT70*AT71*'Revenue Streams Assumptions'!$V$12</f>
        <v>0</v>
      </c>
      <c r="AU72" s="7">
        <f>AU70*AU71*'Revenue Streams Assumptions'!$V$12</f>
        <v>0</v>
      </c>
      <c r="AV72" s="97">
        <f>SUM(AJ72:AU72)</f>
        <v>0.3</v>
      </c>
      <c r="AW72" s="7">
        <f>AW70*AW71*'Revenue Streams Assumptions'!$V$12</f>
        <v>0</v>
      </c>
      <c r="AX72" s="7">
        <f>AX70*AX71*'Revenue Streams Assumptions'!$V$12</f>
        <v>0</v>
      </c>
      <c r="AY72" s="7">
        <f>AY70*AY71*'Revenue Streams Assumptions'!$V$12</f>
        <v>0</v>
      </c>
      <c r="AZ72" s="7">
        <f>AZ70*AZ71*'Revenue Streams Assumptions'!$V$12</f>
        <v>0</v>
      </c>
    </row>
    <row r="73" spans="2:52">
      <c r="C73" s="101"/>
      <c r="D73" s="111"/>
      <c r="E73" s="111"/>
      <c r="F73" s="111"/>
      <c r="G73" s="111"/>
      <c r="H73" s="111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92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</row>
    <row r="74" spans="2:52">
      <c r="C74" s="262" t="s">
        <v>266</v>
      </c>
      <c r="D74" s="163">
        <f>D72*'Revenue Streams Assumptions'!$V$13</f>
        <v>0.21</v>
      </c>
      <c r="E74" s="163">
        <f>E72*'Revenue Streams Assumptions'!$V$13</f>
        <v>0</v>
      </c>
      <c r="F74" s="163">
        <f>F72*'Revenue Streams Assumptions'!$V$13</f>
        <v>0</v>
      </c>
      <c r="G74" s="163">
        <f>G72*'Revenue Streams Assumptions'!$V$13</f>
        <v>0</v>
      </c>
      <c r="H74" s="163">
        <f>H72*'Revenue Streams Assumptions'!$V$13</f>
        <v>0</v>
      </c>
      <c r="I74" s="164">
        <f>SUM(D74:H74)</f>
        <v>0.21</v>
      </c>
      <c r="J74" s="165">
        <f>J72*'Revenue Streams Assumptions'!$V$13</f>
        <v>0</v>
      </c>
      <c r="K74" s="165">
        <f>K72*'Revenue Streams Assumptions'!$V$13</f>
        <v>0</v>
      </c>
      <c r="L74" s="165">
        <f>L72*'Revenue Streams Assumptions'!$V$13</f>
        <v>0</v>
      </c>
      <c r="M74" s="165">
        <f>M72*'Revenue Streams Assumptions'!$V$13</f>
        <v>0</v>
      </c>
      <c r="N74" s="165">
        <f>N72*'Revenue Streams Assumptions'!$V$13</f>
        <v>0</v>
      </c>
      <c r="O74" s="165">
        <f>O72*'Revenue Streams Assumptions'!$V$13</f>
        <v>0</v>
      </c>
      <c r="P74" s="165">
        <f>P72*'Revenue Streams Assumptions'!$V$13</f>
        <v>0</v>
      </c>
      <c r="Q74" s="165">
        <f>Q72*'Revenue Streams Assumptions'!$V$13</f>
        <v>0.21</v>
      </c>
      <c r="R74" s="165">
        <f>R72*'Revenue Streams Assumptions'!$V$13</f>
        <v>0</v>
      </c>
      <c r="S74" s="165">
        <f>S72*'Revenue Streams Assumptions'!$V$13</f>
        <v>0</v>
      </c>
      <c r="T74" s="165">
        <f>T72*'Revenue Streams Assumptions'!$V$13</f>
        <v>0</v>
      </c>
      <c r="U74" s="165">
        <f>U72*'Revenue Streams Assumptions'!$V$13</f>
        <v>0</v>
      </c>
      <c r="V74" s="166">
        <f>SUM(J74:U74)</f>
        <v>0.21</v>
      </c>
      <c r="W74" s="165">
        <f>W72*'Revenue Streams Assumptions'!$V$13</f>
        <v>0</v>
      </c>
      <c r="X74" s="165">
        <f>X72*'Revenue Streams Assumptions'!$V$13</f>
        <v>0</v>
      </c>
      <c r="Y74" s="165">
        <f>Y72*'Revenue Streams Assumptions'!$V$13</f>
        <v>0</v>
      </c>
      <c r="Z74" s="165">
        <f>Z72*'Revenue Streams Assumptions'!$V$13</f>
        <v>0</v>
      </c>
      <c r="AA74" s="165">
        <f>AA72*'Revenue Streams Assumptions'!$V$13</f>
        <v>0</v>
      </c>
      <c r="AB74" s="165">
        <f>AB72*'Revenue Streams Assumptions'!$V$13</f>
        <v>0</v>
      </c>
      <c r="AC74" s="165">
        <f>AC72*'Revenue Streams Assumptions'!$V$13</f>
        <v>0</v>
      </c>
      <c r="AD74" s="165">
        <f>AD72*'Revenue Streams Assumptions'!$V$13</f>
        <v>0.21</v>
      </c>
      <c r="AE74" s="165">
        <f>AE72*'Revenue Streams Assumptions'!$V$13</f>
        <v>0</v>
      </c>
      <c r="AF74" s="165">
        <f>AF72*'Revenue Streams Assumptions'!$V$13</f>
        <v>0</v>
      </c>
      <c r="AG74" s="165">
        <f>AG72*'Revenue Streams Assumptions'!$V$13</f>
        <v>0</v>
      </c>
      <c r="AH74" s="165">
        <f>AH72*'Revenue Streams Assumptions'!$V$13</f>
        <v>0</v>
      </c>
      <c r="AI74" s="166">
        <f>SUM(W74:AH74)</f>
        <v>0.21</v>
      </c>
      <c r="AJ74" s="165">
        <f>AJ72*'Revenue Streams Assumptions'!$V$13</f>
        <v>0</v>
      </c>
      <c r="AK74" s="165">
        <f>AK72*'Revenue Streams Assumptions'!$V$13</f>
        <v>0</v>
      </c>
      <c r="AL74" s="165">
        <f>AL72*'Revenue Streams Assumptions'!$V$13</f>
        <v>0</v>
      </c>
      <c r="AM74" s="165">
        <f>AM72*'Revenue Streams Assumptions'!$V$13</f>
        <v>0</v>
      </c>
      <c r="AN74" s="165">
        <f>AN72*'Revenue Streams Assumptions'!$V$13</f>
        <v>0</v>
      </c>
      <c r="AO74" s="165">
        <f>AO72*'Revenue Streams Assumptions'!$V$13</f>
        <v>0</v>
      </c>
      <c r="AP74" s="165">
        <f>AP72*'Revenue Streams Assumptions'!$V$13</f>
        <v>0</v>
      </c>
      <c r="AQ74" s="165">
        <f>AQ72*'Revenue Streams Assumptions'!$V$13</f>
        <v>0.21</v>
      </c>
      <c r="AR74" s="165">
        <f>AR72*'Revenue Streams Assumptions'!$V$13</f>
        <v>0</v>
      </c>
      <c r="AS74" s="165">
        <f>AS72*'Revenue Streams Assumptions'!$V$13</f>
        <v>0</v>
      </c>
      <c r="AT74" s="165">
        <f>AT72*'Revenue Streams Assumptions'!$V$13</f>
        <v>0</v>
      </c>
      <c r="AU74" s="165">
        <f>AU72*'Revenue Streams Assumptions'!$V$13</f>
        <v>0</v>
      </c>
      <c r="AV74" s="164">
        <f>SUM(AJ74:AU74)</f>
        <v>0.21</v>
      </c>
      <c r="AW74" s="165">
        <f>AW72*'Revenue Streams Assumptions'!$V$13</f>
        <v>0</v>
      </c>
      <c r="AX74" s="165">
        <f>AX72*'Revenue Streams Assumptions'!$V$13</f>
        <v>0</v>
      </c>
      <c r="AY74" s="165">
        <f>AY72*'Revenue Streams Assumptions'!$V$13</f>
        <v>0</v>
      </c>
      <c r="AZ74" s="165">
        <f>AZ72*'Revenue Streams Assumptions'!$V$13</f>
        <v>0</v>
      </c>
    </row>
    <row r="75" spans="2:52">
      <c r="C75" s="143"/>
      <c r="D75" s="111"/>
      <c r="E75" s="111"/>
      <c r="F75" s="111"/>
      <c r="G75" s="111"/>
      <c r="H75" s="111"/>
      <c r="I75" s="140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140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156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  <c r="AU75" s="34"/>
      <c r="AV75" s="140"/>
      <c r="AW75" s="34"/>
      <c r="AX75" s="34"/>
      <c r="AY75" s="34"/>
      <c r="AZ75" s="34"/>
    </row>
    <row r="76" spans="2:52">
      <c r="C76" s="161" t="s">
        <v>248</v>
      </c>
      <c r="D76" s="158">
        <f>D72-D74</f>
        <v>0.09</v>
      </c>
      <c r="E76" s="158">
        <f t="shared" ref="E76:AZ76" si="13">E72-E74</f>
        <v>0</v>
      </c>
      <c r="F76" s="158">
        <f t="shared" si="13"/>
        <v>0</v>
      </c>
      <c r="G76" s="158">
        <f t="shared" si="13"/>
        <v>0</v>
      </c>
      <c r="H76" s="158">
        <f t="shared" si="13"/>
        <v>0</v>
      </c>
      <c r="I76" s="263">
        <f t="shared" si="13"/>
        <v>0.09</v>
      </c>
      <c r="J76" s="158">
        <f t="shared" si="13"/>
        <v>0</v>
      </c>
      <c r="K76" s="158">
        <f t="shared" si="13"/>
        <v>0</v>
      </c>
      <c r="L76" s="158">
        <f t="shared" si="13"/>
        <v>0</v>
      </c>
      <c r="M76" s="158">
        <f t="shared" si="13"/>
        <v>0</v>
      </c>
      <c r="N76" s="158">
        <f t="shared" si="13"/>
        <v>0</v>
      </c>
      <c r="O76" s="158">
        <f t="shared" si="13"/>
        <v>0</v>
      </c>
      <c r="P76" s="158">
        <f t="shared" si="13"/>
        <v>0</v>
      </c>
      <c r="Q76" s="158">
        <f t="shared" si="13"/>
        <v>0.09</v>
      </c>
      <c r="R76" s="158">
        <f t="shared" si="13"/>
        <v>0</v>
      </c>
      <c r="S76" s="158">
        <f t="shared" si="13"/>
        <v>0</v>
      </c>
      <c r="T76" s="158">
        <f t="shared" si="13"/>
        <v>0</v>
      </c>
      <c r="U76" s="158">
        <f t="shared" si="13"/>
        <v>0</v>
      </c>
      <c r="V76" s="263">
        <f t="shared" si="13"/>
        <v>0.09</v>
      </c>
      <c r="W76" s="158">
        <f t="shared" si="13"/>
        <v>0</v>
      </c>
      <c r="X76" s="158">
        <f t="shared" si="13"/>
        <v>0</v>
      </c>
      <c r="Y76" s="158">
        <f t="shared" si="13"/>
        <v>0</v>
      </c>
      <c r="Z76" s="158">
        <f t="shared" si="13"/>
        <v>0</v>
      </c>
      <c r="AA76" s="158">
        <f t="shared" si="13"/>
        <v>0</v>
      </c>
      <c r="AB76" s="158">
        <f t="shared" si="13"/>
        <v>0</v>
      </c>
      <c r="AC76" s="158">
        <f t="shared" si="13"/>
        <v>0</v>
      </c>
      <c r="AD76" s="158">
        <f t="shared" si="13"/>
        <v>0.09</v>
      </c>
      <c r="AE76" s="158">
        <f t="shared" si="13"/>
        <v>0</v>
      </c>
      <c r="AF76" s="158">
        <f t="shared" si="13"/>
        <v>0</v>
      </c>
      <c r="AG76" s="158">
        <f t="shared" si="13"/>
        <v>0</v>
      </c>
      <c r="AH76" s="158">
        <f t="shared" si="13"/>
        <v>0</v>
      </c>
      <c r="AI76" s="263">
        <f t="shared" si="13"/>
        <v>0.09</v>
      </c>
      <c r="AJ76" s="158">
        <f t="shared" si="13"/>
        <v>0</v>
      </c>
      <c r="AK76" s="158">
        <f t="shared" si="13"/>
        <v>0</v>
      </c>
      <c r="AL76" s="158">
        <f t="shared" si="13"/>
        <v>0</v>
      </c>
      <c r="AM76" s="158">
        <f t="shared" si="13"/>
        <v>0</v>
      </c>
      <c r="AN76" s="158">
        <f t="shared" si="13"/>
        <v>0</v>
      </c>
      <c r="AO76" s="158">
        <f t="shared" si="13"/>
        <v>0</v>
      </c>
      <c r="AP76" s="158">
        <f t="shared" si="13"/>
        <v>0</v>
      </c>
      <c r="AQ76" s="263">
        <f t="shared" si="13"/>
        <v>0.09</v>
      </c>
      <c r="AR76" s="158">
        <f t="shared" si="13"/>
        <v>0</v>
      </c>
      <c r="AS76" s="158">
        <f t="shared" si="13"/>
        <v>0</v>
      </c>
      <c r="AT76" s="158">
        <f t="shared" si="13"/>
        <v>0</v>
      </c>
      <c r="AU76" s="158">
        <f t="shared" si="13"/>
        <v>0</v>
      </c>
      <c r="AV76" s="263">
        <f t="shared" si="13"/>
        <v>0.09</v>
      </c>
      <c r="AW76" s="158">
        <f t="shared" si="13"/>
        <v>0</v>
      </c>
      <c r="AX76" s="158">
        <f t="shared" si="13"/>
        <v>0</v>
      </c>
      <c r="AY76" s="158">
        <f t="shared" si="13"/>
        <v>0</v>
      </c>
      <c r="AZ76" s="158">
        <f t="shared" si="13"/>
        <v>0</v>
      </c>
    </row>
    <row r="77" spans="2:52">
      <c r="C77" s="161"/>
      <c r="D77" s="111"/>
      <c r="E77" s="111"/>
      <c r="F77" s="111"/>
      <c r="G77" s="111"/>
      <c r="H77" s="111"/>
      <c r="I77" s="140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156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156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140"/>
      <c r="AW77" s="34"/>
      <c r="AX77" s="34"/>
      <c r="AY77" s="34"/>
      <c r="AZ77" s="34"/>
    </row>
    <row r="78" spans="2:52">
      <c r="AI78" s="11"/>
    </row>
    <row r="79" spans="2:52" ht="20.100000000000001">
      <c r="B79" s="426" t="s">
        <v>273</v>
      </c>
      <c r="C79" s="426"/>
      <c r="AI79" s="11"/>
    </row>
    <row r="80" spans="2:52">
      <c r="B80" s="447"/>
      <c r="C80" s="447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57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2:52">
      <c r="C81" t="s">
        <v>257</v>
      </c>
      <c r="D81" s="153">
        <f t="shared" ref="D81:AI81" si="14">D52+D62+D72</f>
        <v>1.8</v>
      </c>
      <c r="E81" s="153">
        <f t="shared" si="14"/>
        <v>4.5</v>
      </c>
      <c r="F81" s="153">
        <f t="shared" si="14"/>
        <v>0</v>
      </c>
      <c r="G81" s="153">
        <f t="shared" si="14"/>
        <v>6</v>
      </c>
      <c r="H81" s="153">
        <f t="shared" si="14"/>
        <v>4.5</v>
      </c>
      <c r="I81" s="154">
        <f t="shared" si="14"/>
        <v>16.8</v>
      </c>
      <c r="J81" s="7">
        <f t="shared" si="14"/>
        <v>0</v>
      </c>
      <c r="K81" s="7">
        <f t="shared" si="14"/>
        <v>0</v>
      </c>
      <c r="L81" s="7">
        <f t="shared" si="14"/>
        <v>0</v>
      </c>
      <c r="M81" s="7">
        <f t="shared" si="14"/>
        <v>0</v>
      </c>
      <c r="N81" s="7">
        <f t="shared" si="14"/>
        <v>0</v>
      </c>
      <c r="O81" s="7">
        <f t="shared" si="14"/>
        <v>0</v>
      </c>
      <c r="P81" s="7">
        <f t="shared" si="14"/>
        <v>0</v>
      </c>
      <c r="Q81" s="7">
        <f t="shared" si="14"/>
        <v>1.8</v>
      </c>
      <c r="R81" s="7">
        <f t="shared" si="14"/>
        <v>4.5</v>
      </c>
      <c r="S81" s="7">
        <f t="shared" si="14"/>
        <v>0</v>
      </c>
      <c r="T81" s="7">
        <f t="shared" si="14"/>
        <v>6</v>
      </c>
      <c r="U81" s="7">
        <f t="shared" si="14"/>
        <v>4.5</v>
      </c>
      <c r="V81" s="97">
        <f t="shared" si="14"/>
        <v>16.8</v>
      </c>
      <c r="W81" s="7">
        <f t="shared" si="14"/>
        <v>0</v>
      </c>
      <c r="X81" s="7">
        <f t="shared" si="14"/>
        <v>0</v>
      </c>
      <c r="Y81" s="7">
        <f t="shared" si="14"/>
        <v>0</v>
      </c>
      <c r="Z81" s="7">
        <f t="shared" si="14"/>
        <v>0</v>
      </c>
      <c r="AA81" s="7">
        <f t="shared" si="14"/>
        <v>0</v>
      </c>
      <c r="AB81" s="7">
        <f t="shared" si="14"/>
        <v>0</v>
      </c>
      <c r="AC81" s="7">
        <f t="shared" si="14"/>
        <v>0</v>
      </c>
      <c r="AD81" s="7">
        <f t="shared" si="14"/>
        <v>1.8</v>
      </c>
      <c r="AE81" s="7">
        <f t="shared" si="14"/>
        <v>4.5</v>
      </c>
      <c r="AF81" s="7">
        <f t="shared" si="14"/>
        <v>0</v>
      </c>
      <c r="AG81" s="7">
        <f t="shared" si="14"/>
        <v>6</v>
      </c>
      <c r="AH81" s="7">
        <f t="shared" si="14"/>
        <v>4.5</v>
      </c>
      <c r="AI81" s="97">
        <f t="shared" si="14"/>
        <v>16.8</v>
      </c>
      <c r="AJ81" s="7">
        <f t="shared" ref="AJ81:AZ81" si="15">AJ52+AJ62+AJ72</f>
        <v>0</v>
      </c>
      <c r="AK81" s="7">
        <f t="shared" si="15"/>
        <v>0</v>
      </c>
      <c r="AL81" s="7">
        <f t="shared" si="15"/>
        <v>0</v>
      </c>
      <c r="AM81" s="7">
        <f t="shared" si="15"/>
        <v>0</v>
      </c>
      <c r="AN81" s="7">
        <f t="shared" si="15"/>
        <v>0</v>
      </c>
      <c r="AO81" s="7">
        <f t="shared" si="15"/>
        <v>0</v>
      </c>
      <c r="AP81" s="7">
        <f t="shared" si="15"/>
        <v>0</v>
      </c>
      <c r="AQ81" s="7">
        <f t="shared" si="15"/>
        <v>1.8</v>
      </c>
      <c r="AR81" s="7">
        <f t="shared" si="15"/>
        <v>4.5</v>
      </c>
      <c r="AS81" s="7">
        <f t="shared" si="15"/>
        <v>0</v>
      </c>
      <c r="AT81" s="7">
        <f t="shared" si="15"/>
        <v>6</v>
      </c>
      <c r="AU81" s="7">
        <f t="shared" si="15"/>
        <v>4.5</v>
      </c>
      <c r="AV81" s="97">
        <f t="shared" si="15"/>
        <v>16.8</v>
      </c>
      <c r="AW81" s="7">
        <f t="shared" si="15"/>
        <v>0</v>
      </c>
      <c r="AX81" s="7">
        <f t="shared" si="15"/>
        <v>0</v>
      </c>
      <c r="AY81" s="7">
        <f t="shared" si="15"/>
        <v>0</v>
      </c>
      <c r="AZ81" s="7">
        <f t="shared" si="15"/>
        <v>0</v>
      </c>
    </row>
    <row r="82" spans="2:52">
      <c r="D82" s="11"/>
      <c r="E82" s="11"/>
      <c r="F82" s="11"/>
      <c r="G82" s="11"/>
      <c r="H82" s="11"/>
      <c r="I82" s="155"/>
    </row>
    <row r="83" spans="2:52">
      <c r="C83" t="s">
        <v>270</v>
      </c>
      <c r="D83" s="167">
        <f t="shared" ref="D83:AI83" si="16">D54+D64+D74</f>
        <v>1.2599999999999998</v>
      </c>
      <c r="E83" s="167">
        <f t="shared" si="16"/>
        <v>3.15</v>
      </c>
      <c r="F83" s="167">
        <f t="shared" si="16"/>
        <v>0</v>
      </c>
      <c r="G83" s="167">
        <f t="shared" si="16"/>
        <v>4.1999999999999993</v>
      </c>
      <c r="H83" s="167">
        <f t="shared" si="16"/>
        <v>3.15</v>
      </c>
      <c r="I83" s="166">
        <f t="shared" si="16"/>
        <v>11.76</v>
      </c>
      <c r="J83" s="165">
        <f t="shared" si="16"/>
        <v>0</v>
      </c>
      <c r="K83" s="165">
        <f t="shared" si="16"/>
        <v>0</v>
      </c>
      <c r="L83" s="165">
        <f t="shared" si="16"/>
        <v>0</v>
      </c>
      <c r="M83" s="165">
        <f t="shared" si="16"/>
        <v>0</v>
      </c>
      <c r="N83" s="165">
        <f t="shared" si="16"/>
        <v>0</v>
      </c>
      <c r="O83" s="165">
        <f t="shared" si="16"/>
        <v>0</v>
      </c>
      <c r="P83" s="165">
        <f t="shared" si="16"/>
        <v>0</v>
      </c>
      <c r="Q83" s="165">
        <f t="shared" si="16"/>
        <v>1.2599999999999998</v>
      </c>
      <c r="R83" s="165">
        <f t="shared" si="16"/>
        <v>3.15</v>
      </c>
      <c r="S83" s="165">
        <f t="shared" si="16"/>
        <v>0</v>
      </c>
      <c r="T83" s="165">
        <f t="shared" si="16"/>
        <v>4.1999999999999993</v>
      </c>
      <c r="U83" s="165">
        <f t="shared" si="16"/>
        <v>3.15</v>
      </c>
      <c r="V83" s="164">
        <f t="shared" si="16"/>
        <v>11.76</v>
      </c>
      <c r="W83" s="165">
        <f t="shared" si="16"/>
        <v>0</v>
      </c>
      <c r="X83" s="165">
        <f t="shared" si="16"/>
        <v>0</v>
      </c>
      <c r="Y83" s="165">
        <f t="shared" si="16"/>
        <v>0</v>
      </c>
      <c r="Z83" s="165">
        <f t="shared" si="16"/>
        <v>0</v>
      </c>
      <c r="AA83" s="165">
        <f t="shared" si="16"/>
        <v>0</v>
      </c>
      <c r="AB83" s="165">
        <f t="shared" si="16"/>
        <v>0</v>
      </c>
      <c r="AC83" s="165">
        <f t="shared" si="16"/>
        <v>0</v>
      </c>
      <c r="AD83" s="165">
        <f t="shared" si="16"/>
        <v>1.2599999999999998</v>
      </c>
      <c r="AE83" s="165">
        <f t="shared" si="16"/>
        <v>3.15</v>
      </c>
      <c r="AF83" s="165">
        <f t="shared" si="16"/>
        <v>0</v>
      </c>
      <c r="AG83" s="165">
        <f t="shared" si="16"/>
        <v>4.1999999999999993</v>
      </c>
      <c r="AH83" s="165">
        <f t="shared" si="16"/>
        <v>3.15</v>
      </c>
      <c r="AI83" s="164">
        <f t="shared" si="16"/>
        <v>11.76</v>
      </c>
      <c r="AJ83" s="165">
        <f t="shared" ref="AJ83:AZ83" si="17">AJ54+AJ64+AJ74</f>
        <v>0</v>
      </c>
      <c r="AK83" s="165">
        <f t="shared" si="17"/>
        <v>0</v>
      </c>
      <c r="AL83" s="165">
        <f t="shared" si="17"/>
        <v>0</v>
      </c>
      <c r="AM83" s="165">
        <f t="shared" si="17"/>
        <v>0</v>
      </c>
      <c r="AN83" s="165">
        <f t="shared" si="17"/>
        <v>0</v>
      </c>
      <c r="AO83" s="165">
        <f t="shared" si="17"/>
        <v>0</v>
      </c>
      <c r="AP83" s="165">
        <f t="shared" si="17"/>
        <v>0</v>
      </c>
      <c r="AQ83" s="165">
        <f t="shared" si="17"/>
        <v>1.2599999999999998</v>
      </c>
      <c r="AR83" s="165">
        <f t="shared" si="17"/>
        <v>3.15</v>
      </c>
      <c r="AS83" s="165">
        <f t="shared" si="17"/>
        <v>0</v>
      </c>
      <c r="AT83" s="165">
        <f t="shared" si="17"/>
        <v>4.1999999999999993</v>
      </c>
      <c r="AU83" s="165">
        <f t="shared" si="17"/>
        <v>3.15</v>
      </c>
      <c r="AV83" s="164">
        <f t="shared" si="17"/>
        <v>11.76</v>
      </c>
      <c r="AW83" s="165">
        <f t="shared" si="17"/>
        <v>0</v>
      </c>
      <c r="AX83" s="165">
        <f t="shared" si="17"/>
        <v>0</v>
      </c>
      <c r="AY83" s="165">
        <f t="shared" si="17"/>
        <v>0</v>
      </c>
      <c r="AZ83" s="165">
        <f t="shared" si="17"/>
        <v>0</v>
      </c>
    </row>
    <row r="84" spans="2:52">
      <c r="C84" s="162"/>
      <c r="D84" s="92"/>
      <c r="E84" s="92"/>
      <c r="F84" s="92"/>
      <c r="G84" s="92"/>
      <c r="H84" s="92"/>
      <c r="I84" s="156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140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140"/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34"/>
      <c r="AU84" s="34"/>
      <c r="AV84" s="140"/>
      <c r="AW84" s="34"/>
      <c r="AX84" s="34"/>
      <c r="AY84" s="34"/>
      <c r="AZ84" s="34"/>
    </row>
    <row r="85" spans="2:52">
      <c r="C85" s="162" t="s">
        <v>259</v>
      </c>
      <c r="D85" s="264">
        <f>D81-D83</f>
        <v>0.54000000000000026</v>
      </c>
      <c r="E85" s="264">
        <f t="shared" ref="E85:AZ85" si="18">E81-E83</f>
        <v>1.35</v>
      </c>
      <c r="F85" s="264">
        <f t="shared" si="18"/>
        <v>0</v>
      </c>
      <c r="G85" s="264">
        <f t="shared" si="18"/>
        <v>1.8000000000000007</v>
      </c>
      <c r="H85" s="264">
        <f t="shared" si="18"/>
        <v>1.35</v>
      </c>
      <c r="I85" s="159">
        <f t="shared" si="18"/>
        <v>5.0400000000000009</v>
      </c>
      <c r="J85" s="264">
        <f t="shared" si="18"/>
        <v>0</v>
      </c>
      <c r="K85" s="264">
        <f t="shared" si="18"/>
        <v>0</v>
      </c>
      <c r="L85" s="264">
        <f t="shared" si="18"/>
        <v>0</v>
      </c>
      <c r="M85" s="264">
        <f t="shared" si="18"/>
        <v>0</v>
      </c>
      <c r="N85" s="264">
        <f t="shared" si="18"/>
        <v>0</v>
      </c>
      <c r="O85" s="264">
        <f t="shared" si="18"/>
        <v>0</v>
      </c>
      <c r="P85" s="264">
        <f t="shared" si="18"/>
        <v>0</v>
      </c>
      <c r="Q85" s="264">
        <f t="shared" si="18"/>
        <v>0.54000000000000026</v>
      </c>
      <c r="R85" s="264">
        <f t="shared" si="18"/>
        <v>1.35</v>
      </c>
      <c r="S85" s="264">
        <f t="shared" si="18"/>
        <v>0</v>
      </c>
      <c r="T85" s="264">
        <f t="shared" si="18"/>
        <v>1.8000000000000007</v>
      </c>
      <c r="U85" s="264">
        <f t="shared" si="18"/>
        <v>1.35</v>
      </c>
      <c r="V85" s="159">
        <f t="shared" si="18"/>
        <v>5.0400000000000009</v>
      </c>
      <c r="W85" s="264">
        <f t="shared" si="18"/>
        <v>0</v>
      </c>
      <c r="X85" s="264">
        <f t="shared" si="18"/>
        <v>0</v>
      </c>
      <c r="Y85" s="264">
        <f t="shared" si="18"/>
        <v>0</v>
      </c>
      <c r="Z85" s="264">
        <f t="shared" si="18"/>
        <v>0</v>
      </c>
      <c r="AA85" s="264">
        <f t="shared" si="18"/>
        <v>0</v>
      </c>
      <c r="AB85" s="264">
        <f t="shared" si="18"/>
        <v>0</v>
      </c>
      <c r="AC85" s="264">
        <f t="shared" si="18"/>
        <v>0</v>
      </c>
      <c r="AD85" s="264">
        <f t="shared" si="18"/>
        <v>0.54000000000000026</v>
      </c>
      <c r="AE85" s="264">
        <f t="shared" si="18"/>
        <v>1.35</v>
      </c>
      <c r="AF85" s="264">
        <f t="shared" si="18"/>
        <v>0</v>
      </c>
      <c r="AG85" s="264">
        <f t="shared" si="18"/>
        <v>1.8000000000000007</v>
      </c>
      <c r="AH85" s="264">
        <f t="shared" si="18"/>
        <v>1.35</v>
      </c>
      <c r="AI85" s="159">
        <f t="shared" si="18"/>
        <v>5.0400000000000009</v>
      </c>
      <c r="AJ85" s="264">
        <f t="shared" si="18"/>
        <v>0</v>
      </c>
      <c r="AK85" s="264">
        <f t="shared" si="18"/>
        <v>0</v>
      </c>
      <c r="AL85" s="264">
        <f t="shared" si="18"/>
        <v>0</v>
      </c>
      <c r="AM85" s="264">
        <f t="shared" si="18"/>
        <v>0</v>
      </c>
      <c r="AN85" s="264">
        <f t="shared" si="18"/>
        <v>0</v>
      </c>
      <c r="AO85" s="264">
        <f t="shared" si="18"/>
        <v>0</v>
      </c>
      <c r="AP85" s="264">
        <f t="shared" si="18"/>
        <v>0</v>
      </c>
      <c r="AQ85" s="264">
        <f t="shared" si="18"/>
        <v>0.54000000000000026</v>
      </c>
      <c r="AR85" s="264">
        <f t="shared" si="18"/>
        <v>1.35</v>
      </c>
      <c r="AS85" s="264">
        <f t="shared" si="18"/>
        <v>0</v>
      </c>
      <c r="AT85" s="264">
        <f t="shared" si="18"/>
        <v>1.8000000000000007</v>
      </c>
      <c r="AU85" s="264">
        <f t="shared" si="18"/>
        <v>1.35</v>
      </c>
      <c r="AV85" s="159">
        <f t="shared" si="18"/>
        <v>5.0400000000000009</v>
      </c>
      <c r="AW85" s="264">
        <f t="shared" si="18"/>
        <v>0</v>
      </c>
      <c r="AX85" s="264">
        <f t="shared" si="18"/>
        <v>0</v>
      </c>
      <c r="AY85" s="264">
        <f t="shared" si="18"/>
        <v>0</v>
      </c>
      <c r="AZ85" s="264">
        <f t="shared" si="18"/>
        <v>0</v>
      </c>
    </row>
    <row r="87" spans="2:52">
      <c r="B87" s="446" t="s">
        <v>271</v>
      </c>
      <c r="C87" s="446"/>
    </row>
    <row r="88" spans="2:52">
      <c r="C88" t="s">
        <v>13</v>
      </c>
      <c r="D88" s="142">
        <f t="shared" ref="D88:AI88" si="19">D56/D85</f>
        <v>0</v>
      </c>
      <c r="E88" s="142">
        <f t="shared" si="19"/>
        <v>1</v>
      </c>
      <c r="F88" s="142" t="e">
        <f t="shared" si="19"/>
        <v>#DIV/0!</v>
      </c>
      <c r="G88" s="142">
        <f t="shared" si="19"/>
        <v>0.74999999999999978</v>
      </c>
      <c r="H88" s="142">
        <f t="shared" si="19"/>
        <v>1</v>
      </c>
      <c r="I88" s="169">
        <f t="shared" si="19"/>
        <v>0.8035714285714286</v>
      </c>
      <c r="J88" s="142" t="e">
        <f t="shared" si="19"/>
        <v>#DIV/0!</v>
      </c>
      <c r="K88" s="142" t="e">
        <f t="shared" si="19"/>
        <v>#DIV/0!</v>
      </c>
      <c r="L88" s="142" t="e">
        <f t="shared" si="19"/>
        <v>#DIV/0!</v>
      </c>
      <c r="M88" s="142" t="e">
        <f t="shared" si="19"/>
        <v>#DIV/0!</v>
      </c>
      <c r="N88" s="142" t="e">
        <f t="shared" si="19"/>
        <v>#DIV/0!</v>
      </c>
      <c r="O88" s="142" t="e">
        <f t="shared" si="19"/>
        <v>#DIV/0!</v>
      </c>
      <c r="P88" s="142" t="e">
        <f t="shared" si="19"/>
        <v>#DIV/0!</v>
      </c>
      <c r="Q88" s="142">
        <f t="shared" si="19"/>
        <v>0</v>
      </c>
      <c r="R88" s="142">
        <f t="shared" si="19"/>
        <v>1</v>
      </c>
      <c r="S88" s="142" t="e">
        <f t="shared" si="19"/>
        <v>#DIV/0!</v>
      </c>
      <c r="T88" s="142">
        <f t="shared" si="19"/>
        <v>0.74999999999999978</v>
      </c>
      <c r="U88" s="142">
        <f t="shared" si="19"/>
        <v>1</v>
      </c>
      <c r="V88" s="169">
        <f t="shared" si="19"/>
        <v>0.8035714285714286</v>
      </c>
      <c r="W88" s="142" t="e">
        <f t="shared" si="19"/>
        <v>#DIV/0!</v>
      </c>
      <c r="X88" s="142" t="e">
        <f t="shared" si="19"/>
        <v>#DIV/0!</v>
      </c>
      <c r="Y88" s="142" t="e">
        <f t="shared" si="19"/>
        <v>#DIV/0!</v>
      </c>
      <c r="Z88" s="142" t="e">
        <f t="shared" si="19"/>
        <v>#DIV/0!</v>
      </c>
      <c r="AA88" s="142" t="e">
        <f t="shared" si="19"/>
        <v>#DIV/0!</v>
      </c>
      <c r="AB88" s="142" t="e">
        <f t="shared" si="19"/>
        <v>#DIV/0!</v>
      </c>
      <c r="AC88" s="142" t="e">
        <f t="shared" si="19"/>
        <v>#DIV/0!</v>
      </c>
      <c r="AD88" s="142">
        <f t="shared" si="19"/>
        <v>0</v>
      </c>
      <c r="AE88" s="142">
        <f t="shared" si="19"/>
        <v>1</v>
      </c>
      <c r="AF88" s="142" t="e">
        <f t="shared" si="19"/>
        <v>#DIV/0!</v>
      </c>
      <c r="AG88" s="142">
        <f t="shared" si="19"/>
        <v>0.74999999999999978</v>
      </c>
      <c r="AH88" s="142">
        <f t="shared" si="19"/>
        <v>1</v>
      </c>
      <c r="AI88" s="169">
        <f t="shared" si="19"/>
        <v>0.8035714285714286</v>
      </c>
      <c r="AJ88" s="142" t="e">
        <f t="shared" ref="AJ88:AZ88" si="20">AJ56/AJ85</f>
        <v>#DIV/0!</v>
      </c>
      <c r="AK88" s="142" t="e">
        <f t="shared" si="20"/>
        <v>#DIV/0!</v>
      </c>
      <c r="AL88" s="142" t="e">
        <f t="shared" si="20"/>
        <v>#DIV/0!</v>
      </c>
      <c r="AM88" s="142" t="e">
        <f t="shared" si="20"/>
        <v>#DIV/0!</v>
      </c>
      <c r="AN88" s="142" t="e">
        <f t="shared" si="20"/>
        <v>#DIV/0!</v>
      </c>
      <c r="AO88" s="142" t="e">
        <f t="shared" si="20"/>
        <v>#DIV/0!</v>
      </c>
      <c r="AP88" s="142" t="e">
        <f t="shared" si="20"/>
        <v>#DIV/0!</v>
      </c>
      <c r="AQ88" s="142">
        <f t="shared" si="20"/>
        <v>0</v>
      </c>
      <c r="AR88" s="142">
        <f t="shared" si="20"/>
        <v>1</v>
      </c>
      <c r="AS88" s="142" t="e">
        <f t="shared" si="20"/>
        <v>#DIV/0!</v>
      </c>
      <c r="AT88" s="142">
        <f t="shared" si="20"/>
        <v>0.74999999999999978</v>
      </c>
      <c r="AU88" s="142">
        <f t="shared" si="20"/>
        <v>1</v>
      </c>
      <c r="AV88" s="169">
        <f t="shared" si="20"/>
        <v>0.8035714285714286</v>
      </c>
      <c r="AW88" s="142" t="e">
        <f t="shared" si="20"/>
        <v>#DIV/0!</v>
      </c>
      <c r="AX88" s="142" t="e">
        <f t="shared" si="20"/>
        <v>#DIV/0!</v>
      </c>
      <c r="AY88" s="142" t="e">
        <f t="shared" si="20"/>
        <v>#DIV/0!</v>
      </c>
      <c r="AZ88" s="142" t="e">
        <f t="shared" si="20"/>
        <v>#DIV/0!</v>
      </c>
    </row>
    <row r="89" spans="2:52">
      <c r="C89" t="s">
        <v>9</v>
      </c>
      <c r="D89" s="142">
        <f t="shared" ref="D89:AI89" si="21">D66/D85</f>
        <v>0.83333333333333326</v>
      </c>
      <c r="E89" s="142">
        <f t="shared" si="21"/>
        <v>0</v>
      </c>
      <c r="F89" s="142" t="e">
        <f t="shared" si="21"/>
        <v>#DIV/0!</v>
      </c>
      <c r="G89" s="142">
        <f t="shared" si="21"/>
        <v>0.25</v>
      </c>
      <c r="H89" s="142">
        <f t="shared" si="21"/>
        <v>0</v>
      </c>
      <c r="I89" s="169">
        <f t="shared" si="21"/>
        <v>0.1785714285714286</v>
      </c>
      <c r="J89" s="142" t="e">
        <f t="shared" si="21"/>
        <v>#DIV/0!</v>
      </c>
      <c r="K89" s="142" t="e">
        <f t="shared" si="21"/>
        <v>#DIV/0!</v>
      </c>
      <c r="L89" s="142" t="e">
        <f t="shared" si="21"/>
        <v>#DIV/0!</v>
      </c>
      <c r="M89" s="142" t="e">
        <f t="shared" si="21"/>
        <v>#DIV/0!</v>
      </c>
      <c r="N89" s="142" t="e">
        <f t="shared" si="21"/>
        <v>#DIV/0!</v>
      </c>
      <c r="O89" s="142" t="e">
        <f t="shared" si="21"/>
        <v>#DIV/0!</v>
      </c>
      <c r="P89" s="142" t="e">
        <f t="shared" si="21"/>
        <v>#DIV/0!</v>
      </c>
      <c r="Q89" s="142">
        <f t="shared" si="21"/>
        <v>0.83333333333333326</v>
      </c>
      <c r="R89" s="142">
        <f t="shared" si="21"/>
        <v>0</v>
      </c>
      <c r="S89" s="142" t="e">
        <f t="shared" si="21"/>
        <v>#DIV/0!</v>
      </c>
      <c r="T89" s="142">
        <f t="shared" si="21"/>
        <v>0.25</v>
      </c>
      <c r="U89" s="142">
        <f t="shared" si="21"/>
        <v>0</v>
      </c>
      <c r="V89" s="169">
        <f t="shared" si="21"/>
        <v>0.1785714285714286</v>
      </c>
      <c r="W89" s="142" t="e">
        <f t="shared" si="21"/>
        <v>#DIV/0!</v>
      </c>
      <c r="X89" s="142" t="e">
        <f t="shared" si="21"/>
        <v>#DIV/0!</v>
      </c>
      <c r="Y89" s="142" t="e">
        <f t="shared" si="21"/>
        <v>#DIV/0!</v>
      </c>
      <c r="Z89" s="142" t="e">
        <f t="shared" si="21"/>
        <v>#DIV/0!</v>
      </c>
      <c r="AA89" s="142" t="e">
        <f t="shared" si="21"/>
        <v>#DIV/0!</v>
      </c>
      <c r="AB89" s="142" t="e">
        <f t="shared" si="21"/>
        <v>#DIV/0!</v>
      </c>
      <c r="AC89" s="142" t="e">
        <f t="shared" si="21"/>
        <v>#DIV/0!</v>
      </c>
      <c r="AD89" s="142">
        <f t="shared" si="21"/>
        <v>0.83333333333333326</v>
      </c>
      <c r="AE89" s="142">
        <f t="shared" si="21"/>
        <v>0</v>
      </c>
      <c r="AF89" s="142" t="e">
        <f t="shared" si="21"/>
        <v>#DIV/0!</v>
      </c>
      <c r="AG89" s="142">
        <f t="shared" si="21"/>
        <v>0.25</v>
      </c>
      <c r="AH89" s="142">
        <f t="shared" si="21"/>
        <v>0</v>
      </c>
      <c r="AI89" s="169">
        <f t="shared" si="21"/>
        <v>0.1785714285714286</v>
      </c>
      <c r="AJ89" s="142" t="e">
        <f t="shared" ref="AJ89:AZ89" si="22">AJ66/AJ85</f>
        <v>#DIV/0!</v>
      </c>
      <c r="AK89" s="142" t="e">
        <f t="shared" si="22"/>
        <v>#DIV/0!</v>
      </c>
      <c r="AL89" s="142" t="e">
        <f t="shared" si="22"/>
        <v>#DIV/0!</v>
      </c>
      <c r="AM89" s="142" t="e">
        <f t="shared" si="22"/>
        <v>#DIV/0!</v>
      </c>
      <c r="AN89" s="142" t="e">
        <f t="shared" si="22"/>
        <v>#DIV/0!</v>
      </c>
      <c r="AO89" s="142" t="e">
        <f t="shared" si="22"/>
        <v>#DIV/0!</v>
      </c>
      <c r="AP89" s="142" t="e">
        <f t="shared" si="22"/>
        <v>#DIV/0!</v>
      </c>
      <c r="AQ89" s="142">
        <f t="shared" si="22"/>
        <v>0.83333333333333326</v>
      </c>
      <c r="AR89" s="142">
        <f t="shared" si="22"/>
        <v>0</v>
      </c>
      <c r="AS89" s="142" t="e">
        <f t="shared" si="22"/>
        <v>#DIV/0!</v>
      </c>
      <c r="AT89" s="142">
        <f t="shared" si="22"/>
        <v>0.25</v>
      </c>
      <c r="AU89" s="142">
        <f t="shared" si="22"/>
        <v>0</v>
      </c>
      <c r="AV89" s="169">
        <f t="shared" si="22"/>
        <v>0.1785714285714286</v>
      </c>
      <c r="AW89" s="142" t="e">
        <f t="shared" si="22"/>
        <v>#DIV/0!</v>
      </c>
      <c r="AX89" s="142" t="e">
        <f t="shared" si="22"/>
        <v>#DIV/0!</v>
      </c>
      <c r="AY89" s="142" t="e">
        <f t="shared" si="22"/>
        <v>#DIV/0!</v>
      </c>
      <c r="AZ89" s="142" t="e">
        <f t="shared" si="22"/>
        <v>#DIV/0!</v>
      </c>
    </row>
    <row r="90" spans="2:52">
      <c r="C90" t="s">
        <v>7</v>
      </c>
      <c r="D90" s="142">
        <f t="shared" ref="D90:AI90" si="23">D76/D85</f>
        <v>0.16666666666666657</v>
      </c>
      <c r="E90" s="142">
        <f t="shared" si="23"/>
        <v>0</v>
      </c>
      <c r="F90" s="142" t="e">
        <f t="shared" si="23"/>
        <v>#DIV/0!</v>
      </c>
      <c r="G90" s="142">
        <f t="shared" si="23"/>
        <v>0</v>
      </c>
      <c r="H90" s="142">
        <f t="shared" si="23"/>
        <v>0</v>
      </c>
      <c r="I90" s="169">
        <f t="shared" si="23"/>
        <v>1.7857142857142853E-2</v>
      </c>
      <c r="J90" s="142" t="e">
        <f t="shared" si="23"/>
        <v>#DIV/0!</v>
      </c>
      <c r="K90" s="142" t="e">
        <f t="shared" si="23"/>
        <v>#DIV/0!</v>
      </c>
      <c r="L90" s="142" t="e">
        <f t="shared" si="23"/>
        <v>#DIV/0!</v>
      </c>
      <c r="M90" s="142" t="e">
        <f t="shared" si="23"/>
        <v>#DIV/0!</v>
      </c>
      <c r="N90" s="142" t="e">
        <f t="shared" si="23"/>
        <v>#DIV/0!</v>
      </c>
      <c r="O90" s="142" t="e">
        <f t="shared" si="23"/>
        <v>#DIV/0!</v>
      </c>
      <c r="P90" s="142" t="e">
        <f t="shared" si="23"/>
        <v>#DIV/0!</v>
      </c>
      <c r="Q90" s="142">
        <f t="shared" si="23"/>
        <v>0.16666666666666657</v>
      </c>
      <c r="R90" s="142">
        <f t="shared" si="23"/>
        <v>0</v>
      </c>
      <c r="S90" s="142" t="e">
        <f t="shared" si="23"/>
        <v>#DIV/0!</v>
      </c>
      <c r="T90" s="142">
        <f t="shared" si="23"/>
        <v>0</v>
      </c>
      <c r="U90" s="142">
        <f t="shared" si="23"/>
        <v>0</v>
      </c>
      <c r="V90" s="169">
        <f t="shared" si="23"/>
        <v>1.7857142857142853E-2</v>
      </c>
      <c r="W90" s="142" t="e">
        <f t="shared" si="23"/>
        <v>#DIV/0!</v>
      </c>
      <c r="X90" s="142" t="e">
        <f t="shared" si="23"/>
        <v>#DIV/0!</v>
      </c>
      <c r="Y90" s="142" t="e">
        <f t="shared" si="23"/>
        <v>#DIV/0!</v>
      </c>
      <c r="Z90" s="142" t="e">
        <f t="shared" si="23"/>
        <v>#DIV/0!</v>
      </c>
      <c r="AA90" s="142" t="e">
        <f t="shared" si="23"/>
        <v>#DIV/0!</v>
      </c>
      <c r="AB90" s="142" t="e">
        <f t="shared" si="23"/>
        <v>#DIV/0!</v>
      </c>
      <c r="AC90" s="142" t="e">
        <f t="shared" si="23"/>
        <v>#DIV/0!</v>
      </c>
      <c r="AD90" s="142">
        <f t="shared" si="23"/>
        <v>0.16666666666666657</v>
      </c>
      <c r="AE90" s="142">
        <f t="shared" si="23"/>
        <v>0</v>
      </c>
      <c r="AF90" s="142" t="e">
        <f t="shared" si="23"/>
        <v>#DIV/0!</v>
      </c>
      <c r="AG90" s="142">
        <f t="shared" si="23"/>
        <v>0</v>
      </c>
      <c r="AH90" s="142">
        <f t="shared" si="23"/>
        <v>0</v>
      </c>
      <c r="AI90" s="169">
        <f t="shared" si="23"/>
        <v>1.7857142857142853E-2</v>
      </c>
      <c r="AJ90" s="142" t="e">
        <f t="shared" ref="AJ90:AZ90" si="24">AJ76/AJ85</f>
        <v>#DIV/0!</v>
      </c>
      <c r="AK90" s="142" t="e">
        <f t="shared" si="24"/>
        <v>#DIV/0!</v>
      </c>
      <c r="AL90" s="142" t="e">
        <f t="shared" si="24"/>
        <v>#DIV/0!</v>
      </c>
      <c r="AM90" s="142" t="e">
        <f t="shared" si="24"/>
        <v>#DIV/0!</v>
      </c>
      <c r="AN90" s="142" t="e">
        <f t="shared" si="24"/>
        <v>#DIV/0!</v>
      </c>
      <c r="AO90" s="142" t="e">
        <f t="shared" si="24"/>
        <v>#DIV/0!</v>
      </c>
      <c r="AP90" s="142" t="e">
        <f t="shared" si="24"/>
        <v>#DIV/0!</v>
      </c>
      <c r="AQ90" s="142">
        <f t="shared" si="24"/>
        <v>0.16666666666666657</v>
      </c>
      <c r="AR90" s="142">
        <f t="shared" si="24"/>
        <v>0</v>
      </c>
      <c r="AS90" s="142" t="e">
        <f t="shared" si="24"/>
        <v>#DIV/0!</v>
      </c>
      <c r="AT90" s="142">
        <f t="shared" si="24"/>
        <v>0</v>
      </c>
      <c r="AU90" s="142">
        <f t="shared" si="24"/>
        <v>0</v>
      </c>
      <c r="AV90" s="169">
        <f t="shared" si="24"/>
        <v>1.7857142857142853E-2</v>
      </c>
      <c r="AW90" s="142" t="e">
        <f t="shared" si="24"/>
        <v>#DIV/0!</v>
      </c>
      <c r="AX90" s="142" t="e">
        <f t="shared" si="24"/>
        <v>#DIV/0!</v>
      </c>
      <c r="AY90" s="142" t="e">
        <f t="shared" si="24"/>
        <v>#DIV/0!</v>
      </c>
      <c r="AZ90" s="142" t="e">
        <f t="shared" si="24"/>
        <v>#DIV/0!</v>
      </c>
    </row>
    <row r="92" spans="2:52" ht="20.100000000000001">
      <c r="B92" s="452" t="s">
        <v>274</v>
      </c>
      <c r="C92" s="452"/>
      <c r="D92" s="201"/>
      <c r="E92" s="201"/>
      <c r="F92" s="201"/>
      <c r="G92" s="201"/>
      <c r="H92" s="201"/>
      <c r="I92" s="201"/>
      <c r="J92" s="201"/>
      <c r="K92" s="201"/>
      <c r="L92" s="201"/>
      <c r="M92" s="201"/>
      <c r="N92" s="201"/>
      <c r="O92" s="201"/>
      <c r="P92" s="201"/>
      <c r="Q92" s="201"/>
      <c r="R92" s="201"/>
      <c r="S92" s="201"/>
      <c r="T92" s="201"/>
      <c r="U92" s="201"/>
      <c r="V92" s="201"/>
      <c r="W92" s="201"/>
      <c r="X92" s="201"/>
      <c r="Y92" s="201"/>
      <c r="Z92" s="201"/>
      <c r="AA92" s="201"/>
      <c r="AB92" s="201"/>
      <c r="AC92" s="201"/>
      <c r="AD92" s="201"/>
      <c r="AE92" s="201"/>
      <c r="AF92" s="201"/>
      <c r="AG92" s="201"/>
      <c r="AH92" s="201"/>
      <c r="AI92" s="201"/>
      <c r="AJ92" s="201"/>
      <c r="AK92" s="201"/>
      <c r="AL92" s="201"/>
      <c r="AM92" s="201"/>
      <c r="AN92" s="201"/>
      <c r="AO92" s="201"/>
      <c r="AP92" s="201"/>
      <c r="AQ92" s="201"/>
      <c r="AR92" s="201"/>
      <c r="AS92" s="201"/>
      <c r="AT92" s="201"/>
      <c r="AU92" s="201"/>
      <c r="AV92" s="201"/>
      <c r="AW92" s="201"/>
      <c r="AX92" s="201"/>
      <c r="AY92" s="201"/>
      <c r="AZ92" s="201"/>
    </row>
    <row r="93" spans="2:52" ht="15.95">
      <c r="B93" s="449" t="s">
        <v>265</v>
      </c>
      <c r="C93" s="449"/>
      <c r="D93" s="30"/>
      <c r="E93" s="30"/>
      <c r="F93" s="30"/>
      <c r="G93" s="30"/>
      <c r="H93" s="30"/>
      <c r="I93" s="148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</row>
    <row r="94" spans="2:52">
      <c r="B94" s="28"/>
      <c r="C94" s="150" t="s">
        <v>11</v>
      </c>
      <c r="D94" s="111" cm="1">
        <f t="array" ref="D94">High_High</f>
        <v>150</v>
      </c>
      <c r="E94" s="111" cm="1">
        <f t="array" ref="E94">High_High</f>
        <v>150</v>
      </c>
      <c r="F94" s="111" cm="1">
        <f t="array" ref="F94">High_High</f>
        <v>150</v>
      </c>
      <c r="G94" s="111" cm="1">
        <f t="array" ref="G94">High_High</f>
        <v>150</v>
      </c>
      <c r="H94" s="111" cm="1">
        <f t="array" ref="H94">High_High</f>
        <v>150</v>
      </c>
      <c r="I94" s="140"/>
      <c r="J94" s="111" cm="1">
        <f t="array" ref="J94">High_High</f>
        <v>150</v>
      </c>
      <c r="K94" s="111" cm="1">
        <f t="array" ref="K94">High_High</f>
        <v>150</v>
      </c>
      <c r="L94" s="111" cm="1">
        <f t="array" ref="L94">High_High</f>
        <v>150</v>
      </c>
      <c r="M94" s="111" cm="1">
        <f t="array" ref="M94">High_High</f>
        <v>150</v>
      </c>
      <c r="N94" s="111" cm="1">
        <f t="array" ref="N94">High_High</f>
        <v>150</v>
      </c>
      <c r="O94" s="111" cm="1">
        <f t="array" ref="O94">High_High</f>
        <v>150</v>
      </c>
      <c r="P94" s="111" cm="1">
        <f t="array" ref="P94">High_High</f>
        <v>150</v>
      </c>
      <c r="Q94" s="111" cm="1">
        <f t="array" ref="Q94">High_High</f>
        <v>150</v>
      </c>
      <c r="R94" s="111" cm="1">
        <f t="array" ref="R94">High_High</f>
        <v>150</v>
      </c>
      <c r="S94" s="111" cm="1">
        <f t="array" ref="S94">High_High</f>
        <v>150</v>
      </c>
      <c r="T94" s="111" cm="1">
        <f t="array" ref="T94">High_High</f>
        <v>150</v>
      </c>
      <c r="U94" s="111" cm="1">
        <f t="array" ref="U94">High_High</f>
        <v>150</v>
      </c>
      <c r="V94" s="140"/>
      <c r="W94" s="111" cm="1">
        <f t="array" ref="W94">High_High</f>
        <v>150</v>
      </c>
      <c r="X94" s="111" cm="1">
        <f t="array" ref="X94">High_High</f>
        <v>150</v>
      </c>
      <c r="Y94" s="111" cm="1">
        <f t="array" ref="Y94">High_High</f>
        <v>150</v>
      </c>
      <c r="Z94" s="111" cm="1">
        <f t="array" ref="Z94">High_High</f>
        <v>150</v>
      </c>
      <c r="AA94" s="111" cm="1">
        <f t="array" ref="AA94">High_High</f>
        <v>150</v>
      </c>
      <c r="AB94" s="111" cm="1">
        <f t="array" ref="AB94">High_High</f>
        <v>150</v>
      </c>
      <c r="AC94" s="111" cm="1">
        <f t="array" ref="AC94">High_High</f>
        <v>150</v>
      </c>
      <c r="AD94" s="111" cm="1">
        <f t="array" ref="AD94">High_High</f>
        <v>150</v>
      </c>
      <c r="AE94" s="111" cm="1">
        <f t="array" ref="AE94">High_High</f>
        <v>150</v>
      </c>
      <c r="AF94" s="111" cm="1">
        <f t="array" ref="AF94">High_High</f>
        <v>150</v>
      </c>
      <c r="AG94" s="111" cm="1">
        <f t="array" ref="AG94">High_High</f>
        <v>150</v>
      </c>
      <c r="AH94" s="111" cm="1">
        <f t="array" ref="AH94">High_High</f>
        <v>150</v>
      </c>
      <c r="AI94" s="140"/>
      <c r="AJ94" s="111" cm="1">
        <f t="array" ref="AJ94">High_High</f>
        <v>150</v>
      </c>
      <c r="AK94" s="111" cm="1">
        <f t="array" ref="AK94">High_High</f>
        <v>150</v>
      </c>
      <c r="AL94" s="111" cm="1">
        <f t="array" ref="AL94">High_High</f>
        <v>150</v>
      </c>
      <c r="AM94" s="111" cm="1">
        <f t="array" ref="AM94">High_High</f>
        <v>150</v>
      </c>
      <c r="AN94" s="111" cm="1">
        <f t="array" ref="AN94">High_High</f>
        <v>150</v>
      </c>
      <c r="AO94" s="111" cm="1">
        <f t="array" ref="AO94">High_High</f>
        <v>150</v>
      </c>
      <c r="AP94" s="111" cm="1">
        <f t="array" ref="AP94">High_High</f>
        <v>150</v>
      </c>
      <c r="AQ94" s="111" cm="1">
        <f t="array" ref="AQ94">High_High</f>
        <v>150</v>
      </c>
      <c r="AR94" s="111" cm="1">
        <f t="array" ref="AR94">High_High</f>
        <v>150</v>
      </c>
      <c r="AS94" s="111" cm="1">
        <f t="array" ref="AS94">High_High</f>
        <v>150</v>
      </c>
      <c r="AT94" s="111" cm="1">
        <f t="array" ref="AT94">High_High</f>
        <v>150</v>
      </c>
      <c r="AU94" s="111" cm="1">
        <f t="array" ref="AU94">High_High</f>
        <v>150</v>
      </c>
      <c r="AV94" s="140"/>
      <c r="AW94" s="111" cm="1">
        <f t="array" ref="AW94">High_High</f>
        <v>150</v>
      </c>
      <c r="AX94" s="111" cm="1">
        <f t="array" ref="AX94">High_High</f>
        <v>150</v>
      </c>
      <c r="AY94" s="111" cm="1">
        <f t="array" ref="AY94">High_High</f>
        <v>150</v>
      </c>
      <c r="AZ94" s="111" cm="1">
        <f t="array" ref="AZ94">High_High</f>
        <v>150</v>
      </c>
    </row>
    <row r="95" spans="2:52">
      <c r="B95" s="28"/>
      <c r="C95" s="150" t="s">
        <v>244</v>
      </c>
      <c r="D95" s="119">
        <f>IF('Volume '!$C$144=1,'Volume '!AA192,IF('Volume '!$C$144=2,'Volume '!K192,'Volume '!AQ192))</f>
        <v>0</v>
      </c>
      <c r="E95" s="119">
        <f>IF('Volume '!$C$144=1,'Volume '!AB192,IF('Volume '!$C$144=2,'Volume '!L192,'Volume '!AR192))</f>
        <v>0</v>
      </c>
      <c r="F95" s="119">
        <f>IF('Volume '!$C$144=1,'Volume '!AC192,IF('Volume '!$C$144=2,'Volume '!M192,'Volume '!AS192))</f>
        <v>1</v>
      </c>
      <c r="G95" s="119">
        <f>IF('Volume '!$C$144=1,'Volume '!AD192,IF('Volume '!$C$144=2,'Volume '!N192,'Volume '!AT192))</f>
        <v>0</v>
      </c>
      <c r="H95" s="119">
        <f>IF('Volume '!$C$144=1,'Volume '!AE192,IF('Volume '!$C$144=2,'Volume '!O192,'Volume '!AU192))</f>
        <v>1</v>
      </c>
      <c r="I95" s="145">
        <f>SUM(D95:H95)</f>
        <v>2</v>
      </c>
      <c r="J95" s="120">
        <f>IF('Volume '!$C$144=1,'Volume '!T192,IF('Volume '!$C$144=2,'Volume '!D192,'Volume '!AJ192))</f>
        <v>2</v>
      </c>
      <c r="K95" s="120">
        <f>IF('Volume '!$C$144=1,'Volume '!U192,IF('Volume '!$C$144=2,'Volume '!E192,'Volume '!AK192))</f>
        <v>0</v>
      </c>
      <c r="L95" s="120">
        <f>IF('Volume '!$C$144=1,'Volume '!V192,IF('Volume '!$C$144=2,'Volume '!F192,'Volume '!AL192))</f>
        <v>0</v>
      </c>
      <c r="M95" s="120">
        <f>IF('Volume '!$C$144=1,'Volume '!W192,IF('Volume '!$C$144=2,'Volume '!G192,'Volume '!AM192))</f>
        <v>0</v>
      </c>
      <c r="N95" s="120">
        <f>IF('Volume '!$C$144=1,'Volume '!X192,IF('Volume '!$C$144=2,'Volume '!H192,'Volume '!AN192))</f>
        <v>2</v>
      </c>
      <c r="O95" s="120">
        <f>IF('Volume '!$C$144=1,'Volume '!Y192,IF('Volume '!$C$144=2,'Volume '!I192,'Volume '!AO192))</f>
        <v>0</v>
      </c>
      <c r="P95" s="120">
        <f>IF('Volume '!$C$144=1,'Volume '!Z192,IF('Volume '!$C$144=2,'Volume '!J192,'Volume '!AP192))</f>
        <v>0</v>
      </c>
      <c r="Q95" s="120">
        <f>IF('Volume '!$C$144=1,'Volume '!AA192,IF('Volume '!$C$144=2,'Volume '!K192,'Volume '!AQ192))</f>
        <v>0</v>
      </c>
      <c r="R95" s="120">
        <f>IF('Volume '!$C$144=1,'Volume '!AB192,IF('Volume '!$C$144=2,'Volume '!L192,'Volume '!AR192))</f>
        <v>0</v>
      </c>
      <c r="S95" s="120">
        <f>IF('Volume '!$C$144=1,'Volume '!AC192,IF('Volume '!$C$144=2,'Volume '!M192,'Volume '!AS192))</f>
        <v>1</v>
      </c>
      <c r="T95" s="120">
        <f>IF('Volume '!$C$144=1,'Volume '!AD192,IF('Volume '!$C$144=2,'Volume '!N192,'Volume '!AT192))</f>
        <v>0</v>
      </c>
      <c r="U95" s="120">
        <f>IF('Volume '!$C$144=1,'Volume '!AE192,IF('Volume '!$C$144=2,'Volume '!O192,'Volume '!AU192))</f>
        <v>1</v>
      </c>
      <c r="V95" s="145">
        <f>SUM(J95:U95)</f>
        <v>6</v>
      </c>
      <c r="W95" s="120">
        <f>IF('Volume '!$C$144=1,'Volume '!T192,IF('Volume '!$C$144=2,'Volume '!D192,'Volume '!AJ192))</f>
        <v>2</v>
      </c>
      <c r="X95" s="120">
        <f>IF('Volume '!$C$144=1,'Volume '!U192,IF('Volume '!$C$144=2,'Volume '!E192,'Volume '!AK192))</f>
        <v>0</v>
      </c>
      <c r="Y95" s="120">
        <f>IF('Volume '!$C$144=1,'Volume '!V192,IF('Volume '!$C$144=2,'Volume '!F192,'Volume '!AL192))</f>
        <v>0</v>
      </c>
      <c r="Z95" s="120">
        <f>IF('Volume '!$C$144=1,'Volume '!W192,IF('Volume '!$C$144=2,'Volume '!G192,'Volume '!AM192))</f>
        <v>0</v>
      </c>
      <c r="AA95" s="120">
        <f>IF('Volume '!$C$144=1,'Volume '!X192,IF('Volume '!$C$144=2,'Volume '!H192,'Volume '!AN192))</f>
        <v>2</v>
      </c>
      <c r="AB95" s="120">
        <f>IF('Volume '!$C$144=1,'Volume '!Y192,IF('Volume '!$C$144=2,'Volume '!I192,'Volume '!AO192))</f>
        <v>0</v>
      </c>
      <c r="AC95" s="120">
        <f>IF('Volume '!$C$144=1,'Volume '!Z192,IF('Volume '!$C$144=2,'Volume '!J192,'Volume '!AP192))</f>
        <v>0</v>
      </c>
      <c r="AD95" s="120">
        <f>IF('Volume '!$C$144=1,'Volume '!AA192,IF('Volume '!$C$144=2,'Volume '!K192,'Volume '!AQ192))</f>
        <v>0</v>
      </c>
      <c r="AE95" s="120">
        <f>IF('Volume '!$C$144=1,'Volume '!AB192,IF('Volume '!$C$144=2,'Volume '!L192,'Volume '!AR192))</f>
        <v>0</v>
      </c>
      <c r="AF95" s="120">
        <f>IF('Volume '!$C$144=1,'Volume '!AC192,IF('Volume '!$C$144=2,'Volume '!M192,'Volume '!AS192))</f>
        <v>1</v>
      </c>
      <c r="AG95" s="120">
        <f>IF('Volume '!$C$144=1,'Volume '!AD192,IF('Volume '!$C$144=2,'Volume '!N192,'Volume '!AT192))</f>
        <v>0</v>
      </c>
      <c r="AH95" s="120">
        <f>IF('Volume '!$C$144=1,'Volume '!AE192,IF('Volume '!$C$144=2,'Volume '!O192,'Volume '!AU192))</f>
        <v>1</v>
      </c>
      <c r="AI95" s="145">
        <f>SUM(W95:AH95)</f>
        <v>6</v>
      </c>
      <c r="AJ95" s="120">
        <f>IF('Volume '!$C$144=1,'Volume '!T192,IF('Volume '!$C$144=2,'Volume '!D192,'Volume '!AJ192))</f>
        <v>2</v>
      </c>
      <c r="AK95" s="120">
        <f>IF('Volume '!$C$144=1,'Volume '!U192,IF('Volume '!$C$144=2,'Volume '!E192,'Volume '!AK192))</f>
        <v>0</v>
      </c>
      <c r="AL95" s="120">
        <f>IF('Volume '!$C$144=1,'Volume '!V192,IF('Volume '!$C$144=2,'Volume '!F192,'Volume '!AL192))</f>
        <v>0</v>
      </c>
      <c r="AM95" s="120">
        <f>IF('Volume '!$C$144=1,'Volume '!W192,IF('Volume '!$C$144=2,'Volume '!G192,'Volume '!AM192))</f>
        <v>0</v>
      </c>
      <c r="AN95" s="120">
        <f>IF('Volume '!$C$144=1,'Volume '!X192,IF('Volume '!$C$144=2,'Volume '!H192,'Volume '!AN192))</f>
        <v>2</v>
      </c>
      <c r="AO95" s="120">
        <f>IF('Volume '!$C$144=1,'Volume '!Y192,IF('Volume '!$C$144=2,'Volume '!I192,'Volume '!AO192))</f>
        <v>0</v>
      </c>
      <c r="AP95" s="120">
        <f>IF('Volume '!$C$144=1,'Volume '!Z192,IF('Volume '!$C$144=2,'Volume '!J192,'Volume '!AP192))</f>
        <v>0</v>
      </c>
      <c r="AQ95" s="120">
        <f>IF('Volume '!$C$144=1,'Volume '!AA192,IF('Volume '!$C$144=2,'Volume '!K192,'Volume '!AQ192))</f>
        <v>0</v>
      </c>
      <c r="AR95" s="120">
        <f>IF('Volume '!$C$144=1,'Volume '!AB192,IF('Volume '!$C$144=2,'Volume '!L192,'Volume '!AR192))</f>
        <v>0</v>
      </c>
      <c r="AS95" s="120">
        <f>IF('Volume '!$C$144=1,'Volume '!AC192,IF('Volume '!$C$144=2,'Volume '!M192,'Volume '!AS192))</f>
        <v>1</v>
      </c>
      <c r="AT95" s="120">
        <f>IF('Volume '!$C$144=1,'Volume '!AD192,IF('Volume '!$C$144=2,'Volume '!N192,'Volume '!AT192))</f>
        <v>0</v>
      </c>
      <c r="AU95" s="120">
        <f>IF('Volume '!$C$144=1,'Volume '!AE192,IF('Volume '!$C$144=2,'Volume '!O192,'Volume '!AU192))</f>
        <v>1</v>
      </c>
      <c r="AV95" s="145">
        <f>SUM(AJ95:AU95)</f>
        <v>6</v>
      </c>
      <c r="AW95" s="120">
        <f>IF('Volume '!$C$144=1,'Volume '!T192,IF('Volume '!$C$144=2,'Volume '!D192,'Volume '!AJ192))</f>
        <v>2</v>
      </c>
      <c r="AX95" s="120">
        <f>IF('Volume '!$C$144=1,'Volume '!U192,IF('Volume '!$C$144=2,'Volume '!E192,'Volume '!AK192))</f>
        <v>0</v>
      </c>
      <c r="AY95" s="120">
        <f>IF('Volume '!$C$144=1,'Volume '!V192,IF('Volume '!$C$144=2,'Volume '!F192,'Volume '!AL192))</f>
        <v>0</v>
      </c>
      <c r="AZ95" s="120">
        <f>IF('Volume '!$C$144=1,'Volume '!W192,IF('Volume '!$C$144=2,'Volume '!G192,'Volume '!AM192))</f>
        <v>0</v>
      </c>
    </row>
    <row r="96" spans="2:52">
      <c r="C96" s="150" t="s">
        <v>246</v>
      </c>
      <c r="D96" s="144">
        <f>D94*D95*'Revenue Streams Assumptions'!$V$12</f>
        <v>0</v>
      </c>
      <c r="E96" s="144">
        <f>E94*E95*'Revenue Streams Assumptions'!$V$12</f>
        <v>0</v>
      </c>
      <c r="F96" s="144">
        <f>F94*F95*'Revenue Streams Assumptions'!$V$12</f>
        <v>4.5</v>
      </c>
      <c r="G96" s="144">
        <f>G94*G95*'Revenue Streams Assumptions'!$V$12</f>
        <v>0</v>
      </c>
      <c r="H96" s="144">
        <f>H94*H95*'Revenue Streams Assumptions'!$V$12</f>
        <v>4.5</v>
      </c>
      <c r="I96" s="97">
        <f>SUM(D96:H96)</f>
        <v>9</v>
      </c>
      <c r="J96" s="7">
        <f>J94*J95*'Revenue Streams Assumptions'!$V$12</f>
        <v>9</v>
      </c>
      <c r="K96" s="7">
        <f>K94*K95*'Revenue Streams Assumptions'!$V$12</f>
        <v>0</v>
      </c>
      <c r="L96" s="7">
        <f>L94*L95*'Revenue Streams Assumptions'!$V$12</f>
        <v>0</v>
      </c>
      <c r="M96" s="7">
        <f>M94*M95*'Revenue Streams Assumptions'!$V$12</f>
        <v>0</v>
      </c>
      <c r="N96" s="7">
        <f>N94*N95*'Revenue Streams Assumptions'!$V$12</f>
        <v>9</v>
      </c>
      <c r="O96" s="7">
        <f>O94*O95*'Revenue Streams Assumptions'!$V$12</f>
        <v>0</v>
      </c>
      <c r="P96" s="7">
        <f>P94*P95*'Revenue Streams Assumptions'!$V$12</f>
        <v>0</v>
      </c>
      <c r="Q96" s="7">
        <f>Q94*Q95*'Revenue Streams Assumptions'!$V$12</f>
        <v>0</v>
      </c>
      <c r="R96" s="7">
        <f>R94*R95*'Revenue Streams Assumptions'!$V$12</f>
        <v>0</v>
      </c>
      <c r="S96" s="7">
        <f>S94*S95*'Revenue Streams Assumptions'!$V$12</f>
        <v>4.5</v>
      </c>
      <c r="T96" s="7">
        <f>T94*T95*'Revenue Streams Assumptions'!$V$12</f>
        <v>0</v>
      </c>
      <c r="U96" s="7">
        <f>U94*U95*'Revenue Streams Assumptions'!$V$12</f>
        <v>4.5</v>
      </c>
      <c r="V96" s="154">
        <f>SUM(J96:U96)</f>
        <v>27</v>
      </c>
      <c r="W96" s="7">
        <f>W94*W95*'Revenue Streams Assumptions'!$V$12</f>
        <v>9</v>
      </c>
      <c r="X96" s="7">
        <f>X94*X95*'Revenue Streams Assumptions'!$V$12</f>
        <v>0</v>
      </c>
      <c r="Y96" s="7">
        <f>Y94*Y95*'Revenue Streams Assumptions'!$V$12</f>
        <v>0</v>
      </c>
      <c r="Z96" s="7">
        <f>Z94*Z95*'Revenue Streams Assumptions'!$V$12</f>
        <v>0</v>
      </c>
      <c r="AA96" s="7">
        <f>AA94*AA95*'Revenue Streams Assumptions'!$V$12</f>
        <v>9</v>
      </c>
      <c r="AB96" s="7">
        <f>AB94*AB95*'Revenue Streams Assumptions'!$V$12</f>
        <v>0</v>
      </c>
      <c r="AC96" s="7">
        <f>AC94*AC95*'Revenue Streams Assumptions'!$V$12</f>
        <v>0</v>
      </c>
      <c r="AD96" s="7">
        <f>AD94*AD95*'Revenue Streams Assumptions'!$V$12</f>
        <v>0</v>
      </c>
      <c r="AE96" s="7">
        <f>AE94*AE95*'Revenue Streams Assumptions'!$V$12</f>
        <v>0</v>
      </c>
      <c r="AF96" s="7">
        <f>AF94*AF95*'Revenue Streams Assumptions'!$V$12</f>
        <v>4.5</v>
      </c>
      <c r="AG96" s="7">
        <f>AG94*AG95*'Revenue Streams Assumptions'!$V$12</f>
        <v>0</v>
      </c>
      <c r="AH96" s="7">
        <f>AH94*AH95*'Revenue Streams Assumptions'!$V$12</f>
        <v>4.5</v>
      </c>
      <c r="AI96" s="154">
        <f>SUM(W96:AH96)</f>
        <v>27</v>
      </c>
      <c r="AJ96" s="7">
        <f>AJ94*AJ95*'Revenue Streams Assumptions'!$V$12</f>
        <v>9</v>
      </c>
      <c r="AK96" s="7">
        <f>AK94*AK95*'Revenue Streams Assumptions'!$V$12</f>
        <v>0</v>
      </c>
      <c r="AL96" s="7">
        <f>AL94*AL95*'Revenue Streams Assumptions'!$V$12</f>
        <v>0</v>
      </c>
      <c r="AM96" s="7">
        <f>AM94*AM95*'Revenue Streams Assumptions'!$V$12</f>
        <v>0</v>
      </c>
      <c r="AN96" s="7">
        <f>AN94*AN95*'Revenue Streams Assumptions'!$V$12</f>
        <v>9</v>
      </c>
      <c r="AO96" s="7">
        <f>AO94*AO95*'Revenue Streams Assumptions'!$V$12</f>
        <v>0</v>
      </c>
      <c r="AP96" s="7">
        <f>AP94*AP95*'Revenue Streams Assumptions'!$V$12</f>
        <v>0</v>
      </c>
      <c r="AQ96" s="7">
        <f>AQ94*AQ95*'Revenue Streams Assumptions'!$V$12</f>
        <v>0</v>
      </c>
      <c r="AR96" s="7">
        <f>AR94*AR95*'Revenue Streams Assumptions'!$V$12</f>
        <v>0</v>
      </c>
      <c r="AS96" s="7">
        <f>AS94*AS95*'Revenue Streams Assumptions'!$V$12</f>
        <v>4.5</v>
      </c>
      <c r="AT96" s="7">
        <f>AT94*AT95*'Revenue Streams Assumptions'!$V$12</f>
        <v>0</v>
      </c>
      <c r="AU96" s="7">
        <f>AU94*AU95*'Revenue Streams Assumptions'!$V$12</f>
        <v>4.5</v>
      </c>
      <c r="AV96" s="97">
        <f>SUM(AJ96:AU96)</f>
        <v>27</v>
      </c>
      <c r="AW96" s="7">
        <f>AW94*AW95*'Revenue Streams Assumptions'!$V$12</f>
        <v>9</v>
      </c>
      <c r="AX96" s="7">
        <f>AX94*AX95*'Revenue Streams Assumptions'!$V$12</f>
        <v>0</v>
      </c>
      <c r="AY96" s="7">
        <f>AY94*AY95*'Revenue Streams Assumptions'!$V$12</f>
        <v>0</v>
      </c>
      <c r="AZ96" s="7">
        <f>AZ94*AZ95*'Revenue Streams Assumptions'!$V$12</f>
        <v>0</v>
      </c>
    </row>
    <row r="97" spans="2:52">
      <c r="C97" s="101"/>
      <c r="D97" s="111"/>
      <c r="E97" s="111"/>
      <c r="F97" s="111"/>
      <c r="G97" s="111"/>
      <c r="H97" s="111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92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92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34"/>
      <c r="AW97" s="34"/>
      <c r="AX97" s="34"/>
      <c r="AY97" s="34"/>
      <c r="AZ97" s="34"/>
    </row>
    <row r="98" spans="2:52">
      <c r="C98" s="262" t="s">
        <v>266</v>
      </c>
      <c r="D98" s="163">
        <f>D96*'Revenue Streams Assumptions'!$V$13</f>
        <v>0</v>
      </c>
      <c r="E98" s="163">
        <f>E96*'Revenue Streams Assumptions'!$V$13</f>
        <v>0</v>
      </c>
      <c r="F98" s="163">
        <f>F96*'Revenue Streams Assumptions'!$V$13</f>
        <v>3.15</v>
      </c>
      <c r="G98" s="163">
        <f>G96*'Revenue Streams Assumptions'!$V$13</f>
        <v>0</v>
      </c>
      <c r="H98" s="163">
        <f>H96*'Revenue Streams Assumptions'!$V$13</f>
        <v>3.15</v>
      </c>
      <c r="I98" s="164">
        <f>SUM(D98:H98)</f>
        <v>6.3</v>
      </c>
      <c r="J98" s="165">
        <f>J96*'Revenue Streams Assumptions'!$V$13</f>
        <v>6.3</v>
      </c>
      <c r="K98" s="165">
        <f>K96*'Revenue Streams Assumptions'!$V$13</f>
        <v>0</v>
      </c>
      <c r="L98" s="165">
        <f>L96*'Revenue Streams Assumptions'!$V$13</f>
        <v>0</v>
      </c>
      <c r="M98" s="165">
        <f>M96*'Revenue Streams Assumptions'!$V$13</f>
        <v>0</v>
      </c>
      <c r="N98" s="165">
        <f>N96*'Revenue Streams Assumptions'!$V$13</f>
        <v>6.3</v>
      </c>
      <c r="O98" s="165">
        <f>O96*'Revenue Streams Assumptions'!$V$13</f>
        <v>0</v>
      </c>
      <c r="P98" s="165">
        <f>P96*'Revenue Streams Assumptions'!$V$13</f>
        <v>0</v>
      </c>
      <c r="Q98" s="165">
        <f>Q96*'Revenue Streams Assumptions'!$V$13</f>
        <v>0</v>
      </c>
      <c r="R98" s="165">
        <f>R96*'Revenue Streams Assumptions'!$V$13</f>
        <v>0</v>
      </c>
      <c r="S98" s="165">
        <f>S96*'Revenue Streams Assumptions'!$V$13</f>
        <v>3.15</v>
      </c>
      <c r="T98" s="165">
        <f>T96*'Revenue Streams Assumptions'!$V$13</f>
        <v>0</v>
      </c>
      <c r="U98" s="165">
        <f>U96*'Revenue Streams Assumptions'!$V$13</f>
        <v>3.15</v>
      </c>
      <c r="V98" s="166">
        <f>SUM(J98:U98)</f>
        <v>18.899999999999999</v>
      </c>
      <c r="W98" s="165">
        <f>W96*'Revenue Streams Assumptions'!$V$13</f>
        <v>6.3</v>
      </c>
      <c r="X98" s="165">
        <f>X96*'Revenue Streams Assumptions'!$V$13</f>
        <v>0</v>
      </c>
      <c r="Y98" s="165">
        <f>Y96*'Revenue Streams Assumptions'!$V$13</f>
        <v>0</v>
      </c>
      <c r="Z98" s="165">
        <f>Z96*'Revenue Streams Assumptions'!$V$13</f>
        <v>0</v>
      </c>
      <c r="AA98" s="165">
        <f>AA96*'Revenue Streams Assumptions'!$V$13</f>
        <v>6.3</v>
      </c>
      <c r="AB98" s="165">
        <f>AB96*'Revenue Streams Assumptions'!$V$13</f>
        <v>0</v>
      </c>
      <c r="AC98" s="165">
        <f>AC96*'Revenue Streams Assumptions'!$V$13</f>
        <v>0</v>
      </c>
      <c r="AD98" s="165">
        <f>AD96*'Revenue Streams Assumptions'!$V$13</f>
        <v>0</v>
      </c>
      <c r="AE98" s="165">
        <f>AE96*'Revenue Streams Assumptions'!$V$13</f>
        <v>0</v>
      </c>
      <c r="AF98" s="165">
        <f>AF96*'Revenue Streams Assumptions'!$V$13</f>
        <v>3.15</v>
      </c>
      <c r="AG98" s="165">
        <f>AG96*'Revenue Streams Assumptions'!$V$13</f>
        <v>0</v>
      </c>
      <c r="AH98" s="165">
        <f>AH96*'Revenue Streams Assumptions'!$V$13</f>
        <v>3.15</v>
      </c>
      <c r="AI98" s="166">
        <f>SUM(W98:AH98)</f>
        <v>18.899999999999999</v>
      </c>
      <c r="AJ98" s="165">
        <f>AJ96*'Revenue Streams Assumptions'!$V$13</f>
        <v>6.3</v>
      </c>
      <c r="AK98" s="165">
        <f>AK96*'Revenue Streams Assumptions'!$V$13</f>
        <v>0</v>
      </c>
      <c r="AL98" s="165">
        <f>AL96*'Revenue Streams Assumptions'!$V$13</f>
        <v>0</v>
      </c>
      <c r="AM98" s="165">
        <f>AM96*'Revenue Streams Assumptions'!$V$13</f>
        <v>0</v>
      </c>
      <c r="AN98" s="165">
        <f>AN96*'Revenue Streams Assumptions'!$V$13</f>
        <v>6.3</v>
      </c>
      <c r="AO98" s="165">
        <f>AO96*'Revenue Streams Assumptions'!$V$13</f>
        <v>0</v>
      </c>
      <c r="AP98" s="165">
        <f>AP96*'Revenue Streams Assumptions'!$V$13</f>
        <v>0</v>
      </c>
      <c r="AQ98" s="165">
        <f>AQ96*'Revenue Streams Assumptions'!$V$13</f>
        <v>0</v>
      </c>
      <c r="AR98" s="165">
        <f>AR96*'Revenue Streams Assumptions'!$V$13</f>
        <v>0</v>
      </c>
      <c r="AS98" s="165">
        <f>AS96*'Revenue Streams Assumptions'!$V$13</f>
        <v>3.15</v>
      </c>
      <c r="AT98" s="165">
        <f>AT96*'Revenue Streams Assumptions'!$V$13</f>
        <v>0</v>
      </c>
      <c r="AU98" s="165">
        <f>AU96*'Revenue Streams Assumptions'!$V$13</f>
        <v>3.15</v>
      </c>
      <c r="AV98" s="164">
        <f>SUM(AJ98:AU98)</f>
        <v>18.899999999999999</v>
      </c>
      <c r="AW98" s="165">
        <f>AW96*'Revenue Streams Assumptions'!$V$13</f>
        <v>6.3</v>
      </c>
      <c r="AX98" s="165">
        <f>AX96*'Revenue Streams Assumptions'!$V$13</f>
        <v>0</v>
      </c>
      <c r="AY98" s="165">
        <f>AY96*'Revenue Streams Assumptions'!$V$13</f>
        <v>0</v>
      </c>
      <c r="AZ98" s="165">
        <f>AZ96*'Revenue Streams Assumptions'!$V$13</f>
        <v>0</v>
      </c>
    </row>
    <row r="99" spans="2:52">
      <c r="C99" s="143"/>
      <c r="D99" s="111"/>
      <c r="E99" s="111"/>
      <c r="F99" s="111"/>
      <c r="G99" s="111"/>
      <c r="H99" s="111"/>
      <c r="I99" s="140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156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156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140"/>
      <c r="AW99" s="34"/>
      <c r="AX99" s="34"/>
      <c r="AY99" s="34"/>
      <c r="AZ99" s="34"/>
    </row>
    <row r="100" spans="2:52">
      <c r="C100" s="161" t="s">
        <v>248</v>
      </c>
      <c r="D100" s="158">
        <f>D96-D98</f>
        <v>0</v>
      </c>
      <c r="E100" s="158">
        <f t="shared" ref="E100:AZ100" si="25">E96-E98</f>
        <v>0</v>
      </c>
      <c r="F100" s="158">
        <f t="shared" si="25"/>
        <v>1.35</v>
      </c>
      <c r="G100" s="158">
        <f t="shared" si="25"/>
        <v>0</v>
      </c>
      <c r="H100" s="158">
        <f t="shared" si="25"/>
        <v>1.35</v>
      </c>
      <c r="I100" s="263">
        <f t="shared" si="25"/>
        <v>2.7</v>
      </c>
      <c r="J100" s="158">
        <f t="shared" si="25"/>
        <v>2.7</v>
      </c>
      <c r="K100" s="158">
        <f t="shared" si="25"/>
        <v>0</v>
      </c>
      <c r="L100" s="158">
        <f t="shared" si="25"/>
        <v>0</v>
      </c>
      <c r="M100" s="158">
        <f t="shared" si="25"/>
        <v>0</v>
      </c>
      <c r="N100" s="158">
        <f t="shared" si="25"/>
        <v>2.7</v>
      </c>
      <c r="O100" s="158">
        <f t="shared" si="25"/>
        <v>0</v>
      </c>
      <c r="P100" s="158">
        <f t="shared" si="25"/>
        <v>0</v>
      </c>
      <c r="Q100" s="158">
        <f t="shared" si="25"/>
        <v>0</v>
      </c>
      <c r="R100" s="158">
        <f t="shared" si="25"/>
        <v>0</v>
      </c>
      <c r="S100" s="158">
        <f t="shared" si="25"/>
        <v>1.35</v>
      </c>
      <c r="T100" s="158">
        <f t="shared" si="25"/>
        <v>0</v>
      </c>
      <c r="U100" s="158">
        <f t="shared" si="25"/>
        <v>1.35</v>
      </c>
      <c r="V100" s="263">
        <f t="shared" si="25"/>
        <v>8.1000000000000014</v>
      </c>
      <c r="W100" s="158">
        <f t="shared" si="25"/>
        <v>2.7</v>
      </c>
      <c r="X100" s="158">
        <f t="shared" si="25"/>
        <v>0</v>
      </c>
      <c r="Y100" s="158">
        <f t="shared" si="25"/>
        <v>0</v>
      </c>
      <c r="Z100" s="158">
        <f t="shared" si="25"/>
        <v>0</v>
      </c>
      <c r="AA100" s="158">
        <f t="shared" si="25"/>
        <v>2.7</v>
      </c>
      <c r="AB100" s="158">
        <f t="shared" si="25"/>
        <v>0</v>
      </c>
      <c r="AC100" s="158">
        <f t="shared" si="25"/>
        <v>0</v>
      </c>
      <c r="AD100" s="158">
        <f t="shared" si="25"/>
        <v>0</v>
      </c>
      <c r="AE100" s="158">
        <f t="shared" si="25"/>
        <v>0</v>
      </c>
      <c r="AF100" s="158">
        <f t="shared" si="25"/>
        <v>1.35</v>
      </c>
      <c r="AG100" s="158">
        <f t="shared" si="25"/>
        <v>0</v>
      </c>
      <c r="AH100" s="158">
        <f t="shared" si="25"/>
        <v>1.35</v>
      </c>
      <c r="AI100" s="263">
        <f t="shared" si="25"/>
        <v>8.1000000000000014</v>
      </c>
      <c r="AJ100" s="158">
        <f t="shared" si="25"/>
        <v>2.7</v>
      </c>
      <c r="AK100" s="158">
        <f t="shared" si="25"/>
        <v>0</v>
      </c>
      <c r="AL100" s="158">
        <f t="shared" si="25"/>
        <v>0</v>
      </c>
      <c r="AM100" s="158">
        <f t="shared" si="25"/>
        <v>0</v>
      </c>
      <c r="AN100" s="158">
        <f t="shared" si="25"/>
        <v>2.7</v>
      </c>
      <c r="AO100" s="158">
        <f t="shared" si="25"/>
        <v>0</v>
      </c>
      <c r="AP100" s="158">
        <f t="shared" si="25"/>
        <v>0</v>
      </c>
      <c r="AQ100" s="158">
        <f t="shared" si="25"/>
        <v>0</v>
      </c>
      <c r="AR100" s="158">
        <f t="shared" si="25"/>
        <v>0</v>
      </c>
      <c r="AS100" s="158">
        <f t="shared" si="25"/>
        <v>1.35</v>
      </c>
      <c r="AT100" s="158">
        <f t="shared" si="25"/>
        <v>0</v>
      </c>
      <c r="AU100" s="158">
        <f t="shared" si="25"/>
        <v>1.35</v>
      </c>
      <c r="AV100" s="263">
        <f t="shared" si="25"/>
        <v>8.1000000000000014</v>
      </c>
      <c r="AW100" s="158">
        <f t="shared" si="25"/>
        <v>2.7</v>
      </c>
      <c r="AX100" s="158">
        <f t="shared" si="25"/>
        <v>0</v>
      </c>
      <c r="AY100" s="158">
        <f t="shared" si="25"/>
        <v>0</v>
      </c>
      <c r="AZ100" s="158">
        <f t="shared" si="25"/>
        <v>0</v>
      </c>
    </row>
    <row r="101" spans="2:52">
      <c r="C101" s="161"/>
      <c r="D101" s="111"/>
      <c r="E101" s="111"/>
      <c r="F101" s="111"/>
      <c r="G101" s="111"/>
      <c r="H101" s="111"/>
      <c r="I101" s="140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156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156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140"/>
      <c r="AW101" s="34"/>
      <c r="AX101" s="34"/>
      <c r="AY101" s="34"/>
      <c r="AZ101" s="34"/>
    </row>
    <row r="102" spans="2:52">
      <c r="C102" s="162"/>
      <c r="AI102" s="11"/>
    </row>
    <row r="103" spans="2:52" ht="15.95">
      <c r="B103" s="448" t="s">
        <v>267</v>
      </c>
      <c r="C103" s="448"/>
      <c r="D103" s="30"/>
      <c r="E103" s="30"/>
      <c r="F103" s="30"/>
      <c r="G103" s="30"/>
      <c r="H103" s="30"/>
      <c r="I103" s="148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87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</row>
    <row r="104" spans="2:52">
      <c r="B104" s="28"/>
      <c r="C104" s="150" t="s">
        <v>11</v>
      </c>
      <c r="D104" s="111" cm="1">
        <f t="array" ref="D104">High_Medium</f>
        <v>50</v>
      </c>
      <c r="E104" s="111" cm="1">
        <f t="array" ref="E104">High_Medium</f>
        <v>50</v>
      </c>
      <c r="F104" s="111" cm="1">
        <f t="array" ref="F104">High_Medium</f>
        <v>50</v>
      </c>
      <c r="G104" s="111" cm="1">
        <f t="array" ref="G104">High_Medium</f>
        <v>50</v>
      </c>
      <c r="H104" s="111" cm="1">
        <f t="array" ref="H104">High_Medium</f>
        <v>50</v>
      </c>
      <c r="I104" s="140"/>
      <c r="J104" s="111" cm="1">
        <f t="array" ref="J104">High_Medium</f>
        <v>50</v>
      </c>
      <c r="K104" s="111" cm="1">
        <f t="array" ref="K104">High_Medium</f>
        <v>50</v>
      </c>
      <c r="L104" s="111" cm="1">
        <f t="array" ref="L104">High_Medium</f>
        <v>50</v>
      </c>
      <c r="M104" s="111" cm="1">
        <f t="array" ref="M104">High_Medium</f>
        <v>50</v>
      </c>
      <c r="N104" s="111" cm="1">
        <f t="array" ref="N104">High_Medium</f>
        <v>50</v>
      </c>
      <c r="O104" s="111" cm="1">
        <f t="array" ref="O104">High_Medium</f>
        <v>50</v>
      </c>
      <c r="P104" s="111" cm="1">
        <f t="array" ref="P104">High_Medium</f>
        <v>50</v>
      </c>
      <c r="Q104" s="111" cm="1">
        <f t="array" ref="Q104">High_Medium</f>
        <v>50</v>
      </c>
      <c r="R104" s="111" cm="1">
        <f t="array" ref="R104">High_Medium</f>
        <v>50</v>
      </c>
      <c r="S104" s="111" cm="1">
        <f t="array" ref="S104">High_Medium</f>
        <v>50</v>
      </c>
      <c r="T104" s="111" cm="1">
        <f t="array" ref="T104">High_Medium</f>
        <v>50</v>
      </c>
      <c r="U104" s="111" cm="1">
        <f t="array" ref="U104">High_Medium</f>
        <v>50</v>
      </c>
      <c r="V104" s="140"/>
      <c r="W104" s="111" cm="1">
        <f t="array" ref="W104">High_Medium</f>
        <v>50</v>
      </c>
      <c r="X104" s="111" cm="1">
        <f t="array" ref="X104">High_Medium</f>
        <v>50</v>
      </c>
      <c r="Y104" s="111" cm="1">
        <f t="array" ref="Y104">High_Medium</f>
        <v>50</v>
      </c>
      <c r="Z104" s="111" cm="1">
        <f t="array" ref="Z104">High_Medium</f>
        <v>50</v>
      </c>
      <c r="AA104" s="111" cm="1">
        <f t="array" ref="AA104">High_Medium</f>
        <v>50</v>
      </c>
      <c r="AB104" s="111" cm="1">
        <f t="array" ref="AB104">High_Medium</f>
        <v>50</v>
      </c>
      <c r="AC104" s="111" cm="1">
        <f t="array" ref="AC104">High_Medium</f>
        <v>50</v>
      </c>
      <c r="AD104" s="111" cm="1">
        <f t="array" ref="AD104">High_Medium</f>
        <v>50</v>
      </c>
      <c r="AE104" s="111" cm="1">
        <f t="array" ref="AE104">High_Medium</f>
        <v>50</v>
      </c>
      <c r="AF104" s="111" cm="1">
        <f t="array" ref="AF104">High_Medium</f>
        <v>50</v>
      </c>
      <c r="AG104" s="111" cm="1">
        <f t="array" ref="AG104">High_Medium</f>
        <v>50</v>
      </c>
      <c r="AH104" s="111" cm="1">
        <f t="array" ref="AH104">High_Medium</f>
        <v>50</v>
      </c>
      <c r="AI104" s="156"/>
      <c r="AJ104" s="111" cm="1">
        <f t="array" ref="AJ104">High_Medium</f>
        <v>50</v>
      </c>
      <c r="AK104" s="111" cm="1">
        <f t="array" ref="AK104">High_Medium</f>
        <v>50</v>
      </c>
      <c r="AL104" s="111" cm="1">
        <f t="array" ref="AL104">High_Medium</f>
        <v>50</v>
      </c>
      <c r="AM104" s="111" cm="1">
        <f t="array" ref="AM104">High_Medium</f>
        <v>50</v>
      </c>
      <c r="AN104" s="111" cm="1">
        <f t="array" ref="AN104">High_Medium</f>
        <v>50</v>
      </c>
      <c r="AO104" s="111" cm="1">
        <f t="array" ref="AO104">High_Medium</f>
        <v>50</v>
      </c>
      <c r="AP104" s="111" cm="1">
        <f t="array" ref="AP104">High_Medium</f>
        <v>50</v>
      </c>
      <c r="AQ104" s="111" cm="1">
        <f t="array" ref="AQ104">High_Medium</f>
        <v>50</v>
      </c>
      <c r="AR104" s="111" cm="1">
        <f t="array" ref="AR104">High_Medium</f>
        <v>50</v>
      </c>
      <c r="AS104" s="111" cm="1">
        <f t="array" ref="AS104">High_Medium</f>
        <v>50</v>
      </c>
      <c r="AT104" s="111" cm="1">
        <f t="array" ref="AT104">High_Medium</f>
        <v>50</v>
      </c>
      <c r="AU104" s="111" cm="1">
        <f t="array" ref="AU104">High_Medium</f>
        <v>50</v>
      </c>
      <c r="AV104" s="140"/>
      <c r="AW104" s="111" cm="1">
        <f t="array" ref="AW104">High_Medium</f>
        <v>50</v>
      </c>
      <c r="AX104" s="111" cm="1">
        <f t="array" ref="AX104">High_Medium</f>
        <v>50</v>
      </c>
      <c r="AY104" s="111" cm="1">
        <f t="array" ref="AY104">High_Medium</f>
        <v>50</v>
      </c>
      <c r="AZ104" s="111" cm="1">
        <f t="array" ref="AZ104">High_Medium</f>
        <v>50</v>
      </c>
    </row>
    <row r="105" spans="2:52">
      <c r="B105" s="28"/>
      <c r="C105" s="150" t="s">
        <v>244</v>
      </c>
      <c r="D105" s="119">
        <f>IF('Volume '!$C$144=1,'Volume '!AA193,IF('Volume '!$C$144=2,'Volume '!K193,'Volume '!AQ193))</f>
        <v>1</v>
      </c>
      <c r="E105" s="119">
        <f>IF('Volume '!$C$144=1,'Volume '!AB193,IF('Volume '!$C$144=2,'Volume '!L193,'Volume '!AR193))</f>
        <v>0</v>
      </c>
      <c r="F105" s="119">
        <f>IF('Volume '!$C$144=1,'Volume '!AC193,IF('Volume '!$C$144=2,'Volume '!M193,'Volume '!AS193))</f>
        <v>0</v>
      </c>
      <c r="G105" s="119">
        <f>IF('Volume '!$C$144=1,'Volume '!AD193,IF('Volume '!$C$144=2,'Volume '!N193,'Volume '!AT193))</f>
        <v>0</v>
      </c>
      <c r="H105" s="119">
        <f>IF('Volume '!$C$144=1,'Volume '!AE193,IF('Volume '!$C$144=2,'Volume '!O193,'Volume '!AU193))</f>
        <v>0</v>
      </c>
      <c r="I105" s="145">
        <f>SUM(D105:H105)</f>
        <v>1</v>
      </c>
      <c r="J105" s="120">
        <f>IF('Volume '!$C$144=1,'Volume '!T193,IF('Volume '!$C$144=2,'Volume '!D193,'Volume '!AJ193))</f>
        <v>2</v>
      </c>
      <c r="K105" s="120">
        <f>IF('Volume '!$C$144=1,'Volume '!U193,IF('Volume '!$C$144=2,'Volume '!E193,'Volume '!AK193))</f>
        <v>0</v>
      </c>
      <c r="L105" s="120">
        <f>IF('Volume '!$C$144=1,'Volume '!V193,IF('Volume '!$C$144=2,'Volume '!F193,'Volume '!AL193))</f>
        <v>0</v>
      </c>
      <c r="M105" s="120">
        <f>IF('Volume '!$C$144=1,'Volume '!W193,IF('Volume '!$C$144=2,'Volume '!G193,'Volume '!AM193))</f>
        <v>0</v>
      </c>
      <c r="N105" s="120">
        <f>IF('Volume '!$C$144=1,'Volume '!X193,IF('Volume '!$C$144=2,'Volume '!H193,'Volume '!AN193))</f>
        <v>0</v>
      </c>
      <c r="O105" s="120">
        <f>IF('Volume '!$C$144=1,'Volume '!Y193,IF('Volume '!$C$144=2,'Volume '!I193,'Volume '!AO193))</f>
        <v>0</v>
      </c>
      <c r="P105" s="120">
        <f>IF('Volume '!$C$144=1,'Volume '!Z193,IF('Volume '!$C$144=2,'Volume '!J193,'Volume '!AP193))</f>
        <v>0</v>
      </c>
      <c r="Q105" s="120">
        <f>IF('Volume '!$C$144=1,'Volume '!AA193,IF('Volume '!$C$144=2,'Volume '!K193,'Volume '!AQ193))</f>
        <v>1</v>
      </c>
      <c r="R105" s="120">
        <f>IF('Volume '!$C$144=1,'Volume '!AB193,IF('Volume '!$C$144=2,'Volume '!L193,'Volume '!AR193))</f>
        <v>0</v>
      </c>
      <c r="S105" s="120">
        <f>IF('Volume '!$C$144=1,'Volume '!AC193,IF('Volume '!$C$144=2,'Volume '!M193,'Volume '!AS193))</f>
        <v>0</v>
      </c>
      <c r="T105" s="120">
        <f>IF('Volume '!$C$144=1,'Volume '!AD193,IF('Volume '!$C$144=2,'Volume '!N193,'Volume '!AT193))</f>
        <v>0</v>
      </c>
      <c r="U105" s="120">
        <f>IF('Volume '!$C$144=1,'Volume '!AE193,IF('Volume '!$C$144=2,'Volume '!O193,'Volume '!AU193))</f>
        <v>0</v>
      </c>
      <c r="V105" s="145">
        <f>SUM(J105:U105)</f>
        <v>3</v>
      </c>
      <c r="W105" s="120">
        <f>IF('Volume '!$C$144=1,'Volume '!T193,IF('Volume '!$C$144=2,'Volume '!D193,'Volume '!AJ193))</f>
        <v>2</v>
      </c>
      <c r="X105" s="120">
        <f>IF('Volume '!$C$144=1,'Volume '!U193,IF('Volume '!$C$144=2,'Volume '!E193,'Volume '!AK193))</f>
        <v>0</v>
      </c>
      <c r="Y105" s="120">
        <f>IF('Volume '!$C$144=1,'Volume '!V193,IF('Volume '!$C$144=2,'Volume '!F193,'Volume '!AL193))</f>
        <v>0</v>
      </c>
      <c r="Z105" s="120">
        <f>IF('Volume '!$C$144=1,'Volume '!W193,IF('Volume '!$C$144=2,'Volume '!G193,'Volume '!AM193))</f>
        <v>0</v>
      </c>
      <c r="AA105" s="120">
        <f>IF('Volume '!$C$144=1,'Volume '!X193,IF('Volume '!$C$144=2,'Volume '!H193,'Volume '!AN193))</f>
        <v>0</v>
      </c>
      <c r="AB105" s="120">
        <f>IF('Volume '!$C$144=1,'Volume '!Y193,IF('Volume '!$C$144=2,'Volume '!I193,'Volume '!AO193))</f>
        <v>0</v>
      </c>
      <c r="AC105" s="120">
        <f>IF('Volume '!$C$144=1,'Volume '!Z193,IF('Volume '!$C$144=2,'Volume '!J193,'Volume '!AP193))</f>
        <v>0</v>
      </c>
      <c r="AD105" s="120">
        <f>IF('Volume '!$C$144=1,'Volume '!AA193,IF('Volume '!$C$144=2,'Volume '!K193,'Volume '!AQ193))</f>
        <v>1</v>
      </c>
      <c r="AE105" s="120">
        <f>IF('Volume '!$C$144=1,'Volume '!AB193,IF('Volume '!$C$144=2,'Volume '!L193,'Volume '!AR193))</f>
        <v>0</v>
      </c>
      <c r="AF105" s="120">
        <f>IF('Volume '!$C$144=1,'Volume '!AC193,IF('Volume '!$C$144=2,'Volume '!M193,'Volume '!AS193))</f>
        <v>0</v>
      </c>
      <c r="AG105" s="120">
        <f>IF('Volume '!$C$144=1,'Volume '!AD193,IF('Volume '!$C$144=2,'Volume '!N193,'Volume '!AT193))</f>
        <v>0</v>
      </c>
      <c r="AH105" s="120">
        <f>IF('Volume '!$C$144=1,'Volume '!AE193,IF('Volume '!$C$144=2,'Volume '!O193,'Volume '!AU193))</f>
        <v>0</v>
      </c>
      <c r="AI105" s="160">
        <f>SUM(W105:AH105)</f>
        <v>3</v>
      </c>
      <c r="AJ105" s="120">
        <f>IF('Volume '!$C$144=1,'Volume '!T193,IF('Volume '!$C$144=2,'Volume '!D193,'Volume '!AJ193))</f>
        <v>2</v>
      </c>
      <c r="AK105" s="120">
        <f>IF('Volume '!$C$144=1,'Volume '!U193,IF('Volume '!$C$144=2,'Volume '!E193,'Volume '!AK193))</f>
        <v>0</v>
      </c>
      <c r="AL105" s="120">
        <f>IF('Volume '!$C$144=1,'Volume '!V193,IF('Volume '!$C$144=2,'Volume '!F193,'Volume '!AL193))</f>
        <v>0</v>
      </c>
      <c r="AM105" s="120">
        <f>IF('Volume '!$C$144=1,'Volume '!W193,IF('Volume '!$C$144=2,'Volume '!G193,'Volume '!AM193))</f>
        <v>0</v>
      </c>
      <c r="AN105" s="120">
        <f>IF('Volume '!$C$144=1,'Volume '!X193,IF('Volume '!$C$144=2,'Volume '!H193,'Volume '!AN193))</f>
        <v>0</v>
      </c>
      <c r="AO105" s="120">
        <f>IF('Volume '!$C$144=1,'Volume '!Y193,IF('Volume '!$C$144=2,'Volume '!I193,'Volume '!AO193))</f>
        <v>0</v>
      </c>
      <c r="AP105" s="120">
        <f>IF('Volume '!$C$144=1,'Volume '!Z193,IF('Volume '!$C$144=2,'Volume '!J193,'Volume '!AP193))</f>
        <v>0</v>
      </c>
      <c r="AQ105" s="120">
        <f>IF('Volume '!$C$144=1,'Volume '!AA193,IF('Volume '!$C$144=2,'Volume '!K193,'Volume '!AQ193))</f>
        <v>1</v>
      </c>
      <c r="AR105" s="120">
        <f>IF('Volume '!$C$144=1,'Volume '!AB193,IF('Volume '!$C$144=2,'Volume '!L193,'Volume '!AR193))</f>
        <v>0</v>
      </c>
      <c r="AS105" s="120">
        <f>IF('Volume '!$C$144=1,'Volume '!AC193,IF('Volume '!$C$144=2,'Volume '!M193,'Volume '!AS193))</f>
        <v>0</v>
      </c>
      <c r="AT105" s="120">
        <f>IF('Volume '!$C$144=1,'Volume '!AD193,IF('Volume '!$C$144=2,'Volume '!N193,'Volume '!AT193))</f>
        <v>0</v>
      </c>
      <c r="AU105" s="120">
        <f>IF('Volume '!$C$144=1,'Volume '!AE193,IF('Volume '!$C$144=2,'Volume '!O193,'Volume '!AU193))</f>
        <v>0</v>
      </c>
      <c r="AV105" s="145">
        <f>SUM(AJ105:AU105)</f>
        <v>3</v>
      </c>
      <c r="AW105" s="120">
        <f>IF('Volume '!$C$144=1,'Volume '!T193,IF('Volume '!$C$144=2,'Volume '!D193,'Volume '!AJ193))</f>
        <v>2</v>
      </c>
      <c r="AX105" s="120">
        <f>IF('Volume '!$C$144=1,'Volume '!U193,IF('Volume '!$C$144=2,'Volume '!E193,'Volume '!AK193))</f>
        <v>0</v>
      </c>
      <c r="AY105" s="120">
        <f>IF('Volume '!$C$144=1,'Volume '!V193,IF('Volume '!$C$144=2,'Volume '!F193,'Volume '!AL193))</f>
        <v>0</v>
      </c>
      <c r="AZ105" s="120">
        <f>IF('Volume '!$C$144=1,'Volume '!W193,IF('Volume '!$C$144=2,'Volume '!G193,'Volume '!AM193))</f>
        <v>0</v>
      </c>
    </row>
    <row r="106" spans="2:52">
      <c r="C106" s="150" t="s">
        <v>246</v>
      </c>
      <c r="D106" s="144">
        <f>D104*D105*'Revenue Streams Assumptions'!$V$12</f>
        <v>1.5</v>
      </c>
      <c r="E106" s="144">
        <f>E104*E105*'Revenue Streams Assumptions'!$V$12</f>
        <v>0</v>
      </c>
      <c r="F106" s="144">
        <f>F104*F105*'Revenue Streams Assumptions'!$V$12</f>
        <v>0</v>
      </c>
      <c r="G106" s="144">
        <f>G104*G105*'Revenue Streams Assumptions'!$V$12</f>
        <v>0</v>
      </c>
      <c r="H106" s="144">
        <f>H104*H105*'Revenue Streams Assumptions'!$V$12</f>
        <v>0</v>
      </c>
      <c r="I106" s="97">
        <f>SUM(D106:H106)</f>
        <v>1.5</v>
      </c>
      <c r="J106" s="7">
        <f>J104*J105*'Revenue Streams Assumptions'!$V$12</f>
        <v>3</v>
      </c>
      <c r="K106" s="7">
        <f>K104*K105*'Revenue Streams Assumptions'!$V$12</f>
        <v>0</v>
      </c>
      <c r="L106" s="7">
        <f>L104*L105*'Revenue Streams Assumptions'!$V$12</f>
        <v>0</v>
      </c>
      <c r="M106" s="7">
        <f>M104*M105*'Revenue Streams Assumptions'!$V$12</f>
        <v>0</v>
      </c>
      <c r="N106" s="7">
        <f>N104*N105*'Revenue Streams Assumptions'!$V$12</f>
        <v>0</v>
      </c>
      <c r="O106" s="7">
        <f>O104*O105*'Revenue Streams Assumptions'!$V$12</f>
        <v>0</v>
      </c>
      <c r="P106" s="7">
        <f>P104*P105*'Revenue Streams Assumptions'!$V$12</f>
        <v>0</v>
      </c>
      <c r="Q106" s="7">
        <f>Q104*Q105*'Revenue Streams Assumptions'!$V$12</f>
        <v>1.5</v>
      </c>
      <c r="R106" s="7">
        <f>R104*R105*'Revenue Streams Assumptions'!$V$12</f>
        <v>0</v>
      </c>
      <c r="S106" s="7">
        <f>S104*S105*'Revenue Streams Assumptions'!$V$12</f>
        <v>0</v>
      </c>
      <c r="T106" s="7">
        <f>T104*T105*'Revenue Streams Assumptions'!$V$12</f>
        <v>0</v>
      </c>
      <c r="U106" s="7">
        <f>U104*U105*'Revenue Streams Assumptions'!$V$12</f>
        <v>0</v>
      </c>
      <c r="V106" s="154">
        <f>SUM(J106:U106)</f>
        <v>4.5</v>
      </c>
      <c r="W106" s="7">
        <f>W104*W105*'Revenue Streams Assumptions'!$V$12</f>
        <v>3</v>
      </c>
      <c r="X106" s="7">
        <f>X104*X105*'Revenue Streams Assumptions'!$V$12</f>
        <v>0</v>
      </c>
      <c r="Y106" s="7">
        <f>Y104*Y105*'Revenue Streams Assumptions'!$V$12</f>
        <v>0</v>
      </c>
      <c r="Z106" s="7">
        <f>Z104*Z105*'Revenue Streams Assumptions'!$V$12</f>
        <v>0</v>
      </c>
      <c r="AA106" s="7">
        <f>AA104*AA105*'Revenue Streams Assumptions'!$V$12</f>
        <v>0</v>
      </c>
      <c r="AB106" s="7">
        <f>AB104*AB105*'Revenue Streams Assumptions'!$V$12</f>
        <v>0</v>
      </c>
      <c r="AC106" s="7">
        <f>AC104*AC105*'Revenue Streams Assumptions'!$V$12</f>
        <v>0</v>
      </c>
      <c r="AD106" s="7">
        <f>AD104*AD105*'Revenue Streams Assumptions'!$V$12</f>
        <v>1.5</v>
      </c>
      <c r="AE106" s="7">
        <f>AE104*AE105*'Revenue Streams Assumptions'!$V$12</f>
        <v>0</v>
      </c>
      <c r="AF106" s="7">
        <f>AF104*AF105*'Revenue Streams Assumptions'!$V$12</f>
        <v>0</v>
      </c>
      <c r="AG106" s="7">
        <f>AG104*AG105*'Revenue Streams Assumptions'!$V$12</f>
        <v>0</v>
      </c>
      <c r="AH106" s="7">
        <f>AH104*AH105*'Revenue Streams Assumptions'!$V$12</f>
        <v>0</v>
      </c>
      <c r="AI106" s="154">
        <f>SUM(W106:AH106)</f>
        <v>4.5</v>
      </c>
      <c r="AJ106" s="7">
        <f>AJ104*AJ105*'Revenue Streams Assumptions'!$V$12</f>
        <v>3</v>
      </c>
      <c r="AK106" s="7">
        <f>AK104*AK105*'Revenue Streams Assumptions'!$V$12</f>
        <v>0</v>
      </c>
      <c r="AL106" s="7">
        <f>AL104*AL105*'Revenue Streams Assumptions'!$V$12</f>
        <v>0</v>
      </c>
      <c r="AM106" s="7">
        <f>AM104*AM105*'Revenue Streams Assumptions'!$V$12</f>
        <v>0</v>
      </c>
      <c r="AN106" s="7">
        <f>AN104*AN105*'Revenue Streams Assumptions'!$V$12</f>
        <v>0</v>
      </c>
      <c r="AO106" s="7">
        <f>AO104*AO105*'Revenue Streams Assumptions'!$V$12</f>
        <v>0</v>
      </c>
      <c r="AP106" s="7">
        <f>AP104*AP105*'Revenue Streams Assumptions'!$V$12</f>
        <v>0</v>
      </c>
      <c r="AQ106" s="7">
        <f>AQ104*AQ105*'Revenue Streams Assumptions'!$V$12</f>
        <v>1.5</v>
      </c>
      <c r="AR106" s="7">
        <f>AR104*AR105*'Revenue Streams Assumptions'!$V$12</f>
        <v>0</v>
      </c>
      <c r="AS106" s="7">
        <f>AS104*AS105*'Revenue Streams Assumptions'!$V$12</f>
        <v>0</v>
      </c>
      <c r="AT106" s="7">
        <f>AT104*AT105*'Revenue Streams Assumptions'!$V$12</f>
        <v>0</v>
      </c>
      <c r="AU106" s="7">
        <f>AU104*AU105*'Revenue Streams Assumptions'!$V$12</f>
        <v>0</v>
      </c>
      <c r="AV106" s="97">
        <f>SUM(AJ106:AU106)</f>
        <v>4.5</v>
      </c>
      <c r="AW106" s="7">
        <f>AW104*AW105*'Revenue Streams Assumptions'!$V$12</f>
        <v>3</v>
      </c>
      <c r="AX106" s="7">
        <f>AX104*AX105*'Revenue Streams Assumptions'!$V$12</f>
        <v>0</v>
      </c>
      <c r="AY106" s="7">
        <f>AY104*AY105*'Revenue Streams Assumptions'!$V$12</f>
        <v>0</v>
      </c>
      <c r="AZ106" s="7">
        <f>AZ104*AZ105*'Revenue Streams Assumptions'!$V$12</f>
        <v>0</v>
      </c>
    </row>
    <row r="107" spans="2:52">
      <c r="C107" s="101"/>
      <c r="D107" s="111"/>
      <c r="E107" s="111"/>
      <c r="F107" s="111"/>
      <c r="G107" s="111"/>
      <c r="H107" s="111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92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92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34"/>
      <c r="AW107" s="34"/>
      <c r="AX107" s="34"/>
      <c r="AY107" s="34"/>
      <c r="AZ107" s="34"/>
    </row>
    <row r="108" spans="2:52">
      <c r="C108" s="262" t="s">
        <v>266</v>
      </c>
      <c r="D108" s="163">
        <f>D106*'Revenue Streams Assumptions'!$V$13</f>
        <v>1.0499999999999998</v>
      </c>
      <c r="E108" s="163">
        <f>E106*'Revenue Streams Assumptions'!$V$13</f>
        <v>0</v>
      </c>
      <c r="F108" s="163">
        <f>F106*'Revenue Streams Assumptions'!$V$13</f>
        <v>0</v>
      </c>
      <c r="G108" s="163">
        <f>G106*'Revenue Streams Assumptions'!$V$13</f>
        <v>0</v>
      </c>
      <c r="H108" s="163">
        <f>H106*'Revenue Streams Assumptions'!$V$13</f>
        <v>0</v>
      </c>
      <c r="I108" s="164">
        <f>SUM(D108:H108)</f>
        <v>1.0499999999999998</v>
      </c>
      <c r="J108" s="165">
        <f>J106*'Revenue Streams Assumptions'!$V$13</f>
        <v>2.0999999999999996</v>
      </c>
      <c r="K108" s="165">
        <f>K106*'Revenue Streams Assumptions'!$V$13</f>
        <v>0</v>
      </c>
      <c r="L108" s="165">
        <f>L106*'Revenue Streams Assumptions'!$V$13</f>
        <v>0</v>
      </c>
      <c r="M108" s="165">
        <f>M106*'Revenue Streams Assumptions'!$V$13</f>
        <v>0</v>
      </c>
      <c r="N108" s="165">
        <f>N106*'Revenue Streams Assumptions'!$V$13</f>
        <v>0</v>
      </c>
      <c r="O108" s="165">
        <f>O106*'Revenue Streams Assumptions'!$V$13</f>
        <v>0</v>
      </c>
      <c r="P108" s="165">
        <f>P106*'Revenue Streams Assumptions'!$V$13</f>
        <v>0</v>
      </c>
      <c r="Q108" s="165">
        <f>Q106*'Revenue Streams Assumptions'!$V$13</f>
        <v>1.0499999999999998</v>
      </c>
      <c r="R108" s="165">
        <f>R106*'Revenue Streams Assumptions'!$V$13</f>
        <v>0</v>
      </c>
      <c r="S108" s="165">
        <f>S106*'Revenue Streams Assumptions'!$V$13</f>
        <v>0</v>
      </c>
      <c r="T108" s="165">
        <f>T106*'Revenue Streams Assumptions'!$V$13</f>
        <v>0</v>
      </c>
      <c r="U108" s="165">
        <f>U106*'Revenue Streams Assumptions'!$V$13</f>
        <v>0</v>
      </c>
      <c r="V108" s="166">
        <f>SUM(J108:U108)</f>
        <v>3.1499999999999995</v>
      </c>
      <c r="W108" s="165">
        <f>W106*'Revenue Streams Assumptions'!$V$13</f>
        <v>2.0999999999999996</v>
      </c>
      <c r="X108" s="165">
        <f>X106*'Revenue Streams Assumptions'!$V$13</f>
        <v>0</v>
      </c>
      <c r="Y108" s="165">
        <f>Y106*'Revenue Streams Assumptions'!$V$13</f>
        <v>0</v>
      </c>
      <c r="Z108" s="165">
        <f>Z106*'Revenue Streams Assumptions'!$V$13</f>
        <v>0</v>
      </c>
      <c r="AA108" s="165">
        <f>AA106*'Revenue Streams Assumptions'!$V$13</f>
        <v>0</v>
      </c>
      <c r="AB108" s="165">
        <f>AB106*'Revenue Streams Assumptions'!$V$13</f>
        <v>0</v>
      </c>
      <c r="AC108" s="165">
        <f>AC106*'Revenue Streams Assumptions'!$V$13</f>
        <v>0</v>
      </c>
      <c r="AD108" s="165">
        <f>AD106*'Revenue Streams Assumptions'!$V$13</f>
        <v>1.0499999999999998</v>
      </c>
      <c r="AE108" s="165">
        <f>AE106*'Revenue Streams Assumptions'!$V$13</f>
        <v>0</v>
      </c>
      <c r="AF108" s="165">
        <f>AF106*'Revenue Streams Assumptions'!$V$13</f>
        <v>0</v>
      </c>
      <c r="AG108" s="165">
        <f>AG106*'Revenue Streams Assumptions'!$V$13</f>
        <v>0</v>
      </c>
      <c r="AH108" s="165">
        <f>AH106*'Revenue Streams Assumptions'!$V$13</f>
        <v>0</v>
      </c>
      <c r="AI108" s="166">
        <f>SUM(W108:AH108)</f>
        <v>3.1499999999999995</v>
      </c>
      <c r="AJ108" s="165">
        <f>AJ106*'Revenue Streams Assumptions'!$V$13</f>
        <v>2.0999999999999996</v>
      </c>
      <c r="AK108" s="165">
        <f>AK106*'Revenue Streams Assumptions'!$V$13</f>
        <v>0</v>
      </c>
      <c r="AL108" s="165">
        <f>AL106*'Revenue Streams Assumptions'!$V$13</f>
        <v>0</v>
      </c>
      <c r="AM108" s="165">
        <f>AM106*'Revenue Streams Assumptions'!$V$13</f>
        <v>0</v>
      </c>
      <c r="AN108" s="165">
        <f>AN106*'Revenue Streams Assumptions'!$V$13</f>
        <v>0</v>
      </c>
      <c r="AO108" s="165">
        <f>AO106*'Revenue Streams Assumptions'!$V$13</f>
        <v>0</v>
      </c>
      <c r="AP108" s="165">
        <f>AP106*'Revenue Streams Assumptions'!$V$13</f>
        <v>0</v>
      </c>
      <c r="AQ108" s="165">
        <f>AQ106*'Revenue Streams Assumptions'!$V$13</f>
        <v>1.0499999999999998</v>
      </c>
      <c r="AR108" s="165">
        <f>AR106*'Revenue Streams Assumptions'!$V$13</f>
        <v>0</v>
      </c>
      <c r="AS108" s="165">
        <f>AS106*'Revenue Streams Assumptions'!$V$13</f>
        <v>0</v>
      </c>
      <c r="AT108" s="165">
        <f>AT106*'Revenue Streams Assumptions'!$V$13</f>
        <v>0</v>
      </c>
      <c r="AU108" s="165">
        <f>AU106*'Revenue Streams Assumptions'!$V$13</f>
        <v>0</v>
      </c>
      <c r="AV108" s="164">
        <f>SUM(AJ108:AU108)</f>
        <v>3.1499999999999995</v>
      </c>
      <c r="AW108" s="165">
        <f>AW106*'Revenue Streams Assumptions'!$V$13</f>
        <v>2.0999999999999996</v>
      </c>
      <c r="AX108" s="165">
        <f>AX106*'Revenue Streams Assumptions'!$V$13</f>
        <v>0</v>
      </c>
      <c r="AY108" s="165">
        <f>AY106*'Revenue Streams Assumptions'!$V$13</f>
        <v>0</v>
      </c>
      <c r="AZ108" s="165">
        <f>AZ106*'Revenue Streams Assumptions'!$V$13</f>
        <v>0</v>
      </c>
    </row>
    <row r="109" spans="2:52">
      <c r="C109" s="143"/>
      <c r="D109" s="111"/>
      <c r="E109" s="111"/>
      <c r="F109" s="111"/>
      <c r="G109" s="111"/>
      <c r="H109" s="111"/>
      <c r="I109" s="140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156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156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40"/>
      <c r="AW109" s="34"/>
      <c r="AX109" s="34"/>
      <c r="AY109" s="34"/>
      <c r="AZ109" s="34"/>
    </row>
    <row r="110" spans="2:52">
      <c r="C110" s="161" t="s">
        <v>248</v>
      </c>
      <c r="D110" s="158">
        <f>D106-D108</f>
        <v>0.45000000000000018</v>
      </c>
      <c r="E110" s="158">
        <f t="shared" ref="E110:AZ110" si="26">E106-E108</f>
        <v>0</v>
      </c>
      <c r="F110" s="158">
        <f t="shared" si="26"/>
        <v>0</v>
      </c>
      <c r="G110" s="158">
        <f t="shared" si="26"/>
        <v>0</v>
      </c>
      <c r="H110" s="158">
        <f t="shared" si="26"/>
        <v>0</v>
      </c>
      <c r="I110" s="263">
        <f t="shared" si="26"/>
        <v>0.45000000000000018</v>
      </c>
      <c r="J110" s="158">
        <f t="shared" si="26"/>
        <v>0.90000000000000036</v>
      </c>
      <c r="K110" s="158">
        <f t="shared" si="26"/>
        <v>0</v>
      </c>
      <c r="L110" s="158">
        <f t="shared" si="26"/>
        <v>0</v>
      </c>
      <c r="M110" s="158">
        <f t="shared" si="26"/>
        <v>0</v>
      </c>
      <c r="N110" s="158">
        <f t="shared" si="26"/>
        <v>0</v>
      </c>
      <c r="O110" s="158">
        <f t="shared" si="26"/>
        <v>0</v>
      </c>
      <c r="P110" s="158">
        <f t="shared" si="26"/>
        <v>0</v>
      </c>
      <c r="Q110" s="158">
        <f t="shared" si="26"/>
        <v>0.45000000000000018</v>
      </c>
      <c r="R110" s="158">
        <f t="shared" si="26"/>
        <v>0</v>
      </c>
      <c r="S110" s="158">
        <f t="shared" si="26"/>
        <v>0</v>
      </c>
      <c r="T110" s="158">
        <f t="shared" si="26"/>
        <v>0</v>
      </c>
      <c r="U110" s="158">
        <f t="shared" si="26"/>
        <v>0</v>
      </c>
      <c r="V110" s="263">
        <f t="shared" si="26"/>
        <v>1.3500000000000005</v>
      </c>
      <c r="W110" s="158">
        <f t="shared" si="26"/>
        <v>0.90000000000000036</v>
      </c>
      <c r="X110" s="158">
        <f t="shared" si="26"/>
        <v>0</v>
      </c>
      <c r="Y110" s="158">
        <f t="shared" si="26"/>
        <v>0</v>
      </c>
      <c r="Z110" s="158">
        <f t="shared" si="26"/>
        <v>0</v>
      </c>
      <c r="AA110" s="158">
        <f t="shared" si="26"/>
        <v>0</v>
      </c>
      <c r="AB110" s="158">
        <f t="shared" si="26"/>
        <v>0</v>
      </c>
      <c r="AC110" s="158">
        <f t="shared" si="26"/>
        <v>0</v>
      </c>
      <c r="AD110" s="158">
        <f t="shared" si="26"/>
        <v>0.45000000000000018</v>
      </c>
      <c r="AE110" s="158">
        <f t="shared" si="26"/>
        <v>0</v>
      </c>
      <c r="AF110" s="158">
        <f t="shared" si="26"/>
        <v>0</v>
      </c>
      <c r="AG110" s="158">
        <f t="shared" si="26"/>
        <v>0</v>
      </c>
      <c r="AH110" s="158">
        <f t="shared" si="26"/>
        <v>0</v>
      </c>
      <c r="AI110" s="263">
        <f t="shared" si="26"/>
        <v>1.3500000000000005</v>
      </c>
      <c r="AJ110" s="158">
        <f t="shared" si="26"/>
        <v>0.90000000000000036</v>
      </c>
      <c r="AK110" s="158">
        <f t="shared" si="26"/>
        <v>0</v>
      </c>
      <c r="AL110" s="158">
        <f t="shared" si="26"/>
        <v>0</v>
      </c>
      <c r="AM110" s="158">
        <f t="shared" si="26"/>
        <v>0</v>
      </c>
      <c r="AN110" s="158">
        <f t="shared" si="26"/>
        <v>0</v>
      </c>
      <c r="AO110" s="158">
        <f t="shared" si="26"/>
        <v>0</v>
      </c>
      <c r="AP110" s="158">
        <f t="shared" si="26"/>
        <v>0</v>
      </c>
      <c r="AQ110" s="158">
        <f t="shared" si="26"/>
        <v>0.45000000000000018</v>
      </c>
      <c r="AR110" s="158">
        <f t="shared" si="26"/>
        <v>0</v>
      </c>
      <c r="AS110" s="158">
        <f t="shared" si="26"/>
        <v>0</v>
      </c>
      <c r="AT110" s="158">
        <f t="shared" si="26"/>
        <v>0</v>
      </c>
      <c r="AU110" s="158">
        <f t="shared" si="26"/>
        <v>0</v>
      </c>
      <c r="AV110" s="263">
        <f t="shared" si="26"/>
        <v>1.3500000000000005</v>
      </c>
      <c r="AW110" s="158">
        <f t="shared" si="26"/>
        <v>0.90000000000000036</v>
      </c>
      <c r="AX110" s="158">
        <f t="shared" si="26"/>
        <v>0</v>
      </c>
      <c r="AY110" s="158">
        <f t="shared" si="26"/>
        <v>0</v>
      </c>
      <c r="AZ110" s="158">
        <f t="shared" si="26"/>
        <v>0</v>
      </c>
    </row>
    <row r="111" spans="2:52">
      <c r="AI111" s="11"/>
    </row>
    <row r="112" spans="2:52">
      <c r="AI112" s="11"/>
    </row>
    <row r="113" spans="2:52" ht="15.95">
      <c r="B113" s="448" t="s">
        <v>268</v>
      </c>
      <c r="C113" s="448"/>
      <c r="D113" s="30"/>
      <c r="E113" s="30"/>
      <c r="F113" s="30"/>
      <c r="G113" s="30"/>
      <c r="H113" s="30"/>
      <c r="I113" s="148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87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</row>
    <row r="114" spans="2:52">
      <c r="B114" s="28"/>
      <c r="C114" s="150" t="s">
        <v>11</v>
      </c>
      <c r="D114" s="111" cm="1">
        <f t="array" ref="D114">High_Low</f>
        <v>10</v>
      </c>
      <c r="E114" s="111" cm="1">
        <f t="array" ref="E114">High_Low</f>
        <v>10</v>
      </c>
      <c r="F114" s="111" cm="1">
        <f t="array" ref="F114">High_Low</f>
        <v>10</v>
      </c>
      <c r="G114" s="111" cm="1">
        <f t="array" ref="G114">High_Low</f>
        <v>10</v>
      </c>
      <c r="H114" s="111" cm="1">
        <f t="array" ref="H114">High_Low</f>
        <v>10</v>
      </c>
      <c r="I114" s="140"/>
      <c r="J114" s="111" cm="1">
        <f t="array" ref="J114">High_Low</f>
        <v>10</v>
      </c>
      <c r="K114" s="111" cm="1">
        <f t="array" ref="K114">High_Low</f>
        <v>10</v>
      </c>
      <c r="L114" s="111" cm="1">
        <f t="array" ref="L114">High_Low</f>
        <v>10</v>
      </c>
      <c r="M114" s="111" cm="1">
        <f t="array" ref="M114">High_Low</f>
        <v>10</v>
      </c>
      <c r="N114" s="111" cm="1">
        <f t="array" ref="N114">High_Low</f>
        <v>10</v>
      </c>
      <c r="O114" s="111" cm="1">
        <f t="array" ref="O114">High_Low</f>
        <v>10</v>
      </c>
      <c r="P114" s="111" cm="1">
        <f t="array" ref="P114">High_Low</f>
        <v>10</v>
      </c>
      <c r="Q114" s="111" cm="1">
        <f t="array" ref="Q114">High_Low</f>
        <v>10</v>
      </c>
      <c r="R114" s="111" cm="1">
        <f t="array" ref="R114">High_Low</f>
        <v>10</v>
      </c>
      <c r="S114" s="111" cm="1">
        <f t="array" ref="S114">High_Low</f>
        <v>10</v>
      </c>
      <c r="T114" s="111" cm="1">
        <f t="array" ref="T114">High_Low</f>
        <v>10</v>
      </c>
      <c r="U114" s="111" cm="1">
        <f t="array" ref="U114">High_Low</f>
        <v>10</v>
      </c>
      <c r="V114" s="140"/>
      <c r="W114" s="111" cm="1">
        <f t="array" ref="W114">High_Low</f>
        <v>10</v>
      </c>
      <c r="X114" s="111" cm="1">
        <f t="array" ref="X114">High_Low</f>
        <v>10</v>
      </c>
      <c r="Y114" s="111" cm="1">
        <f t="array" ref="Y114">High_Low</f>
        <v>10</v>
      </c>
      <c r="Z114" s="111" cm="1">
        <f t="array" ref="Z114">High_Low</f>
        <v>10</v>
      </c>
      <c r="AA114" s="111" cm="1">
        <f t="array" ref="AA114">High_Low</f>
        <v>10</v>
      </c>
      <c r="AB114" s="111" cm="1">
        <f t="array" ref="AB114">High_Low</f>
        <v>10</v>
      </c>
      <c r="AC114" s="111" cm="1">
        <f t="array" ref="AC114">High_Low</f>
        <v>10</v>
      </c>
      <c r="AD114" s="111" cm="1">
        <f t="array" ref="AD114">High_Low</f>
        <v>10</v>
      </c>
      <c r="AE114" s="111" cm="1">
        <f t="array" ref="AE114">High_Low</f>
        <v>10</v>
      </c>
      <c r="AF114" s="111" cm="1">
        <f t="array" ref="AF114">High_Low</f>
        <v>10</v>
      </c>
      <c r="AG114" s="111" cm="1">
        <f t="array" ref="AG114">High_Low</f>
        <v>10</v>
      </c>
      <c r="AH114" s="111" cm="1">
        <f t="array" ref="AH114">High_Low</f>
        <v>10</v>
      </c>
      <c r="AI114" s="156"/>
      <c r="AJ114" s="111" cm="1">
        <f t="array" ref="AJ114">High_Low</f>
        <v>10</v>
      </c>
      <c r="AK114" s="111" cm="1">
        <f t="array" ref="AK114">High_Low</f>
        <v>10</v>
      </c>
      <c r="AL114" s="111" cm="1">
        <f t="array" ref="AL114">High_Low</f>
        <v>10</v>
      </c>
      <c r="AM114" s="111" cm="1">
        <f t="array" ref="AM114">High_Low</f>
        <v>10</v>
      </c>
      <c r="AN114" s="111" cm="1">
        <f t="array" ref="AN114">High_Low</f>
        <v>10</v>
      </c>
      <c r="AO114" s="111" cm="1">
        <f t="array" ref="AO114">High_Low</f>
        <v>10</v>
      </c>
      <c r="AP114" s="111" cm="1">
        <f t="array" ref="AP114">High_Low</f>
        <v>10</v>
      </c>
      <c r="AQ114" s="111" cm="1">
        <f t="array" ref="AQ114">High_Low</f>
        <v>10</v>
      </c>
      <c r="AR114" s="111" cm="1">
        <f t="array" ref="AR114">High_Low</f>
        <v>10</v>
      </c>
      <c r="AS114" s="111" cm="1">
        <f t="array" ref="AS114">High_Low</f>
        <v>10</v>
      </c>
      <c r="AT114" s="111" cm="1">
        <f t="array" ref="AT114">High_Low</f>
        <v>10</v>
      </c>
      <c r="AU114" s="111" cm="1">
        <f t="array" ref="AU114">High_Low</f>
        <v>10</v>
      </c>
      <c r="AV114" s="140"/>
      <c r="AW114" s="111" cm="1">
        <f t="array" ref="AW114">High_Low</f>
        <v>10</v>
      </c>
      <c r="AX114" s="111" cm="1">
        <f t="array" ref="AX114">High_Low</f>
        <v>10</v>
      </c>
      <c r="AY114" s="111" cm="1">
        <f t="array" ref="AY114">High_Low</f>
        <v>10</v>
      </c>
      <c r="AZ114" s="111" cm="1">
        <f t="array" ref="AZ114">High_Low</f>
        <v>10</v>
      </c>
    </row>
    <row r="115" spans="2:52">
      <c r="B115" s="28"/>
      <c r="C115" s="150" t="s">
        <v>244</v>
      </c>
      <c r="D115" s="119">
        <f>IF('Volume '!$C$144=1,'Volume '!AA194,IF('Volume '!$C$144=2,'Volume '!K194,'Volume '!AQ194))</f>
        <v>0</v>
      </c>
      <c r="E115" s="119">
        <f>IF('Volume '!$C$144=1,'Volume '!AB194,IF('Volume '!$C$144=2,'Volume '!L194,'Volume '!AR194))</f>
        <v>0</v>
      </c>
      <c r="F115" s="119">
        <f>IF('Volume '!$C$144=1,'Volume '!AC194,IF('Volume '!$C$144=2,'Volume '!M194,'Volume '!AS194))</f>
        <v>0</v>
      </c>
      <c r="G115" s="119">
        <f>IF('Volume '!$C$144=1,'Volume '!AD194,IF('Volume '!$C$144=2,'Volume '!N194,'Volume '!AT194))</f>
        <v>0</v>
      </c>
      <c r="H115" s="119">
        <f>IF('Volume '!$C$144=1,'Volume '!AE194,IF('Volume '!$C$144=2,'Volume '!O194,'Volume '!AU194))</f>
        <v>0</v>
      </c>
      <c r="I115" s="145">
        <f>SUM(D115:H115)</f>
        <v>0</v>
      </c>
      <c r="J115" s="120">
        <f>IF('Volume '!$C$144=1,'Volume '!T194,IF('Volume '!$C$144=2,'Volume '!D194,'Volume '!AJ194))</f>
        <v>0</v>
      </c>
      <c r="K115" s="120">
        <f>IF('Volume '!$C$144=1,'Volume '!U194,IF('Volume '!$C$144=2,'Volume '!E194,'Volume '!AK194))</f>
        <v>0</v>
      </c>
      <c r="L115" s="120">
        <f>IF('Volume '!$C$144=1,'Volume '!V194,IF('Volume '!$C$144=2,'Volume '!F194,'Volume '!AL194))</f>
        <v>0</v>
      </c>
      <c r="M115" s="120">
        <f>IF('Volume '!$C$144=1,'Volume '!W194,IF('Volume '!$C$144=2,'Volume '!G194,'Volume '!AM194))</f>
        <v>0</v>
      </c>
      <c r="N115" s="120">
        <f>IF('Volume '!$C$144=1,'Volume '!X194,IF('Volume '!$C$144=2,'Volume '!H194,'Volume '!AN194))</f>
        <v>0</v>
      </c>
      <c r="O115" s="120">
        <f>IF('Volume '!$C$144=1,'Volume '!Y194,IF('Volume '!$C$144=2,'Volume '!I194,'Volume '!AO194))</f>
        <v>0</v>
      </c>
      <c r="P115" s="120">
        <f>IF('Volume '!$C$144=1,'Volume '!Z194,IF('Volume '!$C$144=2,'Volume '!J194,'Volume '!AP194))</f>
        <v>0</v>
      </c>
      <c r="Q115" s="120">
        <f>IF('Volume '!$C$144=1,'Volume '!AA194,IF('Volume '!$C$144=2,'Volume '!K194,'Volume '!AQ194))</f>
        <v>0</v>
      </c>
      <c r="R115" s="120">
        <f>IF('Volume '!$C$144=1,'Volume '!AB194,IF('Volume '!$C$144=2,'Volume '!L194,'Volume '!AR194))</f>
        <v>0</v>
      </c>
      <c r="S115" s="120">
        <f>IF('Volume '!$C$144=1,'Volume '!AC194,IF('Volume '!$C$144=2,'Volume '!M194,'Volume '!AS194))</f>
        <v>0</v>
      </c>
      <c r="T115" s="120">
        <f>IF('Volume '!$C$144=1,'Volume '!AD194,IF('Volume '!$C$144=2,'Volume '!N194,'Volume '!AT194))</f>
        <v>0</v>
      </c>
      <c r="U115" s="120">
        <f>IF('Volume '!$C$144=1,'Volume '!AE194,IF('Volume '!$C$144=2,'Volume '!O194,'Volume '!AU194))</f>
        <v>0</v>
      </c>
      <c r="V115" s="145">
        <f>SUM(J115:U115)</f>
        <v>0</v>
      </c>
      <c r="W115" s="120">
        <f>IF('Volume '!$C$144=1,'Volume '!T194,IF('Volume '!$C$144=2,'Volume '!D194,'Volume '!AJ194))</f>
        <v>0</v>
      </c>
      <c r="X115" s="120">
        <f>IF('Volume '!$C$144=1,'Volume '!U194,IF('Volume '!$C$144=2,'Volume '!E194,'Volume '!AK194))</f>
        <v>0</v>
      </c>
      <c r="Y115" s="120">
        <f>IF('Volume '!$C$144=1,'Volume '!V194,IF('Volume '!$C$144=2,'Volume '!F194,'Volume '!AL194))</f>
        <v>0</v>
      </c>
      <c r="Z115" s="120">
        <f>IF('Volume '!$C$144=1,'Volume '!W194,IF('Volume '!$C$144=2,'Volume '!G194,'Volume '!AM194))</f>
        <v>0</v>
      </c>
      <c r="AA115" s="120">
        <f>IF('Volume '!$C$144=1,'Volume '!X194,IF('Volume '!$C$144=2,'Volume '!H194,'Volume '!AN194))</f>
        <v>0</v>
      </c>
      <c r="AB115" s="120">
        <f>IF('Volume '!$C$144=1,'Volume '!Y194,IF('Volume '!$C$144=2,'Volume '!I194,'Volume '!AO194))</f>
        <v>0</v>
      </c>
      <c r="AC115" s="120">
        <f>IF('Volume '!$C$144=1,'Volume '!Z194,IF('Volume '!$C$144=2,'Volume '!J194,'Volume '!AP194))</f>
        <v>0</v>
      </c>
      <c r="AD115" s="120">
        <f>IF('Volume '!$C$144=1,'Volume '!AA194,IF('Volume '!$C$144=2,'Volume '!K194,'Volume '!AQ194))</f>
        <v>0</v>
      </c>
      <c r="AE115" s="120">
        <f>IF('Volume '!$C$144=1,'Volume '!AB194,IF('Volume '!$C$144=2,'Volume '!L194,'Volume '!AR194))</f>
        <v>0</v>
      </c>
      <c r="AF115" s="120">
        <f>IF('Volume '!$C$144=1,'Volume '!AC194,IF('Volume '!$C$144=2,'Volume '!M194,'Volume '!AS194))</f>
        <v>0</v>
      </c>
      <c r="AG115" s="120">
        <f>IF('Volume '!$C$144=1,'Volume '!AD194,IF('Volume '!$C$144=2,'Volume '!N194,'Volume '!AT194))</f>
        <v>0</v>
      </c>
      <c r="AH115" s="120">
        <f>IF('Volume '!$C$144=1,'Volume '!AE194,IF('Volume '!$C$144=2,'Volume '!O194,'Volume '!AU194))</f>
        <v>0</v>
      </c>
      <c r="AI115" s="160">
        <f>SUM(W115:AH115)</f>
        <v>0</v>
      </c>
      <c r="AJ115" s="120">
        <f>IF('Volume '!$C$144=1,'Volume '!T194,IF('Volume '!$C$144=2,'Volume '!D194,'Volume '!AJ194))</f>
        <v>0</v>
      </c>
      <c r="AK115" s="120">
        <f>IF('Volume '!$C$144=1,'Volume '!U194,IF('Volume '!$C$144=2,'Volume '!E194,'Volume '!AK194))</f>
        <v>0</v>
      </c>
      <c r="AL115" s="120">
        <f>IF('Volume '!$C$144=1,'Volume '!V194,IF('Volume '!$C$144=2,'Volume '!F194,'Volume '!AL194))</f>
        <v>0</v>
      </c>
      <c r="AM115" s="120">
        <f>IF('Volume '!$C$144=1,'Volume '!W194,IF('Volume '!$C$144=2,'Volume '!G194,'Volume '!AM194))</f>
        <v>0</v>
      </c>
      <c r="AN115" s="120">
        <f>IF('Volume '!$C$144=1,'Volume '!X194,IF('Volume '!$C$144=2,'Volume '!H194,'Volume '!AN194))</f>
        <v>0</v>
      </c>
      <c r="AO115" s="120">
        <f>IF('Volume '!$C$144=1,'Volume '!Y194,IF('Volume '!$C$144=2,'Volume '!I194,'Volume '!AO194))</f>
        <v>0</v>
      </c>
      <c r="AP115" s="120">
        <f>IF('Volume '!$C$144=1,'Volume '!Z194,IF('Volume '!$C$144=2,'Volume '!J194,'Volume '!AP194))</f>
        <v>0</v>
      </c>
      <c r="AQ115" s="120">
        <f>IF('Volume '!$C$144=1,'Volume '!AA194,IF('Volume '!$C$144=2,'Volume '!K194,'Volume '!AQ194))</f>
        <v>0</v>
      </c>
      <c r="AR115" s="120">
        <f>IF('Volume '!$C$144=1,'Volume '!AB194,IF('Volume '!$C$144=2,'Volume '!L194,'Volume '!AR194))</f>
        <v>0</v>
      </c>
      <c r="AS115" s="120">
        <f>IF('Volume '!$C$144=1,'Volume '!AC194,IF('Volume '!$C$144=2,'Volume '!M194,'Volume '!AS194))</f>
        <v>0</v>
      </c>
      <c r="AT115" s="120">
        <f>IF('Volume '!$C$144=1,'Volume '!AD194,IF('Volume '!$C$144=2,'Volume '!N194,'Volume '!AT194))</f>
        <v>0</v>
      </c>
      <c r="AU115" s="120">
        <f>IF('Volume '!$C$144=1,'Volume '!AE194,IF('Volume '!$C$144=2,'Volume '!O194,'Volume '!AU194))</f>
        <v>0</v>
      </c>
      <c r="AV115" s="145">
        <f>SUM(AJ115:AU115)</f>
        <v>0</v>
      </c>
      <c r="AW115" s="120">
        <f>IF('Volume '!$C$144=1,'Volume '!T194,IF('Volume '!$C$144=2,'Volume '!D194,'Volume '!AJ194))</f>
        <v>0</v>
      </c>
      <c r="AX115" s="120">
        <f>IF('Volume '!$C$144=1,'Volume '!U194,IF('Volume '!$C$144=2,'Volume '!E194,'Volume '!AK194))</f>
        <v>0</v>
      </c>
      <c r="AY115" s="120">
        <f>IF('Volume '!$C$144=1,'Volume '!V194,IF('Volume '!$C$144=2,'Volume '!F194,'Volume '!AL194))</f>
        <v>0</v>
      </c>
      <c r="AZ115" s="120">
        <f>IF('Volume '!$C$144=1,'Volume '!W194,IF('Volume '!$C$144=2,'Volume '!G194,'Volume '!AM194))</f>
        <v>0</v>
      </c>
    </row>
    <row r="116" spans="2:52">
      <c r="C116" s="150" t="s">
        <v>246</v>
      </c>
      <c r="D116" s="144">
        <f>D114*D115*'Revenue Streams Assumptions'!$V$12</f>
        <v>0</v>
      </c>
      <c r="E116" s="144">
        <f>E114*E115*'Revenue Streams Assumptions'!$V$12</f>
        <v>0</v>
      </c>
      <c r="F116" s="144">
        <f>F114*F115*'Revenue Streams Assumptions'!$V$12</f>
        <v>0</v>
      </c>
      <c r="G116" s="144">
        <f>G114*G115*'Revenue Streams Assumptions'!$V$12</f>
        <v>0</v>
      </c>
      <c r="H116" s="144">
        <f>H114*H115*'Revenue Streams Assumptions'!$V$12</f>
        <v>0</v>
      </c>
      <c r="I116" s="97">
        <f>SUM(D116:H116)</f>
        <v>0</v>
      </c>
      <c r="J116" s="7">
        <f>J114*J115*'Revenue Streams Assumptions'!$V$12</f>
        <v>0</v>
      </c>
      <c r="K116" s="7">
        <f>K114*K115*'Revenue Streams Assumptions'!$V$12</f>
        <v>0</v>
      </c>
      <c r="L116" s="7">
        <f>L114*L115*'Revenue Streams Assumptions'!$V$12</f>
        <v>0</v>
      </c>
      <c r="M116" s="7">
        <f>M114*M115*'Revenue Streams Assumptions'!$V$12</f>
        <v>0</v>
      </c>
      <c r="N116" s="7">
        <f>N114*N115*'Revenue Streams Assumptions'!$V$12</f>
        <v>0</v>
      </c>
      <c r="O116" s="7">
        <f>O114*O115*'Revenue Streams Assumptions'!$V$12</f>
        <v>0</v>
      </c>
      <c r="P116" s="7">
        <f>P114*P115*'Revenue Streams Assumptions'!$V$12</f>
        <v>0</v>
      </c>
      <c r="Q116" s="7">
        <f>Q114*Q115*'Revenue Streams Assumptions'!$V$12</f>
        <v>0</v>
      </c>
      <c r="R116" s="7">
        <f>R114*R115*'Revenue Streams Assumptions'!$V$12</f>
        <v>0</v>
      </c>
      <c r="S116" s="7">
        <f>S114*S115*'Revenue Streams Assumptions'!$V$12</f>
        <v>0</v>
      </c>
      <c r="T116" s="7">
        <f>T114*T115*'Revenue Streams Assumptions'!$V$12</f>
        <v>0</v>
      </c>
      <c r="U116" s="7">
        <f>U114*U115*'Revenue Streams Assumptions'!$V$12</f>
        <v>0</v>
      </c>
      <c r="V116" s="154">
        <f>SUM(J116:U116)</f>
        <v>0</v>
      </c>
      <c r="W116" s="7">
        <f>W114*W115*'Revenue Streams Assumptions'!$V$12</f>
        <v>0</v>
      </c>
      <c r="X116" s="7">
        <f>X114*X115*'Revenue Streams Assumptions'!$V$12</f>
        <v>0</v>
      </c>
      <c r="Y116" s="7">
        <f>Y114*Y115*'Revenue Streams Assumptions'!$V$12</f>
        <v>0</v>
      </c>
      <c r="Z116" s="7">
        <f>Z114*Z115*'Revenue Streams Assumptions'!$V$12</f>
        <v>0</v>
      </c>
      <c r="AA116" s="7">
        <f>AA114*AA115*'Revenue Streams Assumptions'!$V$12</f>
        <v>0</v>
      </c>
      <c r="AB116" s="7">
        <f>AB114*AB115*'Revenue Streams Assumptions'!$V$12</f>
        <v>0</v>
      </c>
      <c r="AC116" s="7">
        <f>AC114*AC115*'Revenue Streams Assumptions'!$V$12</f>
        <v>0</v>
      </c>
      <c r="AD116" s="7">
        <f>AD114*AD115*'Revenue Streams Assumptions'!$V$12</f>
        <v>0</v>
      </c>
      <c r="AE116" s="7">
        <f>AE114*AE115*'Revenue Streams Assumptions'!$V$12</f>
        <v>0</v>
      </c>
      <c r="AF116" s="7">
        <f>AF114*AF115*'Revenue Streams Assumptions'!$V$12</f>
        <v>0</v>
      </c>
      <c r="AG116" s="7">
        <f>AG114*AG115*'Revenue Streams Assumptions'!$V$12</f>
        <v>0</v>
      </c>
      <c r="AH116" s="7">
        <f>AH114*AH115*'Revenue Streams Assumptions'!$V$12</f>
        <v>0</v>
      </c>
      <c r="AI116" s="154">
        <f>SUM(W116:AH116)</f>
        <v>0</v>
      </c>
      <c r="AJ116" s="7">
        <f>AJ114*AJ115*'Revenue Streams Assumptions'!$V$12</f>
        <v>0</v>
      </c>
      <c r="AK116" s="7">
        <f>AK114*AK115*'Revenue Streams Assumptions'!$V$12</f>
        <v>0</v>
      </c>
      <c r="AL116" s="7">
        <f>AL114*AL115*'Revenue Streams Assumptions'!$V$12</f>
        <v>0</v>
      </c>
      <c r="AM116" s="7">
        <f>AM114*AM115*'Revenue Streams Assumptions'!$V$12</f>
        <v>0</v>
      </c>
      <c r="AN116" s="7">
        <f>AN114*AN115*'Revenue Streams Assumptions'!$V$12</f>
        <v>0</v>
      </c>
      <c r="AO116" s="7">
        <f>AO114*AO115*'Revenue Streams Assumptions'!$V$12</f>
        <v>0</v>
      </c>
      <c r="AP116" s="7">
        <f>AP114*AP115*'Revenue Streams Assumptions'!$V$12</f>
        <v>0</v>
      </c>
      <c r="AQ116" s="7">
        <f>AQ114*AQ115*'Revenue Streams Assumptions'!$V$12</f>
        <v>0</v>
      </c>
      <c r="AR116" s="7">
        <f>AR114*AR115*'Revenue Streams Assumptions'!$V$12</f>
        <v>0</v>
      </c>
      <c r="AS116" s="7">
        <f>AS114*AS115*'Revenue Streams Assumptions'!$V$12</f>
        <v>0</v>
      </c>
      <c r="AT116" s="7">
        <f>AT114*AT115*'Revenue Streams Assumptions'!$V$12</f>
        <v>0</v>
      </c>
      <c r="AU116" s="7">
        <f>AU114*AU115*'Revenue Streams Assumptions'!$V$12</f>
        <v>0</v>
      </c>
      <c r="AV116" s="97">
        <f>SUM(AJ116:AU116)</f>
        <v>0</v>
      </c>
      <c r="AW116" s="7">
        <f>AW114*AW115*'Revenue Streams Assumptions'!$V$12</f>
        <v>0</v>
      </c>
      <c r="AX116" s="7">
        <f>AX114*AX115*'Revenue Streams Assumptions'!$V$12</f>
        <v>0</v>
      </c>
      <c r="AY116" s="7">
        <f>AY114*AY115*'Revenue Streams Assumptions'!$V$12</f>
        <v>0</v>
      </c>
      <c r="AZ116" s="7">
        <f>AZ114*AZ115*'Revenue Streams Assumptions'!$V$12</f>
        <v>0</v>
      </c>
    </row>
    <row r="117" spans="2:52">
      <c r="C117" s="101"/>
      <c r="D117" s="111"/>
      <c r="E117" s="111"/>
      <c r="F117" s="111"/>
      <c r="G117" s="111"/>
      <c r="H117" s="111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92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34"/>
      <c r="AW117" s="34"/>
      <c r="AX117" s="34"/>
      <c r="AY117" s="34"/>
      <c r="AZ117" s="34"/>
    </row>
    <row r="118" spans="2:52">
      <c r="C118" s="262" t="s">
        <v>266</v>
      </c>
      <c r="D118" s="163">
        <f>D116*'Revenue Streams Assumptions'!$V$13</f>
        <v>0</v>
      </c>
      <c r="E118" s="163">
        <f>E116*'Revenue Streams Assumptions'!$V$13</f>
        <v>0</v>
      </c>
      <c r="F118" s="163">
        <f>F116*'Revenue Streams Assumptions'!$V$13</f>
        <v>0</v>
      </c>
      <c r="G118" s="163">
        <f>G116*'Revenue Streams Assumptions'!$V$13</f>
        <v>0</v>
      </c>
      <c r="H118" s="163">
        <f>H116*'Revenue Streams Assumptions'!$V$13</f>
        <v>0</v>
      </c>
      <c r="I118" s="164">
        <f>SUM(D118:H118)</f>
        <v>0</v>
      </c>
      <c r="J118" s="165">
        <f>J116*'Revenue Streams Assumptions'!$V$13</f>
        <v>0</v>
      </c>
      <c r="K118" s="165">
        <f>K116*'Revenue Streams Assumptions'!$V$13</f>
        <v>0</v>
      </c>
      <c r="L118" s="165">
        <f>L116*'Revenue Streams Assumptions'!$V$13</f>
        <v>0</v>
      </c>
      <c r="M118" s="165">
        <f>M116*'Revenue Streams Assumptions'!$V$13</f>
        <v>0</v>
      </c>
      <c r="N118" s="165">
        <f>N116*'Revenue Streams Assumptions'!$V$13</f>
        <v>0</v>
      </c>
      <c r="O118" s="165">
        <f>O116*'Revenue Streams Assumptions'!$V$13</f>
        <v>0</v>
      </c>
      <c r="P118" s="165">
        <f>P116*'Revenue Streams Assumptions'!$V$13</f>
        <v>0</v>
      </c>
      <c r="Q118" s="165">
        <f>Q116*'Revenue Streams Assumptions'!$V$13</f>
        <v>0</v>
      </c>
      <c r="R118" s="165">
        <f>R116*'Revenue Streams Assumptions'!$V$13</f>
        <v>0</v>
      </c>
      <c r="S118" s="165">
        <f>S116*'Revenue Streams Assumptions'!$V$13</f>
        <v>0</v>
      </c>
      <c r="T118" s="165">
        <f>T116*'Revenue Streams Assumptions'!$V$13</f>
        <v>0</v>
      </c>
      <c r="U118" s="165">
        <f>U116*'Revenue Streams Assumptions'!$V$13</f>
        <v>0</v>
      </c>
      <c r="V118" s="166">
        <f>SUM(J118:U118)</f>
        <v>0</v>
      </c>
      <c r="W118" s="165">
        <f>W116*'Revenue Streams Assumptions'!$V$13</f>
        <v>0</v>
      </c>
      <c r="X118" s="165">
        <f>X116*'Revenue Streams Assumptions'!$V$13</f>
        <v>0</v>
      </c>
      <c r="Y118" s="165">
        <f>Y116*'Revenue Streams Assumptions'!$V$13</f>
        <v>0</v>
      </c>
      <c r="Z118" s="165">
        <f>Z116*'Revenue Streams Assumptions'!$V$13</f>
        <v>0</v>
      </c>
      <c r="AA118" s="165">
        <f>AA116*'Revenue Streams Assumptions'!$V$13</f>
        <v>0</v>
      </c>
      <c r="AB118" s="165">
        <f>AB116*'Revenue Streams Assumptions'!$V$13</f>
        <v>0</v>
      </c>
      <c r="AC118" s="165">
        <f>AC116*'Revenue Streams Assumptions'!$V$13</f>
        <v>0</v>
      </c>
      <c r="AD118" s="165">
        <f>AD116*'Revenue Streams Assumptions'!$V$13</f>
        <v>0</v>
      </c>
      <c r="AE118" s="165">
        <f>AE116*'Revenue Streams Assumptions'!$V$13</f>
        <v>0</v>
      </c>
      <c r="AF118" s="165">
        <f>AF116*'Revenue Streams Assumptions'!$V$13</f>
        <v>0</v>
      </c>
      <c r="AG118" s="165">
        <f>AG116*'Revenue Streams Assumptions'!$V$13</f>
        <v>0</v>
      </c>
      <c r="AH118" s="165">
        <f>AH116*'Revenue Streams Assumptions'!$V$13</f>
        <v>0</v>
      </c>
      <c r="AI118" s="166">
        <f>SUM(W118:AH118)</f>
        <v>0</v>
      </c>
      <c r="AJ118" s="165">
        <f>AJ116*'Revenue Streams Assumptions'!$V$13</f>
        <v>0</v>
      </c>
      <c r="AK118" s="165">
        <f>AK116*'Revenue Streams Assumptions'!$V$13</f>
        <v>0</v>
      </c>
      <c r="AL118" s="165">
        <f>AL116*'Revenue Streams Assumptions'!$V$13</f>
        <v>0</v>
      </c>
      <c r="AM118" s="165">
        <f>AM116*'Revenue Streams Assumptions'!$V$13</f>
        <v>0</v>
      </c>
      <c r="AN118" s="165">
        <f>AN116*'Revenue Streams Assumptions'!$V$13</f>
        <v>0</v>
      </c>
      <c r="AO118" s="165">
        <f>AO116*'Revenue Streams Assumptions'!$V$13</f>
        <v>0</v>
      </c>
      <c r="AP118" s="165">
        <f>AP116*'Revenue Streams Assumptions'!$V$13</f>
        <v>0</v>
      </c>
      <c r="AQ118" s="165">
        <f>AQ116*'Revenue Streams Assumptions'!$V$13</f>
        <v>0</v>
      </c>
      <c r="AR118" s="165">
        <f>AR116*'Revenue Streams Assumptions'!$V$13</f>
        <v>0</v>
      </c>
      <c r="AS118" s="165">
        <f>AS116*'Revenue Streams Assumptions'!$V$13</f>
        <v>0</v>
      </c>
      <c r="AT118" s="165">
        <f>AT116*'Revenue Streams Assumptions'!$V$13</f>
        <v>0</v>
      </c>
      <c r="AU118" s="165">
        <f>AU116*'Revenue Streams Assumptions'!$V$13</f>
        <v>0</v>
      </c>
      <c r="AV118" s="164">
        <f>SUM(AJ118:AU118)</f>
        <v>0</v>
      </c>
      <c r="AW118" s="165">
        <f>AW116*'Revenue Streams Assumptions'!$V$13</f>
        <v>0</v>
      </c>
      <c r="AX118" s="165">
        <f>AX116*'Revenue Streams Assumptions'!$V$13</f>
        <v>0</v>
      </c>
      <c r="AY118" s="165">
        <f>AY116*'Revenue Streams Assumptions'!$V$13</f>
        <v>0</v>
      </c>
      <c r="AZ118" s="165">
        <f>AZ116*'Revenue Streams Assumptions'!$V$13</f>
        <v>0</v>
      </c>
    </row>
    <row r="119" spans="2:52">
      <c r="C119" s="143"/>
      <c r="D119" s="111"/>
      <c r="E119" s="111"/>
      <c r="F119" s="111"/>
      <c r="G119" s="111"/>
      <c r="H119" s="111"/>
      <c r="I119" s="140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140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156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40"/>
      <c r="AW119" s="34"/>
      <c r="AX119" s="34"/>
      <c r="AY119" s="34"/>
      <c r="AZ119" s="34"/>
    </row>
    <row r="120" spans="2:52">
      <c r="C120" s="161" t="s">
        <v>248</v>
      </c>
      <c r="D120" s="158">
        <f>D116-D118</f>
        <v>0</v>
      </c>
      <c r="E120" s="158">
        <f t="shared" ref="E120:AZ120" si="27">E116-E118</f>
        <v>0</v>
      </c>
      <c r="F120" s="158">
        <f t="shared" si="27"/>
        <v>0</v>
      </c>
      <c r="G120" s="158">
        <f t="shared" si="27"/>
        <v>0</v>
      </c>
      <c r="H120" s="158">
        <f t="shared" si="27"/>
        <v>0</v>
      </c>
      <c r="I120" s="263">
        <f t="shared" si="27"/>
        <v>0</v>
      </c>
      <c r="J120" s="158">
        <f t="shared" si="27"/>
        <v>0</v>
      </c>
      <c r="K120" s="158">
        <f t="shared" si="27"/>
        <v>0</v>
      </c>
      <c r="L120" s="158">
        <f t="shared" si="27"/>
        <v>0</v>
      </c>
      <c r="M120" s="158">
        <f t="shared" si="27"/>
        <v>0</v>
      </c>
      <c r="N120" s="158">
        <f t="shared" si="27"/>
        <v>0</v>
      </c>
      <c r="O120" s="158">
        <f t="shared" si="27"/>
        <v>0</v>
      </c>
      <c r="P120" s="158">
        <f t="shared" si="27"/>
        <v>0</v>
      </c>
      <c r="Q120" s="158">
        <f t="shared" si="27"/>
        <v>0</v>
      </c>
      <c r="R120" s="158">
        <f t="shared" si="27"/>
        <v>0</v>
      </c>
      <c r="S120" s="158">
        <f t="shared" si="27"/>
        <v>0</v>
      </c>
      <c r="T120" s="158">
        <f t="shared" si="27"/>
        <v>0</v>
      </c>
      <c r="U120" s="158">
        <f t="shared" si="27"/>
        <v>0</v>
      </c>
      <c r="V120" s="263">
        <f t="shared" si="27"/>
        <v>0</v>
      </c>
      <c r="W120" s="158">
        <f t="shared" si="27"/>
        <v>0</v>
      </c>
      <c r="X120" s="158">
        <f t="shared" si="27"/>
        <v>0</v>
      </c>
      <c r="Y120" s="158">
        <f t="shared" si="27"/>
        <v>0</v>
      </c>
      <c r="Z120" s="158">
        <f t="shared" si="27"/>
        <v>0</v>
      </c>
      <c r="AA120" s="158">
        <f t="shared" si="27"/>
        <v>0</v>
      </c>
      <c r="AB120" s="158">
        <f t="shared" si="27"/>
        <v>0</v>
      </c>
      <c r="AC120" s="158">
        <f t="shared" si="27"/>
        <v>0</v>
      </c>
      <c r="AD120" s="158">
        <f t="shared" si="27"/>
        <v>0</v>
      </c>
      <c r="AE120" s="158">
        <f t="shared" si="27"/>
        <v>0</v>
      </c>
      <c r="AF120" s="158">
        <f t="shared" si="27"/>
        <v>0</v>
      </c>
      <c r="AG120" s="158">
        <f t="shared" si="27"/>
        <v>0</v>
      </c>
      <c r="AH120" s="158">
        <f t="shared" si="27"/>
        <v>0</v>
      </c>
      <c r="AI120" s="263">
        <f t="shared" si="27"/>
        <v>0</v>
      </c>
      <c r="AJ120" s="158">
        <f t="shared" si="27"/>
        <v>0</v>
      </c>
      <c r="AK120" s="158">
        <f t="shared" si="27"/>
        <v>0</v>
      </c>
      <c r="AL120" s="158">
        <f t="shared" si="27"/>
        <v>0</v>
      </c>
      <c r="AM120" s="158">
        <f t="shared" si="27"/>
        <v>0</v>
      </c>
      <c r="AN120" s="158">
        <f t="shared" si="27"/>
        <v>0</v>
      </c>
      <c r="AO120" s="158">
        <f t="shared" si="27"/>
        <v>0</v>
      </c>
      <c r="AP120" s="158">
        <f t="shared" si="27"/>
        <v>0</v>
      </c>
      <c r="AQ120" s="158">
        <f t="shared" si="27"/>
        <v>0</v>
      </c>
      <c r="AR120" s="158">
        <f t="shared" si="27"/>
        <v>0</v>
      </c>
      <c r="AS120" s="158">
        <f t="shared" si="27"/>
        <v>0</v>
      </c>
      <c r="AT120" s="158">
        <f t="shared" si="27"/>
        <v>0</v>
      </c>
      <c r="AU120" s="158">
        <f t="shared" si="27"/>
        <v>0</v>
      </c>
      <c r="AV120" s="263">
        <f t="shared" si="27"/>
        <v>0</v>
      </c>
      <c r="AW120" s="158">
        <f t="shared" si="27"/>
        <v>0</v>
      </c>
      <c r="AX120" s="158">
        <f t="shared" si="27"/>
        <v>0</v>
      </c>
      <c r="AY120" s="158">
        <f t="shared" si="27"/>
        <v>0</v>
      </c>
      <c r="AZ120" s="158">
        <f t="shared" si="27"/>
        <v>0</v>
      </c>
    </row>
    <row r="121" spans="2:52">
      <c r="C121" s="161"/>
      <c r="D121" s="111"/>
      <c r="E121" s="111"/>
      <c r="F121" s="111"/>
      <c r="G121" s="111"/>
      <c r="H121" s="111"/>
      <c r="I121" s="140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156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156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140"/>
      <c r="AW121" s="34"/>
      <c r="AX121" s="34"/>
      <c r="AY121" s="34"/>
      <c r="AZ121" s="34"/>
    </row>
    <row r="122" spans="2:52">
      <c r="AI122" s="11"/>
    </row>
    <row r="123" spans="2:52" ht="20.100000000000001">
      <c r="B123" s="426" t="s">
        <v>275</v>
      </c>
      <c r="C123" s="426"/>
      <c r="AI123" s="11"/>
    </row>
    <row r="124" spans="2:52">
      <c r="B124" s="447"/>
      <c r="C124" s="447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57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2:52">
      <c r="C125" t="s">
        <v>257</v>
      </c>
      <c r="D125" s="153">
        <f t="shared" ref="D125:AI125" si="28">D96+D106+D116</f>
        <v>1.5</v>
      </c>
      <c r="E125" s="153">
        <f t="shared" si="28"/>
        <v>0</v>
      </c>
      <c r="F125" s="153">
        <f t="shared" si="28"/>
        <v>4.5</v>
      </c>
      <c r="G125" s="153">
        <f t="shared" si="28"/>
        <v>0</v>
      </c>
      <c r="H125" s="153">
        <f t="shared" si="28"/>
        <v>4.5</v>
      </c>
      <c r="I125" s="154">
        <f t="shared" si="28"/>
        <v>10.5</v>
      </c>
      <c r="J125" s="7">
        <f t="shared" si="28"/>
        <v>12</v>
      </c>
      <c r="K125" s="7">
        <f t="shared" si="28"/>
        <v>0</v>
      </c>
      <c r="L125" s="7">
        <f t="shared" si="28"/>
        <v>0</v>
      </c>
      <c r="M125" s="7">
        <f t="shared" si="28"/>
        <v>0</v>
      </c>
      <c r="N125" s="7">
        <f t="shared" si="28"/>
        <v>9</v>
      </c>
      <c r="O125" s="7">
        <f t="shared" si="28"/>
        <v>0</v>
      </c>
      <c r="P125" s="7">
        <f t="shared" si="28"/>
        <v>0</v>
      </c>
      <c r="Q125" s="7">
        <f t="shared" si="28"/>
        <v>1.5</v>
      </c>
      <c r="R125" s="7">
        <f t="shared" si="28"/>
        <v>0</v>
      </c>
      <c r="S125" s="7">
        <f t="shared" si="28"/>
        <v>4.5</v>
      </c>
      <c r="T125" s="7">
        <f t="shared" si="28"/>
        <v>0</v>
      </c>
      <c r="U125" s="7">
        <f t="shared" si="28"/>
        <v>4.5</v>
      </c>
      <c r="V125" s="97">
        <f t="shared" si="28"/>
        <v>31.5</v>
      </c>
      <c r="W125" s="7">
        <f t="shared" si="28"/>
        <v>12</v>
      </c>
      <c r="X125" s="7">
        <f t="shared" si="28"/>
        <v>0</v>
      </c>
      <c r="Y125" s="7">
        <f t="shared" si="28"/>
        <v>0</v>
      </c>
      <c r="Z125" s="7">
        <f t="shared" si="28"/>
        <v>0</v>
      </c>
      <c r="AA125" s="7">
        <f t="shared" si="28"/>
        <v>9</v>
      </c>
      <c r="AB125" s="7">
        <f t="shared" si="28"/>
        <v>0</v>
      </c>
      <c r="AC125" s="7">
        <f t="shared" si="28"/>
        <v>0</v>
      </c>
      <c r="AD125" s="7">
        <f t="shared" si="28"/>
        <v>1.5</v>
      </c>
      <c r="AE125" s="7">
        <f t="shared" si="28"/>
        <v>0</v>
      </c>
      <c r="AF125" s="7">
        <f t="shared" si="28"/>
        <v>4.5</v>
      </c>
      <c r="AG125" s="7">
        <f t="shared" si="28"/>
        <v>0</v>
      </c>
      <c r="AH125" s="7">
        <f t="shared" si="28"/>
        <v>4.5</v>
      </c>
      <c r="AI125" s="97">
        <f t="shared" si="28"/>
        <v>31.5</v>
      </c>
      <c r="AJ125" s="7">
        <f t="shared" ref="AJ125:AZ125" si="29">AJ96+AJ106+AJ116</f>
        <v>12</v>
      </c>
      <c r="AK125" s="7">
        <f t="shared" si="29"/>
        <v>0</v>
      </c>
      <c r="AL125" s="7">
        <f t="shared" si="29"/>
        <v>0</v>
      </c>
      <c r="AM125" s="7">
        <f t="shared" si="29"/>
        <v>0</v>
      </c>
      <c r="AN125" s="7">
        <f t="shared" si="29"/>
        <v>9</v>
      </c>
      <c r="AO125" s="7">
        <f t="shared" si="29"/>
        <v>0</v>
      </c>
      <c r="AP125" s="7">
        <f t="shared" si="29"/>
        <v>0</v>
      </c>
      <c r="AQ125" s="7">
        <f t="shared" si="29"/>
        <v>1.5</v>
      </c>
      <c r="AR125" s="7">
        <f t="shared" si="29"/>
        <v>0</v>
      </c>
      <c r="AS125" s="7">
        <f t="shared" si="29"/>
        <v>4.5</v>
      </c>
      <c r="AT125" s="7">
        <f t="shared" si="29"/>
        <v>0</v>
      </c>
      <c r="AU125" s="7">
        <f t="shared" si="29"/>
        <v>4.5</v>
      </c>
      <c r="AV125" s="97">
        <f t="shared" si="29"/>
        <v>31.5</v>
      </c>
      <c r="AW125" s="7">
        <f t="shared" si="29"/>
        <v>12</v>
      </c>
      <c r="AX125" s="7">
        <f t="shared" si="29"/>
        <v>0</v>
      </c>
      <c r="AY125" s="7">
        <f t="shared" si="29"/>
        <v>0</v>
      </c>
      <c r="AZ125" s="7">
        <f t="shared" si="29"/>
        <v>0</v>
      </c>
    </row>
    <row r="126" spans="2:52">
      <c r="D126" s="11"/>
      <c r="E126" s="11"/>
      <c r="F126" s="11"/>
      <c r="G126" s="11"/>
      <c r="H126" s="11"/>
      <c r="I126" s="155"/>
    </row>
    <row r="127" spans="2:52">
      <c r="C127" t="s">
        <v>270</v>
      </c>
      <c r="D127" s="167">
        <f t="shared" ref="D127:AI127" si="30">D98+D108+D118</f>
        <v>1.0499999999999998</v>
      </c>
      <c r="E127" s="167">
        <f t="shared" si="30"/>
        <v>0</v>
      </c>
      <c r="F127" s="167">
        <f t="shared" si="30"/>
        <v>3.15</v>
      </c>
      <c r="G127" s="167">
        <f t="shared" si="30"/>
        <v>0</v>
      </c>
      <c r="H127" s="167">
        <f t="shared" si="30"/>
        <v>3.15</v>
      </c>
      <c r="I127" s="166">
        <f t="shared" si="30"/>
        <v>7.35</v>
      </c>
      <c r="J127" s="165">
        <f t="shared" si="30"/>
        <v>8.3999999999999986</v>
      </c>
      <c r="K127" s="165">
        <f t="shared" si="30"/>
        <v>0</v>
      </c>
      <c r="L127" s="165">
        <f t="shared" si="30"/>
        <v>0</v>
      </c>
      <c r="M127" s="165">
        <f t="shared" si="30"/>
        <v>0</v>
      </c>
      <c r="N127" s="165">
        <f t="shared" si="30"/>
        <v>6.3</v>
      </c>
      <c r="O127" s="165">
        <f t="shared" si="30"/>
        <v>0</v>
      </c>
      <c r="P127" s="165">
        <f t="shared" si="30"/>
        <v>0</v>
      </c>
      <c r="Q127" s="165">
        <f t="shared" si="30"/>
        <v>1.0499999999999998</v>
      </c>
      <c r="R127" s="165">
        <f t="shared" si="30"/>
        <v>0</v>
      </c>
      <c r="S127" s="165">
        <f t="shared" si="30"/>
        <v>3.15</v>
      </c>
      <c r="T127" s="165">
        <f t="shared" si="30"/>
        <v>0</v>
      </c>
      <c r="U127" s="165">
        <f t="shared" si="30"/>
        <v>3.15</v>
      </c>
      <c r="V127" s="164">
        <f t="shared" si="30"/>
        <v>22.049999999999997</v>
      </c>
      <c r="W127" s="165">
        <f t="shared" si="30"/>
        <v>8.3999999999999986</v>
      </c>
      <c r="X127" s="165">
        <f t="shared" si="30"/>
        <v>0</v>
      </c>
      <c r="Y127" s="165">
        <f t="shared" si="30"/>
        <v>0</v>
      </c>
      <c r="Z127" s="165">
        <f t="shared" si="30"/>
        <v>0</v>
      </c>
      <c r="AA127" s="165">
        <f t="shared" si="30"/>
        <v>6.3</v>
      </c>
      <c r="AB127" s="165">
        <f t="shared" si="30"/>
        <v>0</v>
      </c>
      <c r="AC127" s="165">
        <f t="shared" si="30"/>
        <v>0</v>
      </c>
      <c r="AD127" s="165">
        <f t="shared" si="30"/>
        <v>1.0499999999999998</v>
      </c>
      <c r="AE127" s="165">
        <f t="shared" si="30"/>
        <v>0</v>
      </c>
      <c r="AF127" s="165">
        <f t="shared" si="30"/>
        <v>3.15</v>
      </c>
      <c r="AG127" s="165">
        <f t="shared" si="30"/>
        <v>0</v>
      </c>
      <c r="AH127" s="165">
        <f t="shared" si="30"/>
        <v>3.15</v>
      </c>
      <c r="AI127" s="164">
        <f t="shared" si="30"/>
        <v>22.049999999999997</v>
      </c>
      <c r="AJ127" s="165">
        <f t="shared" ref="AJ127:AZ127" si="31">AJ98+AJ108+AJ118</f>
        <v>8.3999999999999986</v>
      </c>
      <c r="AK127" s="165">
        <f t="shared" si="31"/>
        <v>0</v>
      </c>
      <c r="AL127" s="165">
        <f t="shared" si="31"/>
        <v>0</v>
      </c>
      <c r="AM127" s="165">
        <f t="shared" si="31"/>
        <v>0</v>
      </c>
      <c r="AN127" s="165">
        <f t="shared" si="31"/>
        <v>6.3</v>
      </c>
      <c r="AO127" s="165">
        <f t="shared" si="31"/>
        <v>0</v>
      </c>
      <c r="AP127" s="165">
        <f t="shared" si="31"/>
        <v>0</v>
      </c>
      <c r="AQ127" s="165">
        <f t="shared" si="31"/>
        <v>1.0499999999999998</v>
      </c>
      <c r="AR127" s="165">
        <f t="shared" si="31"/>
        <v>0</v>
      </c>
      <c r="AS127" s="165">
        <f t="shared" si="31"/>
        <v>3.15</v>
      </c>
      <c r="AT127" s="165">
        <f t="shared" si="31"/>
        <v>0</v>
      </c>
      <c r="AU127" s="165">
        <f t="shared" si="31"/>
        <v>3.15</v>
      </c>
      <c r="AV127" s="164">
        <f t="shared" si="31"/>
        <v>22.049999999999997</v>
      </c>
      <c r="AW127" s="165">
        <f t="shared" si="31"/>
        <v>8.3999999999999986</v>
      </c>
      <c r="AX127" s="165">
        <f t="shared" si="31"/>
        <v>0</v>
      </c>
      <c r="AY127" s="165">
        <f t="shared" si="31"/>
        <v>0</v>
      </c>
      <c r="AZ127" s="165">
        <f t="shared" si="31"/>
        <v>0</v>
      </c>
    </row>
    <row r="128" spans="2:52">
      <c r="C128" s="162"/>
      <c r="D128" s="92"/>
      <c r="E128" s="92"/>
      <c r="F128" s="92"/>
      <c r="G128" s="92"/>
      <c r="H128" s="92"/>
      <c r="I128" s="156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140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140"/>
      <c r="AJ128" s="34"/>
      <c r="AK128" s="34"/>
      <c r="AL128" s="34"/>
      <c r="AM128" s="34"/>
      <c r="AN128" s="34"/>
      <c r="AO128" s="34"/>
      <c r="AP128" s="34"/>
      <c r="AQ128" s="34"/>
      <c r="AR128" s="34"/>
      <c r="AS128" s="34"/>
      <c r="AT128" s="34"/>
      <c r="AU128" s="34"/>
      <c r="AV128" s="140"/>
      <c r="AW128" s="34"/>
      <c r="AX128" s="34"/>
      <c r="AY128" s="34"/>
      <c r="AZ128" s="34"/>
    </row>
    <row r="129" spans="2:52">
      <c r="C129" s="162" t="s">
        <v>259</v>
      </c>
      <c r="D129" s="264">
        <f>D125-D127</f>
        <v>0.45000000000000018</v>
      </c>
      <c r="E129" s="264">
        <f t="shared" ref="E129:AZ129" si="32">E125-E127</f>
        <v>0</v>
      </c>
      <c r="F129" s="264">
        <f t="shared" si="32"/>
        <v>1.35</v>
      </c>
      <c r="G129" s="264">
        <f t="shared" si="32"/>
        <v>0</v>
      </c>
      <c r="H129" s="264">
        <f t="shared" si="32"/>
        <v>1.35</v>
      </c>
      <c r="I129" s="159">
        <f t="shared" si="32"/>
        <v>3.1500000000000004</v>
      </c>
      <c r="J129" s="264">
        <f t="shared" si="32"/>
        <v>3.6000000000000014</v>
      </c>
      <c r="K129" s="264">
        <f t="shared" si="32"/>
        <v>0</v>
      </c>
      <c r="L129" s="264">
        <f t="shared" si="32"/>
        <v>0</v>
      </c>
      <c r="M129" s="264">
        <f t="shared" si="32"/>
        <v>0</v>
      </c>
      <c r="N129" s="264">
        <f t="shared" si="32"/>
        <v>2.7</v>
      </c>
      <c r="O129" s="264">
        <f t="shared" si="32"/>
        <v>0</v>
      </c>
      <c r="P129" s="264">
        <f t="shared" si="32"/>
        <v>0</v>
      </c>
      <c r="Q129" s="264">
        <f t="shared" si="32"/>
        <v>0.45000000000000018</v>
      </c>
      <c r="R129" s="264">
        <f t="shared" si="32"/>
        <v>0</v>
      </c>
      <c r="S129" s="264">
        <f t="shared" si="32"/>
        <v>1.35</v>
      </c>
      <c r="T129" s="264">
        <f t="shared" si="32"/>
        <v>0</v>
      </c>
      <c r="U129" s="264">
        <f t="shared" si="32"/>
        <v>1.35</v>
      </c>
      <c r="V129" s="159">
        <f t="shared" si="32"/>
        <v>9.4500000000000028</v>
      </c>
      <c r="W129" s="264">
        <f t="shared" si="32"/>
        <v>3.6000000000000014</v>
      </c>
      <c r="X129" s="264">
        <f t="shared" si="32"/>
        <v>0</v>
      </c>
      <c r="Y129" s="264">
        <f t="shared" si="32"/>
        <v>0</v>
      </c>
      <c r="Z129" s="264">
        <f t="shared" si="32"/>
        <v>0</v>
      </c>
      <c r="AA129" s="264">
        <f t="shared" si="32"/>
        <v>2.7</v>
      </c>
      <c r="AB129" s="264">
        <f t="shared" si="32"/>
        <v>0</v>
      </c>
      <c r="AC129" s="264">
        <f t="shared" si="32"/>
        <v>0</v>
      </c>
      <c r="AD129" s="264">
        <f t="shared" si="32"/>
        <v>0.45000000000000018</v>
      </c>
      <c r="AE129" s="264">
        <f t="shared" si="32"/>
        <v>0</v>
      </c>
      <c r="AF129" s="264">
        <f t="shared" si="32"/>
        <v>1.35</v>
      </c>
      <c r="AG129" s="264">
        <f t="shared" si="32"/>
        <v>0</v>
      </c>
      <c r="AH129" s="264">
        <f t="shared" si="32"/>
        <v>1.35</v>
      </c>
      <c r="AI129" s="159">
        <f t="shared" si="32"/>
        <v>9.4500000000000028</v>
      </c>
      <c r="AJ129" s="264">
        <f t="shared" si="32"/>
        <v>3.6000000000000014</v>
      </c>
      <c r="AK129" s="264">
        <f t="shared" si="32"/>
        <v>0</v>
      </c>
      <c r="AL129" s="264">
        <f t="shared" si="32"/>
        <v>0</v>
      </c>
      <c r="AM129" s="264">
        <f t="shared" si="32"/>
        <v>0</v>
      </c>
      <c r="AN129" s="264">
        <f t="shared" si="32"/>
        <v>2.7</v>
      </c>
      <c r="AO129" s="264">
        <f t="shared" si="32"/>
        <v>0</v>
      </c>
      <c r="AP129" s="264">
        <f t="shared" si="32"/>
        <v>0</v>
      </c>
      <c r="AQ129" s="264">
        <f t="shared" si="32"/>
        <v>0.45000000000000018</v>
      </c>
      <c r="AR129" s="264">
        <f t="shared" si="32"/>
        <v>0</v>
      </c>
      <c r="AS129" s="264">
        <f t="shared" si="32"/>
        <v>1.35</v>
      </c>
      <c r="AT129" s="264">
        <f t="shared" si="32"/>
        <v>0</v>
      </c>
      <c r="AU129" s="264">
        <f t="shared" si="32"/>
        <v>1.35</v>
      </c>
      <c r="AV129" s="159">
        <f t="shared" si="32"/>
        <v>9.4500000000000028</v>
      </c>
      <c r="AW129" s="264">
        <f t="shared" si="32"/>
        <v>3.6000000000000014</v>
      </c>
      <c r="AX129" s="264">
        <f t="shared" si="32"/>
        <v>0</v>
      </c>
      <c r="AY129" s="264">
        <f t="shared" si="32"/>
        <v>0</v>
      </c>
      <c r="AZ129" s="264">
        <f t="shared" si="32"/>
        <v>0</v>
      </c>
    </row>
    <row r="131" spans="2:52">
      <c r="B131" s="446" t="s">
        <v>271</v>
      </c>
      <c r="C131" s="446"/>
    </row>
    <row r="132" spans="2:52">
      <c r="C132" t="s">
        <v>13</v>
      </c>
      <c r="D132" s="142">
        <f>IFERROR(D100/D129,0)</f>
        <v>0</v>
      </c>
      <c r="E132" s="142">
        <f t="shared" ref="E132:AZ132" si="33">IFERROR(E100/E129,0)</f>
        <v>0</v>
      </c>
      <c r="F132" s="142">
        <f t="shared" si="33"/>
        <v>1</v>
      </c>
      <c r="G132" s="142">
        <f t="shared" si="33"/>
        <v>0</v>
      </c>
      <c r="H132" s="142">
        <f t="shared" si="33"/>
        <v>1</v>
      </c>
      <c r="I132" s="169">
        <f t="shared" si="33"/>
        <v>0.8571428571428571</v>
      </c>
      <c r="J132" s="142">
        <f t="shared" si="33"/>
        <v>0.74999999999999978</v>
      </c>
      <c r="K132" s="142">
        <f t="shared" si="33"/>
        <v>0</v>
      </c>
      <c r="L132" s="142">
        <f t="shared" si="33"/>
        <v>0</v>
      </c>
      <c r="M132" s="142">
        <f t="shared" si="33"/>
        <v>0</v>
      </c>
      <c r="N132" s="142">
        <f t="shared" si="33"/>
        <v>1</v>
      </c>
      <c r="O132" s="142">
        <f t="shared" si="33"/>
        <v>0</v>
      </c>
      <c r="P132" s="142">
        <f t="shared" si="33"/>
        <v>0</v>
      </c>
      <c r="Q132" s="142">
        <f t="shared" si="33"/>
        <v>0</v>
      </c>
      <c r="R132" s="142">
        <f t="shared" si="33"/>
        <v>0</v>
      </c>
      <c r="S132" s="142">
        <f t="shared" si="33"/>
        <v>1</v>
      </c>
      <c r="T132" s="142">
        <f t="shared" si="33"/>
        <v>0</v>
      </c>
      <c r="U132" s="142">
        <f t="shared" si="33"/>
        <v>1</v>
      </c>
      <c r="V132" s="169">
        <f t="shared" si="33"/>
        <v>0.85714285714285698</v>
      </c>
      <c r="W132" s="142">
        <f t="shared" si="33"/>
        <v>0.74999999999999978</v>
      </c>
      <c r="X132" s="142">
        <f t="shared" si="33"/>
        <v>0</v>
      </c>
      <c r="Y132" s="142">
        <f t="shared" si="33"/>
        <v>0</v>
      </c>
      <c r="Z132" s="142">
        <f t="shared" si="33"/>
        <v>0</v>
      </c>
      <c r="AA132" s="142">
        <f t="shared" si="33"/>
        <v>1</v>
      </c>
      <c r="AB132" s="142">
        <f t="shared" si="33"/>
        <v>0</v>
      </c>
      <c r="AC132" s="142">
        <f t="shared" si="33"/>
        <v>0</v>
      </c>
      <c r="AD132" s="142">
        <f t="shared" si="33"/>
        <v>0</v>
      </c>
      <c r="AE132" s="142">
        <f t="shared" si="33"/>
        <v>0</v>
      </c>
      <c r="AF132" s="142">
        <f t="shared" si="33"/>
        <v>1</v>
      </c>
      <c r="AG132" s="142">
        <f t="shared" si="33"/>
        <v>0</v>
      </c>
      <c r="AH132" s="142">
        <f t="shared" si="33"/>
        <v>1</v>
      </c>
      <c r="AI132" s="169">
        <f t="shared" si="33"/>
        <v>0.85714285714285698</v>
      </c>
      <c r="AJ132" s="142">
        <f t="shared" si="33"/>
        <v>0.74999999999999978</v>
      </c>
      <c r="AK132" s="142">
        <f t="shared" si="33"/>
        <v>0</v>
      </c>
      <c r="AL132" s="142">
        <f t="shared" si="33"/>
        <v>0</v>
      </c>
      <c r="AM132" s="142">
        <f t="shared" si="33"/>
        <v>0</v>
      </c>
      <c r="AN132" s="142">
        <f t="shared" si="33"/>
        <v>1</v>
      </c>
      <c r="AO132" s="142">
        <f t="shared" si="33"/>
        <v>0</v>
      </c>
      <c r="AP132" s="142">
        <f t="shared" si="33"/>
        <v>0</v>
      </c>
      <c r="AQ132" s="142">
        <f t="shared" si="33"/>
        <v>0</v>
      </c>
      <c r="AR132" s="142">
        <f t="shared" si="33"/>
        <v>0</v>
      </c>
      <c r="AS132" s="142">
        <f t="shared" si="33"/>
        <v>1</v>
      </c>
      <c r="AT132" s="142">
        <f t="shared" si="33"/>
        <v>0</v>
      </c>
      <c r="AU132" s="142">
        <f t="shared" si="33"/>
        <v>1</v>
      </c>
      <c r="AV132" s="169">
        <f t="shared" si="33"/>
        <v>0.85714285714285698</v>
      </c>
      <c r="AW132" s="142">
        <f t="shared" si="33"/>
        <v>0.74999999999999978</v>
      </c>
      <c r="AX132" s="142">
        <f t="shared" si="33"/>
        <v>0</v>
      </c>
      <c r="AY132" s="142">
        <f t="shared" si="33"/>
        <v>0</v>
      </c>
      <c r="AZ132" s="142">
        <f t="shared" si="33"/>
        <v>0</v>
      </c>
    </row>
    <row r="133" spans="2:52">
      <c r="C133" t="s">
        <v>9</v>
      </c>
      <c r="D133" s="142">
        <f>IFERROR(D110/D129,0)</f>
        <v>1</v>
      </c>
      <c r="E133" s="142">
        <f t="shared" ref="E133:AZ133" si="34">IFERROR(E110/E129,0)</f>
        <v>0</v>
      </c>
      <c r="F133" s="142">
        <f t="shared" si="34"/>
        <v>0</v>
      </c>
      <c r="G133" s="142">
        <f t="shared" si="34"/>
        <v>0</v>
      </c>
      <c r="H133" s="142">
        <f t="shared" si="34"/>
        <v>0</v>
      </c>
      <c r="I133" s="169">
        <f t="shared" si="34"/>
        <v>0.1428571428571429</v>
      </c>
      <c r="J133" s="142">
        <f t="shared" si="34"/>
        <v>0.25</v>
      </c>
      <c r="K133" s="142">
        <f t="shared" si="34"/>
        <v>0</v>
      </c>
      <c r="L133" s="142">
        <f t="shared" si="34"/>
        <v>0</v>
      </c>
      <c r="M133" s="142">
        <f t="shared" si="34"/>
        <v>0</v>
      </c>
      <c r="N133" s="142">
        <f t="shared" si="34"/>
        <v>0</v>
      </c>
      <c r="O133" s="142">
        <f t="shared" si="34"/>
        <v>0</v>
      </c>
      <c r="P133" s="142">
        <f t="shared" si="34"/>
        <v>0</v>
      </c>
      <c r="Q133" s="142">
        <f t="shared" si="34"/>
        <v>1</v>
      </c>
      <c r="R133" s="142">
        <f t="shared" si="34"/>
        <v>0</v>
      </c>
      <c r="S133" s="142">
        <f t="shared" si="34"/>
        <v>0</v>
      </c>
      <c r="T133" s="142">
        <f t="shared" si="34"/>
        <v>0</v>
      </c>
      <c r="U133" s="142">
        <f t="shared" si="34"/>
        <v>0</v>
      </c>
      <c r="V133" s="169">
        <f t="shared" si="34"/>
        <v>0.14285714285714288</v>
      </c>
      <c r="W133" s="142">
        <f t="shared" si="34"/>
        <v>0.25</v>
      </c>
      <c r="X133" s="142">
        <f t="shared" si="34"/>
        <v>0</v>
      </c>
      <c r="Y133" s="142">
        <f t="shared" si="34"/>
        <v>0</v>
      </c>
      <c r="Z133" s="142">
        <f t="shared" si="34"/>
        <v>0</v>
      </c>
      <c r="AA133" s="142">
        <f t="shared" si="34"/>
        <v>0</v>
      </c>
      <c r="AB133" s="142">
        <f t="shared" si="34"/>
        <v>0</v>
      </c>
      <c r="AC133" s="142">
        <f t="shared" si="34"/>
        <v>0</v>
      </c>
      <c r="AD133" s="142">
        <f t="shared" si="34"/>
        <v>1</v>
      </c>
      <c r="AE133" s="142">
        <f t="shared" si="34"/>
        <v>0</v>
      </c>
      <c r="AF133" s="142">
        <f t="shared" si="34"/>
        <v>0</v>
      </c>
      <c r="AG133" s="142">
        <f t="shared" si="34"/>
        <v>0</v>
      </c>
      <c r="AH133" s="142">
        <f t="shared" si="34"/>
        <v>0</v>
      </c>
      <c r="AI133" s="169">
        <f t="shared" si="34"/>
        <v>0.14285714285714288</v>
      </c>
      <c r="AJ133" s="142">
        <f t="shared" si="34"/>
        <v>0.25</v>
      </c>
      <c r="AK133" s="142">
        <f t="shared" si="34"/>
        <v>0</v>
      </c>
      <c r="AL133" s="142">
        <f t="shared" si="34"/>
        <v>0</v>
      </c>
      <c r="AM133" s="142">
        <f t="shared" si="34"/>
        <v>0</v>
      </c>
      <c r="AN133" s="142">
        <f t="shared" si="34"/>
        <v>0</v>
      </c>
      <c r="AO133" s="142">
        <f t="shared" si="34"/>
        <v>0</v>
      </c>
      <c r="AP133" s="142">
        <f t="shared" si="34"/>
        <v>0</v>
      </c>
      <c r="AQ133" s="142">
        <f t="shared" si="34"/>
        <v>1</v>
      </c>
      <c r="AR133" s="142">
        <f t="shared" si="34"/>
        <v>0</v>
      </c>
      <c r="AS133" s="142">
        <f t="shared" si="34"/>
        <v>0</v>
      </c>
      <c r="AT133" s="142">
        <f t="shared" si="34"/>
        <v>0</v>
      </c>
      <c r="AU133" s="142">
        <f t="shared" si="34"/>
        <v>0</v>
      </c>
      <c r="AV133" s="169">
        <f t="shared" si="34"/>
        <v>0.14285714285714288</v>
      </c>
      <c r="AW133" s="142">
        <f t="shared" si="34"/>
        <v>0.25</v>
      </c>
      <c r="AX133" s="142">
        <f t="shared" si="34"/>
        <v>0</v>
      </c>
      <c r="AY133" s="142">
        <f t="shared" si="34"/>
        <v>0</v>
      </c>
      <c r="AZ133" s="142">
        <f t="shared" si="34"/>
        <v>0</v>
      </c>
    </row>
    <row r="134" spans="2:52">
      <c r="C134" t="s">
        <v>7</v>
      </c>
      <c r="D134" s="142">
        <f>IFERROR(D120/D129,0)</f>
        <v>0</v>
      </c>
      <c r="E134" s="142">
        <f t="shared" ref="E134:AZ134" si="35">IFERROR(E120/E129,0)</f>
        <v>0</v>
      </c>
      <c r="F134" s="142">
        <f t="shared" si="35"/>
        <v>0</v>
      </c>
      <c r="G134" s="142">
        <f t="shared" si="35"/>
        <v>0</v>
      </c>
      <c r="H134" s="142">
        <f t="shared" si="35"/>
        <v>0</v>
      </c>
      <c r="I134" s="169">
        <f t="shared" si="35"/>
        <v>0</v>
      </c>
      <c r="J134" s="142">
        <f t="shared" si="35"/>
        <v>0</v>
      </c>
      <c r="K134" s="142">
        <f t="shared" si="35"/>
        <v>0</v>
      </c>
      <c r="L134" s="142">
        <f t="shared" si="35"/>
        <v>0</v>
      </c>
      <c r="M134" s="142">
        <f t="shared" si="35"/>
        <v>0</v>
      </c>
      <c r="N134" s="142">
        <f t="shared" si="35"/>
        <v>0</v>
      </c>
      <c r="O134" s="142">
        <f t="shared" si="35"/>
        <v>0</v>
      </c>
      <c r="P134" s="142">
        <f t="shared" si="35"/>
        <v>0</v>
      </c>
      <c r="Q134" s="142">
        <f t="shared" si="35"/>
        <v>0</v>
      </c>
      <c r="R134" s="142">
        <f t="shared" si="35"/>
        <v>0</v>
      </c>
      <c r="S134" s="142">
        <f t="shared" si="35"/>
        <v>0</v>
      </c>
      <c r="T134" s="142">
        <f t="shared" si="35"/>
        <v>0</v>
      </c>
      <c r="U134" s="142">
        <f t="shared" si="35"/>
        <v>0</v>
      </c>
      <c r="V134" s="169">
        <f t="shared" si="35"/>
        <v>0</v>
      </c>
      <c r="W134" s="142">
        <f t="shared" si="35"/>
        <v>0</v>
      </c>
      <c r="X134" s="142">
        <f t="shared" si="35"/>
        <v>0</v>
      </c>
      <c r="Y134" s="142">
        <f t="shared" si="35"/>
        <v>0</v>
      </c>
      <c r="Z134" s="142">
        <f t="shared" si="35"/>
        <v>0</v>
      </c>
      <c r="AA134" s="142">
        <f t="shared" si="35"/>
        <v>0</v>
      </c>
      <c r="AB134" s="142">
        <f t="shared" si="35"/>
        <v>0</v>
      </c>
      <c r="AC134" s="142">
        <f t="shared" si="35"/>
        <v>0</v>
      </c>
      <c r="AD134" s="142">
        <f t="shared" si="35"/>
        <v>0</v>
      </c>
      <c r="AE134" s="142">
        <f t="shared" si="35"/>
        <v>0</v>
      </c>
      <c r="AF134" s="142">
        <f t="shared" si="35"/>
        <v>0</v>
      </c>
      <c r="AG134" s="142">
        <f t="shared" si="35"/>
        <v>0</v>
      </c>
      <c r="AH134" s="142">
        <f t="shared" si="35"/>
        <v>0</v>
      </c>
      <c r="AI134" s="169">
        <f t="shared" si="35"/>
        <v>0</v>
      </c>
      <c r="AJ134" s="142">
        <f t="shared" si="35"/>
        <v>0</v>
      </c>
      <c r="AK134" s="142">
        <f t="shared" si="35"/>
        <v>0</v>
      </c>
      <c r="AL134" s="142">
        <f t="shared" si="35"/>
        <v>0</v>
      </c>
      <c r="AM134" s="142">
        <f t="shared" si="35"/>
        <v>0</v>
      </c>
      <c r="AN134" s="142">
        <f t="shared" si="35"/>
        <v>0</v>
      </c>
      <c r="AO134" s="142">
        <f t="shared" si="35"/>
        <v>0</v>
      </c>
      <c r="AP134" s="142">
        <f t="shared" si="35"/>
        <v>0</v>
      </c>
      <c r="AQ134" s="142">
        <f t="shared" si="35"/>
        <v>0</v>
      </c>
      <c r="AR134" s="142">
        <f t="shared" si="35"/>
        <v>0</v>
      </c>
      <c r="AS134" s="142">
        <f t="shared" si="35"/>
        <v>0</v>
      </c>
      <c r="AT134" s="142">
        <f t="shared" si="35"/>
        <v>0</v>
      </c>
      <c r="AU134" s="142">
        <f t="shared" si="35"/>
        <v>0</v>
      </c>
      <c r="AV134" s="169">
        <f t="shared" si="35"/>
        <v>0</v>
      </c>
      <c r="AW134" s="142">
        <f t="shared" si="35"/>
        <v>0</v>
      </c>
      <c r="AX134" s="142">
        <f t="shared" si="35"/>
        <v>0</v>
      </c>
      <c r="AY134" s="142">
        <f t="shared" si="35"/>
        <v>0</v>
      </c>
      <c r="AZ134" s="142">
        <f t="shared" si="35"/>
        <v>0</v>
      </c>
    </row>
    <row r="136" spans="2:52">
      <c r="B136" s="307"/>
      <c r="C136" s="307"/>
      <c r="D136" s="107"/>
      <c r="E136" s="107"/>
      <c r="F136" s="107"/>
      <c r="G136" s="107"/>
      <c r="H136" s="107"/>
      <c r="I136" s="107"/>
      <c r="J136" s="107"/>
      <c r="K136" s="107"/>
      <c r="L136" s="107"/>
      <c r="M136" s="107"/>
      <c r="N136" s="107"/>
      <c r="O136" s="107"/>
      <c r="P136" s="107"/>
      <c r="Q136" s="107"/>
      <c r="R136" s="107"/>
      <c r="S136" s="107"/>
      <c r="T136" s="107"/>
      <c r="U136" s="107"/>
      <c r="V136" s="107"/>
      <c r="W136" s="107"/>
      <c r="X136" s="107"/>
      <c r="Y136" s="107"/>
      <c r="Z136" s="107"/>
      <c r="AA136" s="107"/>
      <c r="AB136" s="107"/>
      <c r="AC136" s="107"/>
      <c r="AD136" s="107"/>
      <c r="AE136" s="107"/>
      <c r="AF136" s="107"/>
      <c r="AG136" s="107"/>
      <c r="AH136" s="107"/>
      <c r="AI136" s="107"/>
      <c r="AJ136" s="107"/>
      <c r="AK136" s="107"/>
      <c r="AL136" s="107"/>
      <c r="AM136" s="107"/>
      <c r="AN136" s="107"/>
      <c r="AO136" s="107"/>
      <c r="AP136" s="107"/>
      <c r="AQ136" s="107"/>
      <c r="AR136" s="107"/>
      <c r="AS136" s="107"/>
      <c r="AT136" s="107"/>
      <c r="AU136" s="107"/>
      <c r="AV136" s="107"/>
      <c r="AW136" s="107"/>
      <c r="AX136" s="107"/>
      <c r="AY136" s="107"/>
      <c r="AZ136" s="107"/>
    </row>
    <row r="137" spans="2:52" ht="20.100000000000001">
      <c r="B137" s="453" t="s">
        <v>276</v>
      </c>
      <c r="C137" s="453"/>
      <c r="D137" s="107"/>
      <c r="E137" s="107"/>
      <c r="F137" s="107"/>
      <c r="G137" s="107"/>
      <c r="H137" s="107"/>
      <c r="I137" s="107"/>
      <c r="J137" s="107"/>
      <c r="K137" s="107"/>
      <c r="L137" s="107"/>
      <c r="M137" s="107"/>
      <c r="N137" s="107"/>
      <c r="O137" s="107"/>
      <c r="P137" s="107"/>
      <c r="Q137" s="107"/>
      <c r="R137" s="107"/>
      <c r="S137" s="107"/>
      <c r="T137" s="107"/>
      <c r="U137" s="107"/>
      <c r="V137" s="107"/>
      <c r="W137" s="107"/>
      <c r="X137" s="107"/>
      <c r="Y137" s="107"/>
      <c r="Z137" s="107"/>
      <c r="AA137" s="107"/>
      <c r="AB137" s="107"/>
      <c r="AC137" s="107"/>
      <c r="AD137" s="107"/>
      <c r="AE137" s="107"/>
      <c r="AF137" s="107"/>
      <c r="AG137" s="107"/>
      <c r="AH137" s="107"/>
      <c r="AI137" s="107"/>
      <c r="AJ137" s="107"/>
      <c r="AK137" s="107"/>
      <c r="AL137" s="107"/>
      <c r="AM137" s="107"/>
      <c r="AN137" s="107"/>
      <c r="AO137" s="107"/>
      <c r="AP137" s="107"/>
      <c r="AQ137" s="107"/>
      <c r="AR137" s="107"/>
      <c r="AS137" s="107"/>
      <c r="AT137" s="107"/>
      <c r="AU137" s="107"/>
      <c r="AV137" s="107"/>
      <c r="AW137" s="107"/>
      <c r="AX137" s="107"/>
      <c r="AY137" s="107"/>
      <c r="AZ137" s="107"/>
    </row>
    <row r="138" spans="2:52">
      <c r="B138" s="307"/>
      <c r="C138" s="307"/>
      <c r="D138" s="107"/>
      <c r="E138" s="107"/>
      <c r="F138" s="107"/>
      <c r="G138" s="107"/>
      <c r="H138" s="107"/>
      <c r="I138" s="107"/>
      <c r="J138" s="107"/>
      <c r="K138" s="107"/>
      <c r="L138" s="107"/>
      <c r="M138" s="107"/>
      <c r="N138" s="107"/>
      <c r="O138" s="107"/>
      <c r="P138" s="107"/>
      <c r="Q138" s="107"/>
      <c r="R138" s="107"/>
      <c r="S138" s="107"/>
      <c r="T138" s="107"/>
      <c r="U138" s="107"/>
      <c r="V138" s="107"/>
      <c r="W138" s="107"/>
      <c r="X138" s="107"/>
      <c r="Y138" s="107"/>
      <c r="Z138" s="107"/>
      <c r="AA138" s="107"/>
      <c r="AB138" s="107"/>
      <c r="AC138" s="107"/>
      <c r="AD138" s="107"/>
      <c r="AE138" s="107"/>
      <c r="AF138" s="107"/>
      <c r="AG138" s="107"/>
      <c r="AH138" s="107"/>
      <c r="AI138" s="107"/>
      <c r="AJ138" s="107"/>
      <c r="AK138" s="107"/>
      <c r="AL138" s="107"/>
      <c r="AM138" s="107"/>
      <c r="AN138" s="107"/>
      <c r="AO138" s="107"/>
      <c r="AP138" s="107"/>
      <c r="AQ138" s="107"/>
      <c r="AR138" s="107"/>
      <c r="AS138" s="107"/>
      <c r="AT138" s="107"/>
      <c r="AU138" s="107"/>
      <c r="AV138" s="107"/>
      <c r="AW138" s="107"/>
      <c r="AX138" s="107"/>
      <c r="AY138" s="107"/>
      <c r="AZ138" s="107"/>
    </row>
    <row r="140" spans="2:52">
      <c r="C140" t="s">
        <v>257</v>
      </c>
      <c r="D140" s="7">
        <f>D37+D81+D125</f>
        <v>14.100000000000001</v>
      </c>
      <c r="E140" s="7">
        <f t="shared" ref="E140:AZ140" si="36">E37+E81+E125</f>
        <v>10.5</v>
      </c>
      <c r="F140" s="7">
        <f t="shared" si="36"/>
        <v>10.8</v>
      </c>
      <c r="G140" s="7">
        <f t="shared" si="36"/>
        <v>15.3</v>
      </c>
      <c r="H140" s="7">
        <f t="shared" si="36"/>
        <v>16.5</v>
      </c>
      <c r="I140" s="97">
        <f t="shared" si="36"/>
        <v>67.2</v>
      </c>
      <c r="J140" s="7">
        <f t="shared" si="36"/>
        <v>12</v>
      </c>
      <c r="K140" s="7">
        <f t="shared" si="36"/>
        <v>6</v>
      </c>
      <c r="L140" s="7">
        <f t="shared" si="36"/>
        <v>0.3</v>
      </c>
      <c r="M140" s="7">
        <f t="shared" si="36"/>
        <v>0</v>
      </c>
      <c r="N140" s="7">
        <f t="shared" si="36"/>
        <v>9</v>
      </c>
      <c r="O140" s="7">
        <f t="shared" si="36"/>
        <v>0</v>
      </c>
      <c r="P140" s="7">
        <f t="shared" si="36"/>
        <v>0</v>
      </c>
      <c r="Q140" s="7">
        <f t="shared" si="36"/>
        <v>14.100000000000001</v>
      </c>
      <c r="R140" s="7">
        <f t="shared" si="36"/>
        <v>10.5</v>
      </c>
      <c r="S140" s="7">
        <f t="shared" si="36"/>
        <v>10.8</v>
      </c>
      <c r="T140" s="7">
        <f t="shared" si="36"/>
        <v>15.3</v>
      </c>
      <c r="U140" s="7">
        <f t="shared" si="36"/>
        <v>16.5</v>
      </c>
      <c r="V140" s="97">
        <f t="shared" si="36"/>
        <v>94.5</v>
      </c>
      <c r="W140" s="7">
        <f t="shared" si="36"/>
        <v>12</v>
      </c>
      <c r="X140" s="7">
        <f t="shared" si="36"/>
        <v>6</v>
      </c>
      <c r="Y140" s="7">
        <f t="shared" si="36"/>
        <v>0.3</v>
      </c>
      <c r="Z140" s="7">
        <f t="shared" si="36"/>
        <v>0</v>
      </c>
      <c r="AA140" s="7">
        <f t="shared" si="36"/>
        <v>9</v>
      </c>
      <c r="AB140" s="7">
        <f t="shared" si="36"/>
        <v>0</v>
      </c>
      <c r="AC140" s="7">
        <f t="shared" si="36"/>
        <v>0</v>
      </c>
      <c r="AD140" s="7">
        <f t="shared" si="36"/>
        <v>14.100000000000001</v>
      </c>
      <c r="AE140" s="7">
        <f t="shared" si="36"/>
        <v>10.5</v>
      </c>
      <c r="AF140" s="7">
        <f t="shared" si="36"/>
        <v>10.8</v>
      </c>
      <c r="AG140" s="7">
        <f t="shared" si="36"/>
        <v>15.3</v>
      </c>
      <c r="AH140" s="7">
        <f t="shared" si="36"/>
        <v>16.5</v>
      </c>
      <c r="AI140" s="97">
        <f t="shared" si="36"/>
        <v>94.5</v>
      </c>
      <c r="AJ140" s="7">
        <f t="shared" si="36"/>
        <v>12</v>
      </c>
      <c r="AK140" s="7">
        <f t="shared" si="36"/>
        <v>6</v>
      </c>
      <c r="AL140" s="7">
        <f t="shared" si="36"/>
        <v>0.3</v>
      </c>
      <c r="AM140" s="7">
        <f t="shared" si="36"/>
        <v>0</v>
      </c>
      <c r="AN140" s="7">
        <f t="shared" si="36"/>
        <v>9</v>
      </c>
      <c r="AO140" s="7">
        <f t="shared" si="36"/>
        <v>0</v>
      </c>
      <c r="AP140" s="7">
        <f t="shared" si="36"/>
        <v>0</v>
      </c>
      <c r="AQ140" s="7">
        <f t="shared" si="36"/>
        <v>14.100000000000001</v>
      </c>
      <c r="AR140" s="7">
        <f t="shared" si="36"/>
        <v>10.5</v>
      </c>
      <c r="AS140" s="7">
        <f t="shared" si="36"/>
        <v>10.8</v>
      </c>
      <c r="AT140" s="7">
        <f t="shared" si="36"/>
        <v>15.3</v>
      </c>
      <c r="AU140" s="7">
        <f t="shared" si="36"/>
        <v>16.5</v>
      </c>
      <c r="AV140" s="97">
        <f t="shared" si="36"/>
        <v>94.5</v>
      </c>
      <c r="AW140" s="7">
        <f t="shared" si="36"/>
        <v>12</v>
      </c>
      <c r="AX140" s="7">
        <f t="shared" si="36"/>
        <v>6</v>
      </c>
      <c r="AY140" s="7">
        <f t="shared" si="36"/>
        <v>0.3</v>
      </c>
      <c r="AZ140" s="7">
        <f t="shared" si="36"/>
        <v>0</v>
      </c>
    </row>
    <row r="141" spans="2:52">
      <c r="I141" s="162"/>
      <c r="V141" s="162"/>
      <c r="AI141" s="162"/>
      <c r="AV141" s="162"/>
    </row>
    <row r="142" spans="2:52">
      <c r="C142" t="s">
        <v>270</v>
      </c>
      <c r="D142" s="165">
        <f>D39+D83+D127</f>
        <v>9.870000000000001</v>
      </c>
      <c r="E142" s="165">
        <f t="shared" ref="E142:AZ142" si="37">E39+E83+E127</f>
        <v>7.35</v>
      </c>
      <c r="F142" s="165">
        <f t="shared" si="37"/>
        <v>7.5599999999999987</v>
      </c>
      <c r="G142" s="165">
        <f t="shared" si="37"/>
        <v>10.709999999999999</v>
      </c>
      <c r="H142" s="165">
        <f t="shared" si="37"/>
        <v>11.55</v>
      </c>
      <c r="I142" s="164">
        <f t="shared" si="37"/>
        <v>47.04</v>
      </c>
      <c r="J142" s="165">
        <f t="shared" si="37"/>
        <v>8.3999999999999986</v>
      </c>
      <c r="K142" s="165">
        <f t="shared" si="37"/>
        <v>4.1999999999999993</v>
      </c>
      <c r="L142" s="165">
        <f t="shared" si="37"/>
        <v>0.21</v>
      </c>
      <c r="M142" s="165">
        <f t="shared" si="37"/>
        <v>0</v>
      </c>
      <c r="N142" s="165">
        <f t="shared" si="37"/>
        <v>6.3</v>
      </c>
      <c r="O142" s="165">
        <f t="shared" si="37"/>
        <v>0</v>
      </c>
      <c r="P142" s="165">
        <f t="shared" si="37"/>
        <v>0</v>
      </c>
      <c r="Q142" s="165">
        <f t="shared" si="37"/>
        <v>9.870000000000001</v>
      </c>
      <c r="R142" s="165">
        <f t="shared" si="37"/>
        <v>7.35</v>
      </c>
      <c r="S142" s="165">
        <f t="shared" si="37"/>
        <v>7.5599999999999987</v>
      </c>
      <c r="T142" s="165">
        <f t="shared" si="37"/>
        <v>10.709999999999999</v>
      </c>
      <c r="U142" s="165">
        <f t="shared" si="37"/>
        <v>11.55</v>
      </c>
      <c r="V142" s="164">
        <f t="shared" si="37"/>
        <v>66.150000000000006</v>
      </c>
      <c r="W142" s="165">
        <f t="shared" si="37"/>
        <v>8.3999999999999986</v>
      </c>
      <c r="X142" s="165">
        <f t="shared" si="37"/>
        <v>4.1999999999999993</v>
      </c>
      <c r="Y142" s="165">
        <f t="shared" si="37"/>
        <v>0.21</v>
      </c>
      <c r="Z142" s="165">
        <f t="shared" si="37"/>
        <v>0</v>
      </c>
      <c r="AA142" s="165">
        <f t="shared" si="37"/>
        <v>6.3</v>
      </c>
      <c r="AB142" s="165">
        <f t="shared" si="37"/>
        <v>0</v>
      </c>
      <c r="AC142" s="165">
        <f t="shared" si="37"/>
        <v>0</v>
      </c>
      <c r="AD142" s="165">
        <f t="shared" si="37"/>
        <v>9.870000000000001</v>
      </c>
      <c r="AE142" s="165">
        <f t="shared" si="37"/>
        <v>7.35</v>
      </c>
      <c r="AF142" s="165">
        <f t="shared" si="37"/>
        <v>7.5599999999999987</v>
      </c>
      <c r="AG142" s="165">
        <f t="shared" si="37"/>
        <v>10.709999999999999</v>
      </c>
      <c r="AH142" s="165">
        <f t="shared" si="37"/>
        <v>11.55</v>
      </c>
      <c r="AI142" s="164">
        <f t="shared" si="37"/>
        <v>66.150000000000006</v>
      </c>
      <c r="AJ142" s="165">
        <f t="shared" si="37"/>
        <v>8.3999999999999986</v>
      </c>
      <c r="AK142" s="165">
        <f t="shared" si="37"/>
        <v>4.1999999999999993</v>
      </c>
      <c r="AL142" s="165">
        <f t="shared" si="37"/>
        <v>0.21</v>
      </c>
      <c r="AM142" s="165">
        <f t="shared" si="37"/>
        <v>0</v>
      </c>
      <c r="AN142" s="165">
        <f t="shared" si="37"/>
        <v>6.3</v>
      </c>
      <c r="AO142" s="165">
        <f t="shared" si="37"/>
        <v>0</v>
      </c>
      <c r="AP142" s="165">
        <f t="shared" si="37"/>
        <v>0</v>
      </c>
      <c r="AQ142" s="165">
        <f t="shared" si="37"/>
        <v>9.870000000000001</v>
      </c>
      <c r="AR142" s="165">
        <f t="shared" si="37"/>
        <v>7.35</v>
      </c>
      <c r="AS142" s="165">
        <f t="shared" si="37"/>
        <v>7.5599999999999987</v>
      </c>
      <c r="AT142" s="165">
        <f t="shared" si="37"/>
        <v>10.709999999999999</v>
      </c>
      <c r="AU142" s="165">
        <f t="shared" si="37"/>
        <v>11.55</v>
      </c>
      <c r="AV142" s="164">
        <f t="shared" si="37"/>
        <v>66.150000000000006</v>
      </c>
      <c r="AW142" s="165">
        <f t="shared" si="37"/>
        <v>8.3999999999999986</v>
      </c>
      <c r="AX142" s="165">
        <f t="shared" si="37"/>
        <v>4.1999999999999993</v>
      </c>
      <c r="AY142" s="165">
        <f t="shared" si="37"/>
        <v>0.21</v>
      </c>
      <c r="AZ142" s="165">
        <f t="shared" si="37"/>
        <v>0</v>
      </c>
    </row>
    <row r="143" spans="2:52">
      <c r="C143" s="162"/>
      <c r="I143" s="162"/>
      <c r="V143" s="162"/>
      <c r="AI143" s="162"/>
      <c r="AV143" s="162"/>
    </row>
    <row r="144" spans="2:52">
      <c r="C144" s="162" t="s">
        <v>259</v>
      </c>
      <c r="D144" s="115">
        <f>D140-D142</f>
        <v>4.2300000000000004</v>
      </c>
      <c r="E144" s="115">
        <f t="shared" ref="E144:AZ144" si="38">E140-E142</f>
        <v>3.1500000000000004</v>
      </c>
      <c r="F144" s="115">
        <f t="shared" si="38"/>
        <v>3.240000000000002</v>
      </c>
      <c r="G144" s="115">
        <f t="shared" si="38"/>
        <v>4.5900000000000016</v>
      </c>
      <c r="H144" s="115">
        <f t="shared" si="38"/>
        <v>4.9499999999999993</v>
      </c>
      <c r="I144" s="265">
        <f t="shared" si="38"/>
        <v>20.160000000000004</v>
      </c>
      <c r="J144" s="115">
        <f t="shared" si="38"/>
        <v>3.6000000000000014</v>
      </c>
      <c r="K144" s="115">
        <f t="shared" si="38"/>
        <v>1.8000000000000007</v>
      </c>
      <c r="L144" s="115">
        <f t="shared" si="38"/>
        <v>0.09</v>
      </c>
      <c r="M144" s="115">
        <f t="shared" si="38"/>
        <v>0</v>
      </c>
      <c r="N144" s="115">
        <f t="shared" si="38"/>
        <v>2.7</v>
      </c>
      <c r="O144" s="115">
        <f t="shared" si="38"/>
        <v>0</v>
      </c>
      <c r="P144" s="115">
        <f t="shared" si="38"/>
        <v>0</v>
      </c>
      <c r="Q144" s="115">
        <f t="shared" si="38"/>
        <v>4.2300000000000004</v>
      </c>
      <c r="R144" s="115">
        <f t="shared" si="38"/>
        <v>3.1500000000000004</v>
      </c>
      <c r="S144" s="115">
        <f t="shared" si="38"/>
        <v>3.240000000000002</v>
      </c>
      <c r="T144" s="115">
        <f t="shared" si="38"/>
        <v>4.5900000000000016</v>
      </c>
      <c r="U144" s="115">
        <f t="shared" si="38"/>
        <v>4.9499999999999993</v>
      </c>
      <c r="V144" s="265">
        <f t="shared" si="38"/>
        <v>28.349999999999994</v>
      </c>
      <c r="W144" s="115">
        <f t="shared" si="38"/>
        <v>3.6000000000000014</v>
      </c>
      <c r="X144" s="115">
        <f t="shared" si="38"/>
        <v>1.8000000000000007</v>
      </c>
      <c r="Y144" s="115">
        <f t="shared" si="38"/>
        <v>0.09</v>
      </c>
      <c r="Z144" s="115">
        <f t="shared" si="38"/>
        <v>0</v>
      </c>
      <c r="AA144" s="115">
        <f t="shared" si="38"/>
        <v>2.7</v>
      </c>
      <c r="AB144" s="115">
        <f t="shared" si="38"/>
        <v>0</v>
      </c>
      <c r="AC144" s="115">
        <f t="shared" si="38"/>
        <v>0</v>
      </c>
      <c r="AD144" s="115">
        <f t="shared" si="38"/>
        <v>4.2300000000000004</v>
      </c>
      <c r="AE144" s="115">
        <f t="shared" si="38"/>
        <v>3.1500000000000004</v>
      </c>
      <c r="AF144" s="115">
        <f t="shared" si="38"/>
        <v>3.240000000000002</v>
      </c>
      <c r="AG144" s="115">
        <f t="shared" si="38"/>
        <v>4.5900000000000016</v>
      </c>
      <c r="AH144" s="115">
        <f t="shared" si="38"/>
        <v>4.9499999999999993</v>
      </c>
      <c r="AI144" s="265">
        <f t="shared" si="38"/>
        <v>28.349999999999994</v>
      </c>
      <c r="AJ144" s="115">
        <f t="shared" si="38"/>
        <v>3.6000000000000014</v>
      </c>
      <c r="AK144" s="115">
        <f t="shared" si="38"/>
        <v>1.8000000000000007</v>
      </c>
      <c r="AL144" s="115">
        <f t="shared" si="38"/>
        <v>0.09</v>
      </c>
      <c r="AM144" s="115">
        <f t="shared" si="38"/>
        <v>0</v>
      </c>
      <c r="AN144" s="115">
        <f t="shared" si="38"/>
        <v>2.7</v>
      </c>
      <c r="AO144" s="115">
        <f t="shared" si="38"/>
        <v>0</v>
      </c>
      <c r="AP144" s="115">
        <f t="shared" si="38"/>
        <v>0</v>
      </c>
      <c r="AQ144" s="115">
        <f t="shared" si="38"/>
        <v>4.2300000000000004</v>
      </c>
      <c r="AR144" s="115">
        <f t="shared" si="38"/>
        <v>3.1500000000000004</v>
      </c>
      <c r="AS144" s="115">
        <f t="shared" si="38"/>
        <v>3.240000000000002</v>
      </c>
      <c r="AT144" s="115">
        <f t="shared" si="38"/>
        <v>4.5900000000000016</v>
      </c>
      <c r="AU144" s="115">
        <f t="shared" si="38"/>
        <v>4.9499999999999993</v>
      </c>
      <c r="AV144" s="265">
        <f t="shared" si="38"/>
        <v>28.349999999999994</v>
      </c>
      <c r="AW144" s="115">
        <f t="shared" si="38"/>
        <v>3.6000000000000014</v>
      </c>
      <c r="AX144" s="115">
        <f t="shared" si="38"/>
        <v>1.8000000000000007</v>
      </c>
      <c r="AY144" s="115">
        <f t="shared" si="38"/>
        <v>0.09</v>
      </c>
      <c r="AZ144" s="115">
        <f t="shared" si="38"/>
        <v>0</v>
      </c>
    </row>
    <row r="146" spans="2:52">
      <c r="B146" s="446" t="s">
        <v>271</v>
      </c>
      <c r="C146" s="446"/>
    </row>
    <row r="147" spans="2:52">
      <c r="C147" t="s">
        <v>13</v>
      </c>
      <c r="D147" s="142">
        <f>IFERROR(D41/D144,0)</f>
        <v>0.76595744680851086</v>
      </c>
      <c r="E147" s="142">
        <f t="shared" ref="E147:AZ147" si="39">IFERROR(E41/E144,0)</f>
        <v>0.57142857142857162</v>
      </c>
      <c r="F147" s="142">
        <f t="shared" si="39"/>
        <v>0.58333333333333315</v>
      </c>
      <c r="G147" s="142">
        <f t="shared" si="39"/>
        <v>0.60784313725490191</v>
      </c>
      <c r="H147" s="142">
        <f t="shared" si="39"/>
        <v>0.45454545454545459</v>
      </c>
      <c r="I147" s="169">
        <f t="shared" si="39"/>
        <v>0.59375</v>
      </c>
      <c r="J147" s="142">
        <f t="shared" si="39"/>
        <v>0</v>
      </c>
      <c r="K147" s="142">
        <f t="shared" si="39"/>
        <v>1</v>
      </c>
      <c r="L147" s="142">
        <f t="shared" si="39"/>
        <v>1</v>
      </c>
      <c r="M147" s="142">
        <f t="shared" si="39"/>
        <v>0</v>
      </c>
      <c r="N147" s="142">
        <f t="shared" si="39"/>
        <v>0</v>
      </c>
      <c r="O147" s="142">
        <f t="shared" si="39"/>
        <v>0</v>
      </c>
      <c r="P147" s="142">
        <f t="shared" si="39"/>
        <v>0</v>
      </c>
      <c r="Q147" s="142">
        <f t="shared" si="39"/>
        <v>0.76595744680851086</v>
      </c>
      <c r="R147" s="142">
        <f t="shared" si="39"/>
        <v>0.57142857142857162</v>
      </c>
      <c r="S147" s="142">
        <f t="shared" si="39"/>
        <v>0.58333333333333315</v>
      </c>
      <c r="T147" s="142">
        <f t="shared" si="39"/>
        <v>0.60784313725490191</v>
      </c>
      <c r="U147" s="142">
        <f t="shared" si="39"/>
        <v>0.45454545454545459</v>
      </c>
      <c r="V147" s="169">
        <f t="shared" si="39"/>
        <v>0.48888888888888898</v>
      </c>
      <c r="W147" s="142">
        <f t="shared" si="39"/>
        <v>0</v>
      </c>
      <c r="X147" s="142">
        <f t="shared" si="39"/>
        <v>1</v>
      </c>
      <c r="Y147" s="142">
        <f t="shared" si="39"/>
        <v>1</v>
      </c>
      <c r="Z147" s="142">
        <f t="shared" si="39"/>
        <v>0</v>
      </c>
      <c r="AA147" s="142">
        <f t="shared" si="39"/>
        <v>0</v>
      </c>
      <c r="AB147" s="142">
        <f t="shared" si="39"/>
        <v>0</v>
      </c>
      <c r="AC147" s="142">
        <f t="shared" si="39"/>
        <v>0</v>
      </c>
      <c r="AD147" s="142">
        <f t="shared" si="39"/>
        <v>0.76595744680851086</v>
      </c>
      <c r="AE147" s="142">
        <f t="shared" si="39"/>
        <v>0.57142857142857162</v>
      </c>
      <c r="AF147" s="142">
        <f t="shared" si="39"/>
        <v>0.58333333333333315</v>
      </c>
      <c r="AG147" s="142">
        <f t="shared" si="39"/>
        <v>0.60784313725490191</v>
      </c>
      <c r="AH147" s="142">
        <f t="shared" si="39"/>
        <v>0.45454545454545459</v>
      </c>
      <c r="AI147" s="169">
        <f t="shared" si="39"/>
        <v>0.48888888888888898</v>
      </c>
      <c r="AJ147" s="142">
        <f t="shared" si="39"/>
        <v>0</v>
      </c>
      <c r="AK147" s="142">
        <f t="shared" si="39"/>
        <v>1</v>
      </c>
      <c r="AL147" s="142">
        <f t="shared" si="39"/>
        <v>1</v>
      </c>
      <c r="AM147" s="142">
        <f t="shared" si="39"/>
        <v>0</v>
      </c>
      <c r="AN147" s="142">
        <f t="shared" si="39"/>
        <v>0</v>
      </c>
      <c r="AO147" s="142">
        <f t="shared" si="39"/>
        <v>0</v>
      </c>
      <c r="AP147" s="142">
        <f t="shared" si="39"/>
        <v>0</v>
      </c>
      <c r="AQ147" s="142">
        <f t="shared" si="39"/>
        <v>0.76595744680851086</v>
      </c>
      <c r="AR147" s="142">
        <f t="shared" si="39"/>
        <v>0.57142857142857162</v>
      </c>
      <c r="AS147" s="142">
        <f t="shared" si="39"/>
        <v>0.58333333333333315</v>
      </c>
      <c r="AT147" s="142">
        <f t="shared" si="39"/>
        <v>0.60784313725490191</v>
      </c>
      <c r="AU147" s="142">
        <f t="shared" si="39"/>
        <v>0.45454545454545459</v>
      </c>
      <c r="AV147" s="169">
        <f t="shared" si="39"/>
        <v>0.48888888888888898</v>
      </c>
      <c r="AW147" s="142">
        <f t="shared" si="39"/>
        <v>0</v>
      </c>
      <c r="AX147" s="142">
        <f t="shared" si="39"/>
        <v>1</v>
      </c>
      <c r="AY147" s="142">
        <f t="shared" si="39"/>
        <v>1</v>
      </c>
      <c r="AZ147" s="142">
        <f t="shared" si="39"/>
        <v>0</v>
      </c>
    </row>
    <row r="148" spans="2:52">
      <c r="C148" t="s">
        <v>9</v>
      </c>
      <c r="D148" s="142">
        <f>IFERROR(D85/D144,0)</f>
        <v>0.12765957446808515</v>
      </c>
      <c r="E148" s="142">
        <f t="shared" ref="E148:AZ148" si="40">IFERROR(E85/E144,0)</f>
        <v>0.42857142857142855</v>
      </c>
      <c r="F148" s="142">
        <f t="shared" si="40"/>
        <v>0</v>
      </c>
      <c r="G148" s="142">
        <f t="shared" si="40"/>
        <v>0.39215686274509803</v>
      </c>
      <c r="H148" s="142">
        <f t="shared" si="40"/>
        <v>0.27272727272727276</v>
      </c>
      <c r="I148" s="169">
        <f t="shared" si="40"/>
        <v>0.25</v>
      </c>
      <c r="J148" s="142">
        <f t="shared" si="40"/>
        <v>0</v>
      </c>
      <c r="K148" s="142">
        <f t="shared" si="40"/>
        <v>0</v>
      </c>
      <c r="L148" s="142">
        <f t="shared" si="40"/>
        <v>0</v>
      </c>
      <c r="M148" s="142">
        <f t="shared" si="40"/>
        <v>0</v>
      </c>
      <c r="N148" s="142">
        <f t="shared" si="40"/>
        <v>0</v>
      </c>
      <c r="O148" s="142">
        <f t="shared" si="40"/>
        <v>0</v>
      </c>
      <c r="P148" s="142">
        <f t="shared" si="40"/>
        <v>0</v>
      </c>
      <c r="Q148" s="142">
        <f t="shared" si="40"/>
        <v>0.12765957446808515</v>
      </c>
      <c r="R148" s="142">
        <f t="shared" si="40"/>
        <v>0.42857142857142855</v>
      </c>
      <c r="S148" s="142">
        <f t="shared" si="40"/>
        <v>0</v>
      </c>
      <c r="T148" s="142">
        <f t="shared" si="40"/>
        <v>0.39215686274509803</v>
      </c>
      <c r="U148" s="142">
        <f t="shared" si="40"/>
        <v>0.27272727272727276</v>
      </c>
      <c r="V148" s="169">
        <f t="shared" si="40"/>
        <v>0.17777777777777784</v>
      </c>
      <c r="W148" s="142">
        <f t="shared" si="40"/>
        <v>0</v>
      </c>
      <c r="X148" s="142">
        <f t="shared" si="40"/>
        <v>0</v>
      </c>
      <c r="Y148" s="142">
        <f t="shared" si="40"/>
        <v>0</v>
      </c>
      <c r="Z148" s="142">
        <f t="shared" si="40"/>
        <v>0</v>
      </c>
      <c r="AA148" s="142">
        <f t="shared" si="40"/>
        <v>0</v>
      </c>
      <c r="AB148" s="142">
        <f t="shared" si="40"/>
        <v>0</v>
      </c>
      <c r="AC148" s="142">
        <f t="shared" si="40"/>
        <v>0</v>
      </c>
      <c r="AD148" s="142">
        <f t="shared" si="40"/>
        <v>0.12765957446808515</v>
      </c>
      <c r="AE148" s="142">
        <f t="shared" si="40"/>
        <v>0.42857142857142855</v>
      </c>
      <c r="AF148" s="142">
        <f t="shared" si="40"/>
        <v>0</v>
      </c>
      <c r="AG148" s="142">
        <f t="shared" si="40"/>
        <v>0.39215686274509803</v>
      </c>
      <c r="AH148" s="142">
        <f t="shared" si="40"/>
        <v>0.27272727272727276</v>
      </c>
      <c r="AI148" s="169">
        <f t="shared" si="40"/>
        <v>0.17777777777777784</v>
      </c>
      <c r="AJ148" s="142">
        <f t="shared" si="40"/>
        <v>0</v>
      </c>
      <c r="AK148" s="142">
        <f t="shared" si="40"/>
        <v>0</v>
      </c>
      <c r="AL148" s="142">
        <f t="shared" si="40"/>
        <v>0</v>
      </c>
      <c r="AM148" s="142">
        <f t="shared" si="40"/>
        <v>0</v>
      </c>
      <c r="AN148" s="142">
        <f t="shared" si="40"/>
        <v>0</v>
      </c>
      <c r="AO148" s="142">
        <f t="shared" si="40"/>
        <v>0</v>
      </c>
      <c r="AP148" s="142">
        <f t="shared" si="40"/>
        <v>0</v>
      </c>
      <c r="AQ148" s="142">
        <f t="shared" si="40"/>
        <v>0.12765957446808515</v>
      </c>
      <c r="AR148" s="142">
        <f t="shared" si="40"/>
        <v>0.42857142857142855</v>
      </c>
      <c r="AS148" s="142">
        <f t="shared" si="40"/>
        <v>0</v>
      </c>
      <c r="AT148" s="142">
        <f t="shared" si="40"/>
        <v>0.39215686274509803</v>
      </c>
      <c r="AU148" s="142">
        <f t="shared" si="40"/>
        <v>0.27272727272727276</v>
      </c>
      <c r="AV148" s="169">
        <f t="shared" si="40"/>
        <v>0.17777777777777784</v>
      </c>
      <c r="AW148" s="142">
        <f t="shared" si="40"/>
        <v>0</v>
      </c>
      <c r="AX148" s="142">
        <f t="shared" si="40"/>
        <v>0</v>
      </c>
      <c r="AY148" s="142">
        <f t="shared" si="40"/>
        <v>0</v>
      </c>
      <c r="AZ148" s="142">
        <f t="shared" si="40"/>
        <v>0</v>
      </c>
    </row>
    <row r="149" spans="2:52">
      <c r="C149" t="s">
        <v>7</v>
      </c>
      <c r="D149" s="142">
        <f>IFERROR(D129/D144,0)</f>
        <v>0.10638297872340428</v>
      </c>
      <c r="E149" s="142">
        <f t="shared" ref="E149:AZ149" si="41">IFERROR(E129/E144,0)</f>
        <v>0</v>
      </c>
      <c r="F149" s="142">
        <f t="shared" si="41"/>
        <v>0.41666666666666646</v>
      </c>
      <c r="G149" s="142">
        <f t="shared" si="41"/>
        <v>0</v>
      </c>
      <c r="H149" s="142">
        <f t="shared" si="41"/>
        <v>0.27272727272727276</v>
      </c>
      <c r="I149" s="169">
        <f t="shared" si="41"/>
        <v>0.15625</v>
      </c>
      <c r="J149" s="142">
        <f t="shared" si="41"/>
        <v>1</v>
      </c>
      <c r="K149" s="142">
        <f t="shared" si="41"/>
        <v>0</v>
      </c>
      <c r="L149" s="142">
        <f t="shared" si="41"/>
        <v>0</v>
      </c>
      <c r="M149" s="142">
        <f t="shared" si="41"/>
        <v>0</v>
      </c>
      <c r="N149" s="142">
        <f t="shared" si="41"/>
        <v>1</v>
      </c>
      <c r="O149" s="142">
        <f t="shared" si="41"/>
        <v>0</v>
      </c>
      <c r="P149" s="142">
        <f t="shared" si="41"/>
        <v>0</v>
      </c>
      <c r="Q149" s="142">
        <f t="shared" si="41"/>
        <v>0.10638297872340428</v>
      </c>
      <c r="R149" s="142">
        <f t="shared" si="41"/>
        <v>0</v>
      </c>
      <c r="S149" s="142">
        <f t="shared" si="41"/>
        <v>0.41666666666666646</v>
      </c>
      <c r="T149" s="142">
        <f t="shared" si="41"/>
        <v>0</v>
      </c>
      <c r="U149" s="142">
        <f t="shared" si="41"/>
        <v>0.27272727272727276</v>
      </c>
      <c r="V149" s="169">
        <f t="shared" si="41"/>
        <v>0.33333333333333348</v>
      </c>
      <c r="W149" s="142">
        <f t="shared" si="41"/>
        <v>1</v>
      </c>
      <c r="X149" s="142">
        <f t="shared" si="41"/>
        <v>0</v>
      </c>
      <c r="Y149" s="142">
        <f t="shared" si="41"/>
        <v>0</v>
      </c>
      <c r="Z149" s="142">
        <f t="shared" si="41"/>
        <v>0</v>
      </c>
      <c r="AA149" s="142">
        <f t="shared" si="41"/>
        <v>1</v>
      </c>
      <c r="AB149" s="142">
        <f t="shared" si="41"/>
        <v>0</v>
      </c>
      <c r="AC149" s="142">
        <f t="shared" si="41"/>
        <v>0</v>
      </c>
      <c r="AD149" s="142">
        <f t="shared" si="41"/>
        <v>0.10638297872340428</v>
      </c>
      <c r="AE149" s="142">
        <f t="shared" si="41"/>
        <v>0</v>
      </c>
      <c r="AF149" s="142">
        <f t="shared" si="41"/>
        <v>0.41666666666666646</v>
      </c>
      <c r="AG149" s="142">
        <f t="shared" si="41"/>
        <v>0</v>
      </c>
      <c r="AH149" s="142">
        <f t="shared" si="41"/>
        <v>0.27272727272727276</v>
      </c>
      <c r="AI149" s="169">
        <f t="shared" si="41"/>
        <v>0.33333333333333348</v>
      </c>
      <c r="AJ149" s="142">
        <f t="shared" si="41"/>
        <v>1</v>
      </c>
      <c r="AK149" s="142">
        <f t="shared" si="41"/>
        <v>0</v>
      </c>
      <c r="AL149" s="142">
        <f t="shared" si="41"/>
        <v>0</v>
      </c>
      <c r="AM149" s="142">
        <f t="shared" si="41"/>
        <v>0</v>
      </c>
      <c r="AN149" s="142">
        <f t="shared" si="41"/>
        <v>1</v>
      </c>
      <c r="AO149" s="142">
        <f t="shared" si="41"/>
        <v>0</v>
      </c>
      <c r="AP149" s="142">
        <f t="shared" si="41"/>
        <v>0</v>
      </c>
      <c r="AQ149" s="142">
        <f t="shared" si="41"/>
        <v>0.10638297872340428</v>
      </c>
      <c r="AR149" s="142">
        <f t="shared" si="41"/>
        <v>0</v>
      </c>
      <c r="AS149" s="142">
        <f t="shared" si="41"/>
        <v>0.41666666666666646</v>
      </c>
      <c r="AT149" s="142">
        <f t="shared" si="41"/>
        <v>0</v>
      </c>
      <c r="AU149" s="142">
        <f t="shared" si="41"/>
        <v>0.27272727272727276</v>
      </c>
      <c r="AV149" s="169">
        <f t="shared" si="41"/>
        <v>0.33333333333333348</v>
      </c>
      <c r="AW149" s="142">
        <f t="shared" si="41"/>
        <v>1</v>
      </c>
      <c r="AX149" s="142">
        <f t="shared" si="41"/>
        <v>0</v>
      </c>
      <c r="AY149" s="142">
        <f t="shared" si="41"/>
        <v>0</v>
      </c>
      <c r="AZ149" s="142">
        <f t="shared" si="41"/>
        <v>0</v>
      </c>
    </row>
    <row r="152" spans="2:52">
      <c r="I152" s="168"/>
    </row>
  </sheetData>
  <mergeCells count="28">
    <mergeCell ref="B113:C113"/>
    <mergeCell ref="B123:C123"/>
    <mergeCell ref="B124:C124"/>
    <mergeCell ref="B131:C131"/>
    <mergeCell ref="B146:C146"/>
    <mergeCell ref="B137:C137"/>
    <mergeCell ref="B80:C80"/>
    <mergeCell ref="B87:C87"/>
    <mergeCell ref="B92:C92"/>
    <mergeCell ref="B93:C93"/>
    <mergeCell ref="B103:C103"/>
    <mergeCell ref="B48:C48"/>
    <mergeCell ref="B49:C49"/>
    <mergeCell ref="B59:C59"/>
    <mergeCell ref="B69:C69"/>
    <mergeCell ref="B79:C79"/>
    <mergeCell ref="B43:C43"/>
    <mergeCell ref="B36:C36"/>
    <mergeCell ref="AI1:AI2"/>
    <mergeCell ref="AV1:AV2"/>
    <mergeCell ref="B25:C25"/>
    <mergeCell ref="I1:I2"/>
    <mergeCell ref="V1:V2"/>
    <mergeCell ref="B5:C5"/>
    <mergeCell ref="B15:C15"/>
    <mergeCell ref="B3:C3"/>
    <mergeCell ref="B4:C4"/>
    <mergeCell ref="B35:C3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2DAD0-809B-B34A-B421-D995706642AD}">
  <dimension ref="B2:AN59"/>
  <sheetViews>
    <sheetView showGridLines="0" zoomScale="67" workbookViewId="0">
      <selection activeCell="F15" sqref="F15"/>
    </sheetView>
  </sheetViews>
  <sheetFormatPr defaultColWidth="11.42578125" defaultRowHeight="15"/>
  <cols>
    <col min="2" max="2" width="24" bestFit="1" customWidth="1"/>
    <col min="3" max="3" width="20" bestFit="1" customWidth="1"/>
    <col min="9" max="9" width="14.140625" bestFit="1" customWidth="1"/>
  </cols>
  <sheetData>
    <row r="2" spans="2:40" ht="21">
      <c r="D2" s="40"/>
      <c r="E2" s="40"/>
      <c r="I2" s="464" t="s">
        <v>250</v>
      </c>
      <c r="V2" s="454" t="s">
        <v>277</v>
      </c>
      <c r="AI2" s="454" t="s">
        <v>278</v>
      </c>
      <c r="AN2" s="454" t="s">
        <v>279</v>
      </c>
    </row>
    <row r="3" spans="2:40" ht="20.100000000000001">
      <c r="B3" s="456" t="s">
        <v>280</v>
      </c>
      <c r="C3" s="456"/>
      <c r="D3" s="26">
        <v>45169</v>
      </c>
      <c r="E3" s="12">
        <f>EOMONTH(D3,1)</f>
        <v>45199</v>
      </c>
      <c r="F3" s="27">
        <f t="shared" ref="F3:G3" si="0">EOMONTH(E3,1)</f>
        <v>45230</v>
      </c>
      <c r="G3" s="17">
        <f t="shared" si="0"/>
        <v>45260</v>
      </c>
      <c r="H3" s="17">
        <f>EOMONTH(G3,1)</f>
        <v>45291</v>
      </c>
      <c r="I3" s="464"/>
      <c r="J3" s="19">
        <f>EOMONTH(H3,1)</f>
        <v>45322</v>
      </c>
      <c r="K3" s="12">
        <f t="shared" ref="K3:T3" si="1">EOMONTH(J3,1)</f>
        <v>45351</v>
      </c>
      <c r="L3" s="17">
        <f t="shared" si="1"/>
        <v>45382</v>
      </c>
      <c r="M3" s="15">
        <f t="shared" si="1"/>
        <v>45412</v>
      </c>
      <c r="N3" s="12">
        <f t="shared" si="1"/>
        <v>45443</v>
      </c>
      <c r="O3" s="15">
        <f t="shared" si="1"/>
        <v>45473</v>
      </c>
      <c r="P3" s="12">
        <f t="shared" si="1"/>
        <v>45504</v>
      </c>
      <c r="Q3" s="17">
        <f t="shared" si="1"/>
        <v>45535</v>
      </c>
      <c r="R3" s="17">
        <f t="shared" si="1"/>
        <v>45565</v>
      </c>
      <c r="S3" s="41">
        <f t="shared" si="1"/>
        <v>45596</v>
      </c>
      <c r="T3" s="18">
        <f t="shared" si="1"/>
        <v>45626</v>
      </c>
      <c r="U3" s="17">
        <f>EOMONTH(T3,1)</f>
        <v>45657</v>
      </c>
      <c r="V3" s="455"/>
      <c r="W3" s="15">
        <f>EOMONTH(U3,1)</f>
        <v>45688</v>
      </c>
      <c r="X3" s="12">
        <f t="shared" ref="X3:AH3" si="2">EOMONTH(W3,1)</f>
        <v>45716</v>
      </c>
      <c r="Y3" s="15">
        <f t="shared" si="2"/>
        <v>45747</v>
      </c>
      <c r="Z3" s="12">
        <f t="shared" si="2"/>
        <v>45777</v>
      </c>
      <c r="AA3" s="15">
        <f t="shared" si="2"/>
        <v>45808</v>
      </c>
      <c r="AB3" s="18">
        <f t="shared" si="2"/>
        <v>45838</v>
      </c>
      <c r="AC3" s="15">
        <f t="shared" si="2"/>
        <v>45869</v>
      </c>
      <c r="AD3" s="12">
        <f t="shared" si="2"/>
        <v>45900</v>
      </c>
      <c r="AE3" s="42">
        <f t="shared" si="2"/>
        <v>45930</v>
      </c>
      <c r="AF3" s="17">
        <f t="shared" si="2"/>
        <v>45961</v>
      </c>
      <c r="AG3" s="15">
        <f t="shared" si="2"/>
        <v>45991</v>
      </c>
      <c r="AH3" s="12">
        <f t="shared" si="2"/>
        <v>46022</v>
      </c>
      <c r="AI3" s="455"/>
      <c r="AJ3" s="17">
        <f>EOMONTH(AH3,1)</f>
        <v>46053</v>
      </c>
      <c r="AK3" s="17">
        <f t="shared" ref="AK3:AM3" si="3">EOMONTH(AJ3,1)</f>
        <v>46081</v>
      </c>
      <c r="AL3" s="17">
        <f t="shared" si="3"/>
        <v>46112</v>
      </c>
      <c r="AM3" s="17">
        <f t="shared" si="3"/>
        <v>46142</v>
      </c>
      <c r="AN3" s="455"/>
    </row>
    <row r="4" spans="2:40" ht="21">
      <c r="B4" s="43" t="s">
        <v>10</v>
      </c>
      <c r="C4" s="43" t="s">
        <v>281</v>
      </c>
      <c r="D4" s="43"/>
      <c r="E4" s="43"/>
      <c r="F4" s="43"/>
      <c r="G4" s="43"/>
      <c r="H4" s="43"/>
      <c r="I4" s="44"/>
      <c r="J4" s="43"/>
      <c r="K4" s="43"/>
      <c r="L4" s="43"/>
      <c r="M4" s="43"/>
      <c r="N4" s="43"/>
      <c r="O4" s="43"/>
      <c r="P4" s="43"/>
      <c r="Q4" s="43"/>
      <c r="R4" s="43"/>
      <c r="S4" s="45"/>
      <c r="T4" s="43"/>
      <c r="U4" s="43"/>
      <c r="V4" s="44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4"/>
      <c r="AJ4" s="43"/>
      <c r="AK4" s="43"/>
      <c r="AL4" s="43"/>
      <c r="AM4" s="43"/>
      <c r="AN4" s="44"/>
    </row>
    <row r="5" spans="2:40" ht="18.95">
      <c r="B5" s="46" t="s">
        <v>163</v>
      </c>
      <c r="C5" s="47" t="s">
        <v>13</v>
      </c>
      <c r="D5" s="48">
        <f>'Revenue Streams Assumptions'!$P$17</f>
        <v>0</v>
      </c>
      <c r="E5" s="48">
        <f>'Revenue Streams Assumptions'!$P$17</f>
        <v>0</v>
      </c>
      <c r="F5" s="48">
        <f>'Revenue Streams Assumptions'!$P$17</f>
        <v>0</v>
      </c>
      <c r="G5" s="48">
        <f>'Revenue Streams Assumptions'!$P$17</f>
        <v>0</v>
      </c>
      <c r="H5" s="48">
        <f>'Revenue Streams Assumptions'!$P$17</f>
        <v>0</v>
      </c>
      <c r="I5" s="49">
        <f>SUM(D5:H5)</f>
        <v>0</v>
      </c>
      <c r="J5" s="48">
        <f>'Revenue Streams Assumptions'!$P$17</f>
        <v>0</v>
      </c>
      <c r="K5" s="48">
        <f>'Revenue Streams Assumptions'!$P$17</f>
        <v>0</v>
      </c>
      <c r="L5" s="48">
        <f>'Revenue Streams Assumptions'!$P$17</f>
        <v>0</v>
      </c>
      <c r="M5" s="50">
        <f>'Revenue Streams Assumptions'!$N$17</f>
        <v>1</v>
      </c>
      <c r="N5" s="50">
        <f>'Revenue Streams Assumptions'!$N$17</f>
        <v>1</v>
      </c>
      <c r="O5" s="50">
        <f>'Revenue Streams Assumptions'!$N$17</f>
        <v>1</v>
      </c>
      <c r="P5" s="50">
        <f>'Revenue Streams Assumptions'!$N$17</f>
        <v>1</v>
      </c>
      <c r="Q5" s="50">
        <f>'Revenue Streams Assumptions'!$P$17</f>
        <v>0</v>
      </c>
      <c r="R5" s="50">
        <f>'Revenue Streams Assumptions'!$P$17</f>
        <v>0</v>
      </c>
      <c r="S5" s="50">
        <f>'Revenue Streams Assumptions'!$P$17</f>
        <v>0</v>
      </c>
      <c r="T5" s="50">
        <f>'Revenue Streams Assumptions'!$P$17</f>
        <v>0</v>
      </c>
      <c r="U5" s="50">
        <f>'Revenue Streams Assumptions'!$P$17</f>
        <v>0</v>
      </c>
      <c r="V5" s="51">
        <f>SUM(J5:U5)</f>
        <v>4</v>
      </c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2">
        <f>SUM(W5:AH5)</f>
        <v>0</v>
      </c>
      <c r="AJ5" s="50"/>
      <c r="AK5" s="50"/>
      <c r="AL5" s="50"/>
      <c r="AM5" s="50"/>
      <c r="AN5" s="53"/>
    </row>
    <row r="6" spans="2:40" ht="18.95">
      <c r="B6" s="46" t="s">
        <v>56</v>
      </c>
      <c r="C6" s="47" t="s">
        <v>13</v>
      </c>
      <c r="D6" s="54">
        <v>0</v>
      </c>
      <c r="E6" s="54">
        <v>0</v>
      </c>
      <c r="F6" s="54">
        <v>0</v>
      </c>
      <c r="G6" s="54">
        <v>1</v>
      </c>
      <c r="H6" s="54">
        <v>0</v>
      </c>
      <c r="I6" s="49">
        <f t="shared" ref="I6:I11" si="4">SUM(D6:H6)</f>
        <v>1</v>
      </c>
      <c r="J6" s="54">
        <v>0</v>
      </c>
      <c r="K6" s="54">
        <v>0</v>
      </c>
      <c r="L6" s="53"/>
      <c r="M6" s="53"/>
      <c r="N6" s="53"/>
      <c r="O6" s="53"/>
      <c r="P6" s="53"/>
      <c r="Q6" s="53"/>
      <c r="R6" s="53"/>
      <c r="S6" s="53"/>
      <c r="T6" s="53"/>
      <c r="U6" s="53"/>
      <c r="V6" s="51">
        <f t="shared" ref="V6:V11" si="5">SUM(J6:U6)</f>
        <v>0</v>
      </c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2">
        <f t="shared" ref="AI6:AI11" si="6">SUM(W6:AH6)</f>
        <v>0</v>
      </c>
      <c r="AJ6" s="53"/>
      <c r="AK6" s="53"/>
      <c r="AL6" s="53"/>
      <c r="AM6" s="53"/>
      <c r="AN6" s="53"/>
    </row>
    <row r="7" spans="2:40" ht="18.95">
      <c r="B7" s="46" t="s">
        <v>58</v>
      </c>
      <c r="C7" s="47" t="s">
        <v>9</v>
      </c>
      <c r="D7" s="48">
        <v>0</v>
      </c>
      <c r="E7" s="48">
        <v>0</v>
      </c>
      <c r="F7" s="48">
        <v>0</v>
      </c>
      <c r="G7" s="48">
        <v>0</v>
      </c>
      <c r="H7" s="48">
        <v>0</v>
      </c>
      <c r="I7" s="49">
        <f t="shared" si="4"/>
        <v>0</v>
      </c>
      <c r="J7" s="48">
        <v>1</v>
      </c>
      <c r="K7" s="48">
        <v>0</v>
      </c>
      <c r="L7" s="50"/>
      <c r="M7" s="50"/>
      <c r="N7" s="50"/>
      <c r="O7" s="50"/>
      <c r="P7" s="50"/>
      <c r="Q7" s="50"/>
      <c r="R7" s="50"/>
      <c r="S7" s="50"/>
      <c r="T7" s="50"/>
      <c r="U7" s="50"/>
      <c r="V7" s="51">
        <f t="shared" si="5"/>
        <v>1</v>
      </c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2">
        <f t="shared" si="6"/>
        <v>0</v>
      </c>
      <c r="AJ7" s="50"/>
      <c r="AK7" s="50"/>
      <c r="AL7" s="50"/>
      <c r="AM7" s="50"/>
      <c r="AN7" s="50"/>
    </row>
    <row r="8" spans="2:40" ht="18.95">
      <c r="B8" s="88" t="s">
        <v>45</v>
      </c>
      <c r="C8" s="89" t="s">
        <v>13</v>
      </c>
      <c r="D8" s="90">
        <v>0</v>
      </c>
      <c r="E8" s="90">
        <v>0</v>
      </c>
      <c r="F8" s="90">
        <v>1</v>
      </c>
      <c r="G8" s="90">
        <v>0</v>
      </c>
      <c r="H8" s="90">
        <v>0</v>
      </c>
      <c r="I8" s="91">
        <f t="shared" si="4"/>
        <v>1</v>
      </c>
      <c r="J8" s="90">
        <v>1</v>
      </c>
      <c r="K8" s="90">
        <v>2</v>
      </c>
      <c r="L8" s="55"/>
      <c r="M8" s="55"/>
      <c r="N8" s="55"/>
      <c r="O8" s="55"/>
      <c r="P8" s="55"/>
      <c r="Q8" s="55"/>
      <c r="R8" s="55"/>
      <c r="S8" s="55"/>
      <c r="T8" s="55"/>
      <c r="U8" s="55"/>
      <c r="V8" s="51">
        <f t="shared" si="5"/>
        <v>3</v>
      </c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2">
        <f t="shared" si="6"/>
        <v>0</v>
      </c>
      <c r="AJ8" s="55"/>
      <c r="AK8" s="55"/>
      <c r="AL8" s="55"/>
      <c r="AM8" s="55"/>
      <c r="AN8" s="55"/>
    </row>
    <row r="9" spans="2:40" ht="18.95">
      <c r="B9" s="46" t="s">
        <v>49</v>
      </c>
      <c r="C9" s="47" t="s">
        <v>7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9">
        <f t="shared" si="4"/>
        <v>0</v>
      </c>
      <c r="J9" s="48">
        <v>1</v>
      </c>
      <c r="K9" s="48">
        <v>2</v>
      </c>
      <c r="L9" s="50"/>
      <c r="M9" s="50"/>
      <c r="N9" s="50"/>
      <c r="O9" s="50"/>
      <c r="P9" s="50"/>
      <c r="Q9" s="50"/>
      <c r="R9" s="50"/>
      <c r="S9" s="50"/>
      <c r="T9" s="50"/>
      <c r="U9" s="50"/>
      <c r="V9" s="51">
        <f t="shared" si="5"/>
        <v>3</v>
      </c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2">
        <f t="shared" si="6"/>
        <v>0</v>
      </c>
      <c r="AJ9" s="50"/>
      <c r="AK9" s="50"/>
      <c r="AL9" s="50"/>
      <c r="AM9" s="50"/>
      <c r="AN9" s="50"/>
    </row>
    <row r="10" spans="2:40" ht="18.95">
      <c r="B10" s="46" t="s">
        <v>182</v>
      </c>
      <c r="C10" s="47" t="s">
        <v>7</v>
      </c>
      <c r="D10" s="48">
        <v>0</v>
      </c>
      <c r="E10" s="48">
        <v>0</v>
      </c>
      <c r="F10" s="48">
        <v>0</v>
      </c>
      <c r="G10" s="48">
        <v>0</v>
      </c>
      <c r="H10" s="48">
        <v>0</v>
      </c>
      <c r="I10" s="49">
        <f t="shared" si="4"/>
        <v>0</v>
      </c>
      <c r="J10" s="48">
        <v>1</v>
      </c>
      <c r="K10" s="48">
        <v>3</v>
      </c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1">
        <f t="shared" si="5"/>
        <v>4</v>
      </c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2">
        <f t="shared" si="6"/>
        <v>0</v>
      </c>
      <c r="AJ10" s="50"/>
      <c r="AK10" s="50"/>
      <c r="AL10" s="50"/>
      <c r="AM10" s="50"/>
      <c r="AN10" s="50"/>
    </row>
    <row r="11" spans="2:40" ht="18.95">
      <c r="B11" s="46" t="s">
        <v>52</v>
      </c>
      <c r="C11" s="47" t="s">
        <v>7</v>
      </c>
      <c r="D11" s="48">
        <v>0</v>
      </c>
      <c r="E11" s="48">
        <v>0</v>
      </c>
      <c r="F11" s="48">
        <v>0</v>
      </c>
      <c r="G11" s="48">
        <v>0</v>
      </c>
      <c r="H11" s="48">
        <v>0</v>
      </c>
      <c r="I11" s="49">
        <f t="shared" si="4"/>
        <v>0</v>
      </c>
      <c r="J11" s="48">
        <v>1</v>
      </c>
      <c r="K11" s="48">
        <v>0</v>
      </c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1">
        <f t="shared" si="5"/>
        <v>1</v>
      </c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2">
        <f t="shared" si="6"/>
        <v>0</v>
      </c>
      <c r="AJ11" s="50"/>
      <c r="AK11" s="50"/>
      <c r="AL11" s="50"/>
      <c r="AM11" s="50"/>
      <c r="AN11" s="50"/>
    </row>
    <row r="12" spans="2:40" ht="18.95">
      <c r="B12" s="56"/>
      <c r="C12" s="57" t="s">
        <v>15</v>
      </c>
      <c r="D12" s="48">
        <f>SUM(D5:D11)</f>
        <v>0</v>
      </c>
      <c r="E12" s="48">
        <f t="shared" ref="E12:AN12" si="7">SUM(E5:E11)</f>
        <v>0</v>
      </c>
      <c r="F12" s="48">
        <f t="shared" si="7"/>
        <v>1</v>
      </c>
      <c r="G12" s="48">
        <f t="shared" si="7"/>
        <v>1</v>
      </c>
      <c r="H12" s="48">
        <f t="shared" si="7"/>
        <v>0</v>
      </c>
      <c r="I12" s="49">
        <f>SUM(I5:I11)</f>
        <v>2</v>
      </c>
      <c r="J12" s="48">
        <f t="shared" si="7"/>
        <v>5</v>
      </c>
      <c r="K12" s="48">
        <f t="shared" si="7"/>
        <v>7</v>
      </c>
      <c r="L12" s="48">
        <f t="shared" si="7"/>
        <v>0</v>
      </c>
      <c r="M12" s="48">
        <f t="shared" si="7"/>
        <v>1</v>
      </c>
      <c r="N12" s="48">
        <f t="shared" si="7"/>
        <v>1</v>
      </c>
      <c r="O12" s="48">
        <f t="shared" si="7"/>
        <v>1</v>
      </c>
      <c r="P12" s="48">
        <f t="shared" si="7"/>
        <v>1</v>
      </c>
      <c r="Q12" s="48">
        <f t="shared" si="7"/>
        <v>0</v>
      </c>
      <c r="R12" s="48">
        <f t="shared" si="7"/>
        <v>0</v>
      </c>
      <c r="S12" s="48">
        <f t="shared" si="7"/>
        <v>0</v>
      </c>
      <c r="T12" s="48">
        <f t="shared" si="7"/>
        <v>0</v>
      </c>
      <c r="U12" s="48">
        <f t="shared" si="7"/>
        <v>0</v>
      </c>
      <c r="V12" s="49">
        <f>SUM(V5:V11)</f>
        <v>16</v>
      </c>
      <c r="W12" s="48">
        <f t="shared" si="7"/>
        <v>0</v>
      </c>
      <c r="X12" s="48">
        <f t="shared" si="7"/>
        <v>0</v>
      </c>
      <c r="Y12" s="48">
        <f t="shared" si="7"/>
        <v>0</v>
      </c>
      <c r="Z12" s="48">
        <f t="shared" si="7"/>
        <v>0</v>
      </c>
      <c r="AA12" s="48">
        <f t="shared" si="7"/>
        <v>0</v>
      </c>
      <c r="AB12" s="48">
        <f t="shared" si="7"/>
        <v>0</v>
      </c>
      <c r="AC12" s="48">
        <f t="shared" si="7"/>
        <v>0</v>
      </c>
      <c r="AD12" s="48">
        <f t="shared" si="7"/>
        <v>0</v>
      </c>
      <c r="AE12" s="48">
        <f t="shared" si="7"/>
        <v>0</v>
      </c>
      <c r="AF12" s="48">
        <f t="shared" si="7"/>
        <v>0</v>
      </c>
      <c r="AG12" s="48">
        <f t="shared" si="7"/>
        <v>0</v>
      </c>
      <c r="AH12" s="48">
        <f t="shared" si="7"/>
        <v>0</v>
      </c>
      <c r="AI12" s="52">
        <f>SUM(AI5:AI11)</f>
        <v>0</v>
      </c>
      <c r="AJ12" s="48">
        <f t="shared" si="7"/>
        <v>0</v>
      </c>
      <c r="AK12" s="48">
        <f t="shared" si="7"/>
        <v>0</v>
      </c>
      <c r="AL12" s="48">
        <f t="shared" si="7"/>
        <v>0</v>
      </c>
      <c r="AM12" s="48">
        <f t="shared" si="7"/>
        <v>0</v>
      </c>
      <c r="AN12" s="48">
        <f t="shared" si="7"/>
        <v>0</v>
      </c>
    </row>
    <row r="13" spans="2:40" ht="18.95">
      <c r="B13" s="56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/>
      <c r="R13" s="137"/>
      <c r="S13" s="137"/>
      <c r="T13" s="137"/>
      <c r="U13" s="137"/>
      <c r="V13" s="137"/>
      <c r="W13" s="137"/>
      <c r="X13" s="137"/>
      <c r="Y13" s="137"/>
      <c r="Z13" s="137"/>
      <c r="AA13" s="137"/>
      <c r="AB13" s="137"/>
      <c r="AC13" s="137"/>
      <c r="AD13" s="137"/>
      <c r="AE13" s="137"/>
      <c r="AF13" s="137"/>
      <c r="AG13" s="137"/>
      <c r="AH13" s="137"/>
      <c r="AJ13" s="137"/>
      <c r="AK13" s="137"/>
      <c r="AL13" s="137"/>
      <c r="AM13" s="137"/>
      <c r="AN13" s="137"/>
    </row>
    <row r="14" spans="2:40" ht="17.100000000000001">
      <c r="B14" s="25"/>
      <c r="E14" s="1"/>
      <c r="F14" s="1"/>
      <c r="G14" s="1"/>
      <c r="H14" s="1"/>
      <c r="I14" s="1"/>
      <c r="J14" s="11"/>
    </row>
    <row r="15" spans="2:40" ht="17.100000000000001">
      <c r="B15" s="58" t="s">
        <v>10</v>
      </c>
      <c r="C15" s="59" t="s">
        <v>11</v>
      </c>
      <c r="E15" s="1"/>
      <c r="F15" s="1"/>
      <c r="G15" s="1"/>
      <c r="H15" s="1"/>
      <c r="I15" s="1"/>
      <c r="J15" s="1"/>
    </row>
    <row r="16" spans="2:40" ht="17.100000000000001">
      <c r="B16" s="58" t="s">
        <v>13</v>
      </c>
      <c r="C16" s="60">
        <v>15000</v>
      </c>
      <c r="E16" s="1"/>
      <c r="F16" s="1"/>
      <c r="G16" s="1"/>
      <c r="H16" s="1"/>
      <c r="I16" s="1"/>
      <c r="J16" s="1"/>
    </row>
    <row r="17" spans="2:40" ht="17.100000000000001">
      <c r="B17" s="58" t="s">
        <v>9</v>
      </c>
      <c r="C17" s="60">
        <v>10000</v>
      </c>
    </row>
    <row r="18" spans="2:40" ht="17.100000000000001">
      <c r="B18" s="58" t="s">
        <v>7</v>
      </c>
      <c r="C18" s="60">
        <v>5000</v>
      </c>
      <c r="G18" s="3"/>
      <c r="H18" s="3"/>
      <c r="I18" s="2"/>
      <c r="J18" s="2"/>
    </row>
    <row r="19" spans="2:40" ht="17.100000000000001">
      <c r="B19" s="25"/>
      <c r="G19" s="3"/>
      <c r="H19" s="3"/>
      <c r="I19" s="461" t="s">
        <v>250</v>
      </c>
      <c r="J19" s="2"/>
    </row>
    <row r="20" spans="2:40" ht="20.100000000000001">
      <c r="B20" s="433" t="s">
        <v>10</v>
      </c>
      <c r="C20" s="463"/>
      <c r="D20" s="26">
        <v>45169</v>
      </c>
      <c r="E20" s="15">
        <f>EOMONTH(D20,1)</f>
        <v>45199</v>
      </c>
      <c r="F20" s="27">
        <f t="shared" ref="F20:AN20" si="8">EOMONTH(E20,1)</f>
        <v>45230</v>
      </c>
      <c r="G20" s="17">
        <f t="shared" si="8"/>
        <v>45260</v>
      </c>
      <c r="H20" s="17">
        <f>EOMONTH(G20,1)</f>
        <v>45291</v>
      </c>
      <c r="I20" s="462"/>
      <c r="J20" s="15">
        <f>EOMONTH(H20,1)</f>
        <v>45322</v>
      </c>
      <c r="K20" s="18">
        <f t="shared" si="8"/>
        <v>45351</v>
      </c>
      <c r="L20" s="17">
        <f t="shared" si="8"/>
        <v>45382</v>
      </c>
      <c r="M20" s="15">
        <f t="shared" si="8"/>
        <v>45412</v>
      </c>
      <c r="N20" s="18">
        <f t="shared" si="8"/>
        <v>45443</v>
      </c>
      <c r="O20" s="15">
        <f t="shared" si="8"/>
        <v>45473</v>
      </c>
      <c r="P20" s="18">
        <f t="shared" si="8"/>
        <v>45504</v>
      </c>
      <c r="Q20" s="17">
        <f t="shared" si="8"/>
        <v>45535</v>
      </c>
      <c r="R20" s="17">
        <f t="shared" si="8"/>
        <v>45565</v>
      </c>
      <c r="S20" s="18">
        <f t="shared" si="8"/>
        <v>45596</v>
      </c>
      <c r="T20" s="17">
        <f t="shared" si="8"/>
        <v>45626</v>
      </c>
      <c r="U20" s="17">
        <f>EOMONTH(T20,1)</f>
        <v>45657</v>
      </c>
      <c r="V20" s="15">
        <f t="shared" si="8"/>
        <v>45688</v>
      </c>
      <c r="W20" s="18">
        <f t="shared" si="8"/>
        <v>45716</v>
      </c>
      <c r="X20" s="15">
        <f t="shared" si="8"/>
        <v>45747</v>
      </c>
      <c r="Y20" s="18">
        <f t="shared" si="8"/>
        <v>45777</v>
      </c>
      <c r="Z20" s="15">
        <f t="shared" si="8"/>
        <v>45808</v>
      </c>
      <c r="AA20" s="18">
        <f t="shared" si="8"/>
        <v>45838</v>
      </c>
      <c r="AB20" s="15">
        <f t="shared" si="8"/>
        <v>45869</v>
      </c>
      <c r="AC20" s="18">
        <f t="shared" si="8"/>
        <v>45900</v>
      </c>
      <c r="AD20" s="18">
        <f t="shared" si="8"/>
        <v>45930</v>
      </c>
      <c r="AE20" s="17">
        <f t="shared" si="8"/>
        <v>45961</v>
      </c>
      <c r="AF20" s="15">
        <f t="shared" si="8"/>
        <v>45991</v>
      </c>
      <c r="AG20" s="18">
        <f t="shared" si="8"/>
        <v>46022</v>
      </c>
      <c r="AH20" s="17">
        <f t="shared" si="8"/>
        <v>46053</v>
      </c>
      <c r="AI20" s="17">
        <f t="shared" si="8"/>
        <v>46081</v>
      </c>
      <c r="AJ20" s="17">
        <f>EOMONTH(AI20,1)</f>
        <v>46112</v>
      </c>
      <c r="AK20" s="17">
        <f t="shared" si="8"/>
        <v>46142</v>
      </c>
      <c r="AL20" s="17">
        <f t="shared" si="8"/>
        <v>46173</v>
      </c>
      <c r="AM20" s="17">
        <f t="shared" si="8"/>
        <v>46203</v>
      </c>
      <c r="AN20" s="17">
        <f t="shared" si="8"/>
        <v>46234</v>
      </c>
    </row>
    <row r="21" spans="2:40" ht="21">
      <c r="B21" s="459" t="s">
        <v>37</v>
      </c>
      <c r="C21" s="459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</row>
    <row r="22" spans="2:40">
      <c r="S22" s="6"/>
      <c r="AE22" s="6"/>
    </row>
    <row r="23" spans="2:40" ht="15.95">
      <c r="C23" s="61" t="s">
        <v>282</v>
      </c>
      <c r="D23" s="62">
        <f>D5*$C$16</f>
        <v>0</v>
      </c>
      <c r="E23" s="62">
        <f t="shared" ref="E23:AN23" si="9">E5*$C$16</f>
        <v>0</v>
      </c>
      <c r="F23" s="62">
        <f t="shared" si="9"/>
        <v>0</v>
      </c>
      <c r="G23" s="62">
        <f t="shared" si="9"/>
        <v>0</v>
      </c>
      <c r="H23" s="62">
        <f t="shared" si="9"/>
        <v>0</v>
      </c>
      <c r="I23" s="62">
        <f>I5*$C$16</f>
        <v>0</v>
      </c>
      <c r="J23" s="62">
        <f t="shared" si="9"/>
        <v>0</v>
      </c>
      <c r="K23" s="62">
        <f t="shared" si="9"/>
        <v>0</v>
      </c>
      <c r="L23" s="62">
        <f t="shared" si="9"/>
        <v>0</v>
      </c>
      <c r="M23" s="62">
        <f t="shared" si="9"/>
        <v>15000</v>
      </c>
      <c r="N23" s="62">
        <f t="shared" si="9"/>
        <v>15000</v>
      </c>
      <c r="O23" s="62">
        <f t="shared" si="9"/>
        <v>15000</v>
      </c>
      <c r="P23" s="62">
        <f t="shared" si="9"/>
        <v>15000</v>
      </c>
      <c r="Q23" s="62">
        <f t="shared" si="9"/>
        <v>0</v>
      </c>
      <c r="R23" s="62">
        <f t="shared" si="9"/>
        <v>0</v>
      </c>
      <c r="S23" s="62">
        <f t="shared" si="9"/>
        <v>0</v>
      </c>
      <c r="T23" s="62">
        <f t="shared" si="9"/>
        <v>0</v>
      </c>
      <c r="U23" s="62">
        <f t="shared" si="9"/>
        <v>0</v>
      </c>
      <c r="V23" s="62">
        <f t="shared" si="9"/>
        <v>60000</v>
      </c>
      <c r="W23" s="62">
        <f t="shared" si="9"/>
        <v>0</v>
      </c>
      <c r="X23" s="62">
        <f t="shared" si="9"/>
        <v>0</v>
      </c>
      <c r="Y23" s="62">
        <f t="shared" si="9"/>
        <v>0</v>
      </c>
      <c r="Z23" s="62">
        <f t="shared" si="9"/>
        <v>0</v>
      </c>
      <c r="AA23" s="62">
        <f t="shared" si="9"/>
        <v>0</v>
      </c>
      <c r="AB23" s="62">
        <f t="shared" si="9"/>
        <v>0</v>
      </c>
      <c r="AC23" s="62">
        <f t="shared" si="9"/>
        <v>0</v>
      </c>
      <c r="AD23" s="62">
        <f t="shared" si="9"/>
        <v>0</v>
      </c>
      <c r="AE23" s="62">
        <f t="shared" si="9"/>
        <v>0</v>
      </c>
      <c r="AF23" s="62">
        <f t="shared" si="9"/>
        <v>0</v>
      </c>
      <c r="AG23" s="62">
        <f t="shared" si="9"/>
        <v>0</v>
      </c>
      <c r="AH23" s="62">
        <f t="shared" si="9"/>
        <v>0</v>
      </c>
      <c r="AI23" s="62">
        <f t="shared" si="9"/>
        <v>0</v>
      </c>
      <c r="AJ23" s="62">
        <f t="shared" si="9"/>
        <v>0</v>
      </c>
      <c r="AK23" s="62">
        <f t="shared" si="9"/>
        <v>0</v>
      </c>
      <c r="AL23" s="62">
        <f t="shared" si="9"/>
        <v>0</v>
      </c>
      <c r="AM23" s="62">
        <f t="shared" si="9"/>
        <v>0</v>
      </c>
      <c r="AN23" s="62">
        <f t="shared" si="9"/>
        <v>0</v>
      </c>
    </row>
    <row r="24" spans="2:40" ht="15.95" thickBot="1">
      <c r="B24" s="63"/>
      <c r="C24" s="6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</row>
    <row r="25" spans="2:40">
      <c r="B25" s="65"/>
      <c r="C25" s="65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</row>
    <row r="26" spans="2:40" ht="21">
      <c r="B26" s="457" t="s">
        <v>56</v>
      </c>
      <c r="C26" s="457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</row>
    <row r="28" spans="2:40" ht="15.95">
      <c r="C28" s="61" t="s">
        <v>282</v>
      </c>
      <c r="D28" s="62">
        <f>D6*$C$16</f>
        <v>0</v>
      </c>
      <c r="E28" s="62">
        <f t="shared" ref="E28:AN28" si="10">E6*$C$16</f>
        <v>0</v>
      </c>
      <c r="F28" s="62">
        <f t="shared" si="10"/>
        <v>0</v>
      </c>
      <c r="G28" s="62">
        <f t="shared" si="10"/>
        <v>15000</v>
      </c>
      <c r="H28" s="62">
        <f t="shared" si="10"/>
        <v>0</v>
      </c>
      <c r="I28" s="62">
        <f t="shared" si="10"/>
        <v>15000</v>
      </c>
      <c r="J28" s="62">
        <f t="shared" si="10"/>
        <v>0</v>
      </c>
      <c r="K28" s="62">
        <f t="shared" si="10"/>
        <v>0</v>
      </c>
      <c r="L28" s="62">
        <f t="shared" si="10"/>
        <v>0</v>
      </c>
      <c r="M28" s="62">
        <f t="shared" si="10"/>
        <v>0</v>
      </c>
      <c r="N28" s="62">
        <f t="shared" si="10"/>
        <v>0</v>
      </c>
      <c r="O28" s="62">
        <f t="shared" si="10"/>
        <v>0</v>
      </c>
      <c r="P28" s="62">
        <f t="shared" si="10"/>
        <v>0</v>
      </c>
      <c r="Q28" s="62">
        <f t="shared" si="10"/>
        <v>0</v>
      </c>
      <c r="R28" s="62">
        <f t="shared" si="10"/>
        <v>0</v>
      </c>
      <c r="S28" s="62">
        <f t="shared" si="10"/>
        <v>0</v>
      </c>
      <c r="T28" s="62">
        <f t="shared" si="10"/>
        <v>0</v>
      </c>
      <c r="U28" s="62">
        <f t="shared" si="10"/>
        <v>0</v>
      </c>
      <c r="V28" s="62">
        <f t="shared" si="10"/>
        <v>0</v>
      </c>
      <c r="W28" s="62">
        <f t="shared" si="10"/>
        <v>0</v>
      </c>
      <c r="X28" s="62">
        <f t="shared" si="10"/>
        <v>0</v>
      </c>
      <c r="Y28" s="62">
        <f t="shared" si="10"/>
        <v>0</v>
      </c>
      <c r="Z28" s="62">
        <f t="shared" si="10"/>
        <v>0</v>
      </c>
      <c r="AA28" s="62">
        <f t="shared" si="10"/>
        <v>0</v>
      </c>
      <c r="AB28" s="62">
        <f t="shared" si="10"/>
        <v>0</v>
      </c>
      <c r="AC28" s="62">
        <f t="shared" si="10"/>
        <v>0</v>
      </c>
      <c r="AD28" s="62">
        <f t="shared" si="10"/>
        <v>0</v>
      </c>
      <c r="AE28" s="62">
        <f t="shared" si="10"/>
        <v>0</v>
      </c>
      <c r="AF28" s="62">
        <f t="shared" si="10"/>
        <v>0</v>
      </c>
      <c r="AG28" s="62">
        <f t="shared" si="10"/>
        <v>0</v>
      </c>
      <c r="AH28" s="62">
        <f t="shared" si="10"/>
        <v>0</v>
      </c>
      <c r="AI28" s="62">
        <f t="shared" si="10"/>
        <v>0</v>
      </c>
      <c r="AJ28" s="62">
        <f t="shared" si="10"/>
        <v>0</v>
      </c>
      <c r="AK28" s="62">
        <f t="shared" si="10"/>
        <v>0</v>
      </c>
      <c r="AL28" s="62">
        <f t="shared" si="10"/>
        <v>0</v>
      </c>
      <c r="AM28" s="62">
        <f t="shared" si="10"/>
        <v>0</v>
      </c>
      <c r="AN28" s="62">
        <f t="shared" si="10"/>
        <v>0</v>
      </c>
    </row>
    <row r="29" spans="2:40" ht="15.95" thickBot="1">
      <c r="B29" s="63"/>
      <c r="C29" s="63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</row>
    <row r="30" spans="2:40" ht="21">
      <c r="B30" s="460" t="s">
        <v>58</v>
      </c>
      <c r="C30" s="460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</row>
    <row r="32" spans="2:40" ht="15.95">
      <c r="B32" s="37"/>
      <c r="C32" s="61" t="s">
        <v>282</v>
      </c>
      <c r="D32" s="62">
        <f>D7*$C$16</f>
        <v>0</v>
      </c>
      <c r="E32" s="62">
        <f t="shared" ref="E32:AN32" si="11">E7*$C$16</f>
        <v>0</v>
      </c>
      <c r="F32" s="62">
        <f t="shared" si="11"/>
        <v>0</v>
      </c>
      <c r="G32" s="62">
        <f t="shared" si="11"/>
        <v>0</v>
      </c>
      <c r="H32" s="62">
        <f t="shared" si="11"/>
        <v>0</v>
      </c>
      <c r="I32" s="62">
        <f t="shared" si="11"/>
        <v>0</v>
      </c>
      <c r="J32" s="62">
        <f t="shared" si="11"/>
        <v>15000</v>
      </c>
      <c r="K32" s="62">
        <f t="shared" si="11"/>
        <v>0</v>
      </c>
      <c r="L32" s="62">
        <f t="shared" si="11"/>
        <v>0</v>
      </c>
      <c r="M32" s="62">
        <f t="shared" si="11"/>
        <v>0</v>
      </c>
      <c r="N32" s="62">
        <f t="shared" si="11"/>
        <v>0</v>
      </c>
      <c r="O32" s="62">
        <f t="shared" si="11"/>
        <v>0</v>
      </c>
      <c r="P32" s="62">
        <f t="shared" si="11"/>
        <v>0</v>
      </c>
      <c r="Q32" s="62">
        <f t="shared" si="11"/>
        <v>0</v>
      </c>
      <c r="R32" s="62">
        <f t="shared" si="11"/>
        <v>0</v>
      </c>
      <c r="S32" s="62">
        <f t="shared" si="11"/>
        <v>0</v>
      </c>
      <c r="T32" s="62">
        <f t="shared" si="11"/>
        <v>0</v>
      </c>
      <c r="U32" s="62">
        <f t="shared" si="11"/>
        <v>0</v>
      </c>
      <c r="V32" s="62">
        <f t="shared" si="11"/>
        <v>15000</v>
      </c>
      <c r="W32" s="62">
        <f t="shared" si="11"/>
        <v>0</v>
      </c>
      <c r="X32" s="62">
        <f t="shared" si="11"/>
        <v>0</v>
      </c>
      <c r="Y32" s="62">
        <f t="shared" si="11"/>
        <v>0</v>
      </c>
      <c r="Z32" s="62">
        <f t="shared" si="11"/>
        <v>0</v>
      </c>
      <c r="AA32" s="62">
        <f t="shared" si="11"/>
        <v>0</v>
      </c>
      <c r="AB32" s="62">
        <f t="shared" si="11"/>
        <v>0</v>
      </c>
      <c r="AC32" s="62">
        <f t="shared" si="11"/>
        <v>0</v>
      </c>
      <c r="AD32" s="62">
        <f t="shared" si="11"/>
        <v>0</v>
      </c>
      <c r="AE32" s="62">
        <f t="shared" si="11"/>
        <v>0</v>
      </c>
      <c r="AF32" s="62">
        <f t="shared" si="11"/>
        <v>0</v>
      </c>
      <c r="AG32" s="62">
        <f t="shared" si="11"/>
        <v>0</v>
      </c>
      <c r="AH32" s="62">
        <f t="shared" si="11"/>
        <v>0</v>
      </c>
      <c r="AI32" s="62">
        <f t="shared" si="11"/>
        <v>0</v>
      </c>
      <c r="AJ32" s="62">
        <f t="shared" si="11"/>
        <v>0</v>
      </c>
      <c r="AK32" s="62">
        <f t="shared" si="11"/>
        <v>0</v>
      </c>
      <c r="AL32" s="62">
        <f t="shared" si="11"/>
        <v>0</v>
      </c>
      <c r="AM32" s="62">
        <f t="shared" si="11"/>
        <v>0</v>
      </c>
      <c r="AN32" s="62">
        <f t="shared" si="11"/>
        <v>0</v>
      </c>
    </row>
    <row r="33" spans="2:40" ht="15.95" thickBot="1">
      <c r="B33" s="63"/>
      <c r="C33" s="63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</row>
    <row r="34" spans="2:40">
      <c r="B34" s="65"/>
      <c r="C34" s="65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6"/>
      <c r="AN34" s="66"/>
    </row>
    <row r="35" spans="2:40" ht="21">
      <c r="B35" s="457" t="s">
        <v>283</v>
      </c>
      <c r="C35" s="457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</row>
    <row r="37" spans="2:40" ht="15.95">
      <c r="B37" s="67"/>
      <c r="C37" s="61" t="s">
        <v>282</v>
      </c>
      <c r="D37" s="68">
        <f>D8*$C$18</f>
        <v>0</v>
      </c>
      <c r="E37" s="68">
        <f t="shared" ref="E37:AN37" si="12">E8*$C$18</f>
        <v>0</v>
      </c>
      <c r="F37" s="68">
        <f t="shared" si="12"/>
        <v>5000</v>
      </c>
      <c r="G37" s="68">
        <f t="shared" si="12"/>
        <v>0</v>
      </c>
      <c r="H37" s="68">
        <f t="shared" si="12"/>
        <v>0</v>
      </c>
      <c r="I37" s="68">
        <f t="shared" si="12"/>
        <v>5000</v>
      </c>
      <c r="J37" s="68">
        <f t="shared" si="12"/>
        <v>5000</v>
      </c>
      <c r="K37" s="68">
        <f t="shared" si="12"/>
        <v>10000</v>
      </c>
      <c r="L37" s="68">
        <f t="shared" si="12"/>
        <v>0</v>
      </c>
      <c r="M37" s="68">
        <f t="shared" si="12"/>
        <v>0</v>
      </c>
      <c r="N37" s="68">
        <f t="shared" si="12"/>
        <v>0</v>
      </c>
      <c r="O37" s="68">
        <f t="shared" si="12"/>
        <v>0</v>
      </c>
      <c r="P37" s="68">
        <f t="shared" si="12"/>
        <v>0</v>
      </c>
      <c r="Q37" s="68">
        <f t="shared" si="12"/>
        <v>0</v>
      </c>
      <c r="R37" s="68">
        <f t="shared" si="12"/>
        <v>0</v>
      </c>
      <c r="S37" s="68">
        <f t="shared" si="12"/>
        <v>0</v>
      </c>
      <c r="T37" s="68">
        <f t="shared" si="12"/>
        <v>0</v>
      </c>
      <c r="U37" s="68">
        <f t="shared" si="12"/>
        <v>0</v>
      </c>
      <c r="V37" s="68">
        <f t="shared" si="12"/>
        <v>15000</v>
      </c>
      <c r="W37" s="68">
        <f t="shared" si="12"/>
        <v>0</v>
      </c>
      <c r="X37" s="68">
        <f t="shared" si="12"/>
        <v>0</v>
      </c>
      <c r="Y37" s="68">
        <f t="shared" si="12"/>
        <v>0</v>
      </c>
      <c r="Z37" s="68">
        <f t="shared" si="12"/>
        <v>0</v>
      </c>
      <c r="AA37" s="68">
        <f t="shared" si="12"/>
        <v>0</v>
      </c>
      <c r="AB37" s="68">
        <f t="shared" si="12"/>
        <v>0</v>
      </c>
      <c r="AC37" s="68">
        <f t="shared" si="12"/>
        <v>0</v>
      </c>
      <c r="AD37" s="68">
        <f t="shared" si="12"/>
        <v>0</v>
      </c>
      <c r="AE37" s="68">
        <f t="shared" si="12"/>
        <v>0</v>
      </c>
      <c r="AF37" s="68">
        <f t="shared" si="12"/>
        <v>0</v>
      </c>
      <c r="AG37" s="68">
        <f t="shared" si="12"/>
        <v>0</v>
      </c>
      <c r="AH37" s="68">
        <f t="shared" si="12"/>
        <v>0</v>
      </c>
      <c r="AI37" s="68">
        <f t="shared" si="12"/>
        <v>0</v>
      </c>
      <c r="AJ37" s="68">
        <f t="shared" si="12"/>
        <v>0</v>
      </c>
      <c r="AK37" s="68">
        <f t="shared" si="12"/>
        <v>0</v>
      </c>
      <c r="AL37" s="68">
        <f t="shared" si="12"/>
        <v>0</v>
      </c>
      <c r="AM37" s="68">
        <f t="shared" si="12"/>
        <v>0</v>
      </c>
      <c r="AN37" s="68">
        <f t="shared" si="12"/>
        <v>0</v>
      </c>
    </row>
    <row r="38" spans="2:40" ht="15.95" thickBot="1">
      <c r="B38" s="63"/>
      <c r="C38" s="63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</row>
    <row r="41" spans="2:40" ht="21">
      <c r="B41" s="457" t="s">
        <v>284</v>
      </c>
      <c r="C41" s="457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</row>
    <row r="43" spans="2:40" ht="15.95">
      <c r="B43" s="37"/>
      <c r="C43" s="61" t="s">
        <v>282</v>
      </c>
      <c r="D43" s="62">
        <f>D9*$C$18</f>
        <v>0</v>
      </c>
      <c r="E43" s="62">
        <f t="shared" ref="E43:AN43" si="13">E9*$C$18</f>
        <v>0</v>
      </c>
      <c r="F43" s="62">
        <f t="shared" si="13"/>
        <v>0</v>
      </c>
      <c r="G43" s="62">
        <f t="shared" si="13"/>
        <v>0</v>
      </c>
      <c r="H43" s="62">
        <f t="shared" si="13"/>
        <v>0</v>
      </c>
      <c r="I43" s="62">
        <f t="shared" si="13"/>
        <v>0</v>
      </c>
      <c r="J43" s="62">
        <f t="shared" si="13"/>
        <v>5000</v>
      </c>
      <c r="K43" s="62">
        <f t="shared" si="13"/>
        <v>10000</v>
      </c>
      <c r="L43" s="62">
        <f t="shared" si="13"/>
        <v>0</v>
      </c>
      <c r="M43" s="62">
        <f t="shared" si="13"/>
        <v>0</v>
      </c>
      <c r="N43" s="62">
        <f t="shared" si="13"/>
        <v>0</v>
      </c>
      <c r="O43" s="62">
        <f t="shared" si="13"/>
        <v>0</v>
      </c>
      <c r="P43" s="62">
        <f t="shared" si="13"/>
        <v>0</v>
      </c>
      <c r="Q43" s="62">
        <f t="shared" si="13"/>
        <v>0</v>
      </c>
      <c r="R43" s="62">
        <f t="shared" si="13"/>
        <v>0</v>
      </c>
      <c r="S43" s="62">
        <f t="shared" si="13"/>
        <v>0</v>
      </c>
      <c r="T43" s="62">
        <f t="shared" si="13"/>
        <v>0</v>
      </c>
      <c r="U43" s="62">
        <f t="shared" si="13"/>
        <v>0</v>
      </c>
      <c r="V43" s="62">
        <f t="shared" si="13"/>
        <v>15000</v>
      </c>
      <c r="W43" s="62">
        <f t="shared" si="13"/>
        <v>0</v>
      </c>
      <c r="X43" s="62">
        <f t="shared" si="13"/>
        <v>0</v>
      </c>
      <c r="Y43" s="62">
        <f t="shared" si="13"/>
        <v>0</v>
      </c>
      <c r="Z43" s="62">
        <f t="shared" si="13"/>
        <v>0</v>
      </c>
      <c r="AA43" s="62">
        <f t="shared" si="13"/>
        <v>0</v>
      </c>
      <c r="AB43" s="62">
        <f t="shared" si="13"/>
        <v>0</v>
      </c>
      <c r="AC43" s="62">
        <f t="shared" si="13"/>
        <v>0</v>
      </c>
      <c r="AD43" s="62">
        <f t="shared" si="13"/>
        <v>0</v>
      </c>
      <c r="AE43" s="62">
        <f t="shared" si="13"/>
        <v>0</v>
      </c>
      <c r="AF43" s="62">
        <f t="shared" si="13"/>
        <v>0</v>
      </c>
      <c r="AG43" s="62">
        <f t="shared" si="13"/>
        <v>0</v>
      </c>
      <c r="AH43" s="62">
        <f t="shared" si="13"/>
        <v>0</v>
      </c>
      <c r="AI43" s="62">
        <f t="shared" si="13"/>
        <v>0</v>
      </c>
      <c r="AJ43" s="62">
        <f t="shared" si="13"/>
        <v>0</v>
      </c>
      <c r="AK43" s="62">
        <f t="shared" si="13"/>
        <v>0</v>
      </c>
      <c r="AL43" s="62">
        <f t="shared" si="13"/>
        <v>0</v>
      </c>
      <c r="AM43" s="62">
        <f t="shared" si="13"/>
        <v>0</v>
      </c>
      <c r="AN43" s="62">
        <f t="shared" si="13"/>
        <v>0</v>
      </c>
    </row>
    <row r="44" spans="2:40" ht="15.95" thickBot="1">
      <c r="B44" s="63"/>
      <c r="C44" s="63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</row>
    <row r="46" spans="2:40" ht="21">
      <c r="B46" s="457" t="s">
        <v>285</v>
      </c>
      <c r="C46" s="457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</row>
    <row r="48" spans="2:40" ht="15.95">
      <c r="B48" s="37"/>
      <c r="C48" s="61" t="s">
        <v>282</v>
      </c>
      <c r="D48" s="62">
        <f>D10*$C$18</f>
        <v>0</v>
      </c>
      <c r="E48" s="62">
        <f t="shared" ref="E48:AN48" si="14">E10*$C$18</f>
        <v>0</v>
      </c>
      <c r="F48" s="62">
        <f t="shared" si="14"/>
        <v>0</v>
      </c>
      <c r="G48" s="62">
        <f t="shared" si="14"/>
        <v>0</v>
      </c>
      <c r="H48" s="62">
        <f t="shared" si="14"/>
        <v>0</v>
      </c>
      <c r="I48" s="62">
        <f t="shared" si="14"/>
        <v>0</v>
      </c>
      <c r="J48" s="62">
        <f t="shared" si="14"/>
        <v>5000</v>
      </c>
      <c r="K48" s="62">
        <f t="shared" si="14"/>
        <v>15000</v>
      </c>
      <c r="L48" s="62">
        <f t="shared" si="14"/>
        <v>0</v>
      </c>
      <c r="M48" s="62">
        <f t="shared" si="14"/>
        <v>0</v>
      </c>
      <c r="N48" s="62">
        <f t="shared" si="14"/>
        <v>0</v>
      </c>
      <c r="O48" s="62">
        <f t="shared" si="14"/>
        <v>0</v>
      </c>
      <c r="P48" s="62">
        <f t="shared" si="14"/>
        <v>0</v>
      </c>
      <c r="Q48" s="62">
        <f t="shared" si="14"/>
        <v>0</v>
      </c>
      <c r="R48" s="62">
        <f t="shared" si="14"/>
        <v>0</v>
      </c>
      <c r="S48" s="62">
        <f t="shared" si="14"/>
        <v>0</v>
      </c>
      <c r="T48" s="62">
        <f t="shared" si="14"/>
        <v>0</v>
      </c>
      <c r="U48" s="62">
        <f t="shared" si="14"/>
        <v>0</v>
      </c>
      <c r="V48" s="62">
        <f t="shared" si="14"/>
        <v>20000</v>
      </c>
      <c r="W48" s="62">
        <f t="shared" si="14"/>
        <v>0</v>
      </c>
      <c r="X48" s="62">
        <f t="shared" si="14"/>
        <v>0</v>
      </c>
      <c r="Y48" s="62">
        <f t="shared" si="14"/>
        <v>0</v>
      </c>
      <c r="Z48" s="62">
        <f t="shared" si="14"/>
        <v>0</v>
      </c>
      <c r="AA48" s="62">
        <f t="shared" si="14"/>
        <v>0</v>
      </c>
      <c r="AB48" s="62">
        <f t="shared" si="14"/>
        <v>0</v>
      </c>
      <c r="AC48" s="62">
        <f t="shared" si="14"/>
        <v>0</v>
      </c>
      <c r="AD48" s="62">
        <f t="shared" si="14"/>
        <v>0</v>
      </c>
      <c r="AE48" s="62">
        <f t="shared" si="14"/>
        <v>0</v>
      </c>
      <c r="AF48" s="62">
        <f t="shared" si="14"/>
        <v>0</v>
      </c>
      <c r="AG48" s="62">
        <f t="shared" si="14"/>
        <v>0</v>
      </c>
      <c r="AH48" s="62">
        <f t="shared" si="14"/>
        <v>0</v>
      </c>
      <c r="AI48" s="62">
        <f t="shared" si="14"/>
        <v>0</v>
      </c>
      <c r="AJ48" s="62">
        <f t="shared" si="14"/>
        <v>0</v>
      </c>
      <c r="AK48" s="62">
        <f t="shared" si="14"/>
        <v>0</v>
      </c>
      <c r="AL48" s="62">
        <f t="shared" si="14"/>
        <v>0</v>
      </c>
      <c r="AM48" s="62">
        <f t="shared" si="14"/>
        <v>0</v>
      </c>
      <c r="AN48" s="62">
        <f t="shared" si="14"/>
        <v>0</v>
      </c>
    </row>
    <row r="49" spans="2:40" ht="15.95" thickBot="1">
      <c r="B49" s="63"/>
      <c r="C49" s="63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</row>
    <row r="51" spans="2:40" ht="21">
      <c r="B51" s="457" t="s">
        <v>286</v>
      </c>
      <c r="C51" s="457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</row>
    <row r="52" spans="2:40" ht="15.95">
      <c r="B52" s="37"/>
      <c r="C52" s="61" t="s">
        <v>282</v>
      </c>
      <c r="D52" s="62">
        <f>D11*$C$18</f>
        <v>0</v>
      </c>
      <c r="E52" s="62">
        <f t="shared" ref="E52:AN52" si="15">E11*$C$18</f>
        <v>0</v>
      </c>
      <c r="F52" s="62">
        <f t="shared" si="15"/>
        <v>0</v>
      </c>
      <c r="G52" s="62">
        <f t="shared" si="15"/>
        <v>0</v>
      </c>
      <c r="H52" s="62">
        <f t="shared" si="15"/>
        <v>0</v>
      </c>
      <c r="I52" s="62">
        <f t="shared" si="15"/>
        <v>0</v>
      </c>
      <c r="J52" s="62">
        <f t="shared" si="15"/>
        <v>5000</v>
      </c>
      <c r="K52" s="62">
        <f t="shared" si="15"/>
        <v>0</v>
      </c>
      <c r="L52" s="62">
        <f t="shared" si="15"/>
        <v>0</v>
      </c>
      <c r="M52" s="62">
        <f t="shared" si="15"/>
        <v>0</v>
      </c>
      <c r="N52" s="62">
        <f t="shared" si="15"/>
        <v>0</v>
      </c>
      <c r="O52" s="62">
        <f t="shared" si="15"/>
        <v>0</v>
      </c>
      <c r="P52" s="62">
        <f t="shared" si="15"/>
        <v>0</v>
      </c>
      <c r="Q52" s="62">
        <f t="shared" si="15"/>
        <v>0</v>
      </c>
      <c r="R52" s="62">
        <f t="shared" si="15"/>
        <v>0</v>
      </c>
      <c r="S52" s="62">
        <f t="shared" si="15"/>
        <v>0</v>
      </c>
      <c r="T52" s="62">
        <f t="shared" si="15"/>
        <v>0</v>
      </c>
      <c r="U52" s="62">
        <f t="shared" si="15"/>
        <v>0</v>
      </c>
      <c r="V52" s="62">
        <f t="shared" si="15"/>
        <v>5000</v>
      </c>
      <c r="W52" s="62">
        <f t="shared" si="15"/>
        <v>0</v>
      </c>
      <c r="X52" s="62">
        <f t="shared" si="15"/>
        <v>0</v>
      </c>
      <c r="Y52" s="62">
        <f t="shared" si="15"/>
        <v>0</v>
      </c>
      <c r="Z52" s="62">
        <f t="shared" si="15"/>
        <v>0</v>
      </c>
      <c r="AA52" s="62">
        <f t="shared" si="15"/>
        <v>0</v>
      </c>
      <c r="AB52" s="62">
        <f t="shared" si="15"/>
        <v>0</v>
      </c>
      <c r="AC52" s="62">
        <f t="shared" si="15"/>
        <v>0</v>
      </c>
      <c r="AD52" s="62">
        <f t="shared" si="15"/>
        <v>0</v>
      </c>
      <c r="AE52" s="62">
        <f t="shared" si="15"/>
        <v>0</v>
      </c>
      <c r="AF52" s="62">
        <f t="shared" si="15"/>
        <v>0</v>
      </c>
      <c r="AG52" s="62">
        <f t="shared" si="15"/>
        <v>0</v>
      </c>
      <c r="AH52" s="62">
        <f t="shared" si="15"/>
        <v>0</v>
      </c>
      <c r="AI52" s="62">
        <f t="shared" si="15"/>
        <v>0</v>
      </c>
      <c r="AJ52" s="62">
        <f t="shared" si="15"/>
        <v>0</v>
      </c>
      <c r="AK52" s="62">
        <f t="shared" si="15"/>
        <v>0</v>
      </c>
      <c r="AL52" s="62">
        <f t="shared" si="15"/>
        <v>0</v>
      </c>
      <c r="AM52" s="62">
        <f t="shared" si="15"/>
        <v>0</v>
      </c>
      <c r="AN52" s="62">
        <f t="shared" si="15"/>
        <v>0</v>
      </c>
    </row>
    <row r="53" spans="2:40" ht="15.95">
      <c r="B53" s="37"/>
      <c r="C53" s="61"/>
      <c r="D53" s="62"/>
      <c r="E53" s="62"/>
      <c r="F53" s="62"/>
      <c r="G53" s="62"/>
      <c r="H53" s="62"/>
      <c r="I53" s="62"/>
      <c r="J53" s="62"/>
      <c r="K53" s="62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</row>
    <row r="54" spans="2:40" ht="15.95">
      <c r="B54" s="69"/>
      <c r="C54" s="70"/>
      <c r="D54" s="71"/>
      <c r="E54" s="71"/>
      <c r="F54" s="71"/>
      <c r="G54" s="71"/>
      <c r="H54" s="71"/>
      <c r="I54" s="71"/>
      <c r="J54" s="71"/>
      <c r="K54" s="71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69"/>
      <c r="AL54" s="69"/>
      <c r="AM54" s="69"/>
      <c r="AN54" s="69"/>
    </row>
    <row r="55" spans="2:40" ht="17.100000000000001" thickBot="1">
      <c r="B55" s="458" t="s">
        <v>257</v>
      </c>
      <c r="C55" s="458"/>
      <c r="D55" s="72">
        <f>SUM(D23:D52)</f>
        <v>0</v>
      </c>
      <c r="E55" s="72">
        <f t="shared" ref="E55:AN55" si="16">SUM(E23:E52)</f>
        <v>0</v>
      </c>
      <c r="F55" s="72">
        <f t="shared" si="16"/>
        <v>5000</v>
      </c>
      <c r="G55" s="72">
        <f t="shared" si="16"/>
        <v>15000</v>
      </c>
      <c r="H55" s="72">
        <f t="shared" si="16"/>
        <v>0</v>
      </c>
      <c r="I55" s="72"/>
      <c r="J55" s="72">
        <f t="shared" si="16"/>
        <v>35000</v>
      </c>
      <c r="K55" s="72">
        <f t="shared" si="16"/>
        <v>35000</v>
      </c>
      <c r="L55" s="72">
        <f t="shared" si="16"/>
        <v>0</v>
      </c>
      <c r="M55" s="72">
        <f t="shared" si="16"/>
        <v>15000</v>
      </c>
      <c r="N55" s="72">
        <f t="shared" si="16"/>
        <v>15000</v>
      </c>
      <c r="O55" s="72">
        <f t="shared" si="16"/>
        <v>15000</v>
      </c>
      <c r="P55" s="72">
        <f t="shared" si="16"/>
        <v>15000</v>
      </c>
      <c r="Q55" s="72">
        <f t="shared" si="16"/>
        <v>0</v>
      </c>
      <c r="R55" s="72">
        <f t="shared" si="16"/>
        <v>0</v>
      </c>
      <c r="S55" s="72">
        <f t="shared" si="16"/>
        <v>0</v>
      </c>
      <c r="T55" s="72">
        <f t="shared" si="16"/>
        <v>0</v>
      </c>
      <c r="U55" s="72">
        <f t="shared" si="16"/>
        <v>0</v>
      </c>
      <c r="V55" s="72">
        <f t="shared" si="16"/>
        <v>130000</v>
      </c>
      <c r="W55" s="72">
        <f t="shared" si="16"/>
        <v>0</v>
      </c>
      <c r="X55" s="72">
        <f t="shared" si="16"/>
        <v>0</v>
      </c>
      <c r="Y55" s="72">
        <f t="shared" si="16"/>
        <v>0</v>
      </c>
      <c r="Z55" s="72">
        <f t="shared" si="16"/>
        <v>0</v>
      </c>
      <c r="AA55" s="72">
        <f t="shared" si="16"/>
        <v>0</v>
      </c>
      <c r="AB55" s="72">
        <f t="shared" si="16"/>
        <v>0</v>
      </c>
      <c r="AC55" s="72">
        <f t="shared" si="16"/>
        <v>0</v>
      </c>
      <c r="AD55" s="72">
        <f t="shared" si="16"/>
        <v>0</v>
      </c>
      <c r="AE55" s="72">
        <f t="shared" si="16"/>
        <v>0</v>
      </c>
      <c r="AF55" s="72">
        <f t="shared" si="16"/>
        <v>0</v>
      </c>
      <c r="AG55" s="72">
        <f t="shared" si="16"/>
        <v>0</v>
      </c>
      <c r="AH55" s="72">
        <f t="shared" si="16"/>
        <v>0</v>
      </c>
      <c r="AI55" s="72">
        <f t="shared" si="16"/>
        <v>0</v>
      </c>
      <c r="AJ55" s="72">
        <f t="shared" si="16"/>
        <v>0</v>
      </c>
      <c r="AK55" s="72">
        <f t="shared" si="16"/>
        <v>0</v>
      </c>
      <c r="AL55" s="72">
        <f t="shared" si="16"/>
        <v>0</v>
      </c>
      <c r="AM55" s="72">
        <f t="shared" si="16"/>
        <v>0</v>
      </c>
      <c r="AN55" s="72">
        <f t="shared" si="16"/>
        <v>0</v>
      </c>
    </row>
    <row r="56" spans="2:40">
      <c r="B56" s="73"/>
      <c r="C56" s="74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</row>
    <row r="57" spans="2:40" ht="15.95">
      <c r="B57" s="76"/>
      <c r="C57" s="77" t="s">
        <v>287</v>
      </c>
      <c r="D57" s="76"/>
      <c r="E57" s="76"/>
      <c r="F57" s="76"/>
      <c r="G57" s="76"/>
      <c r="H57" s="76"/>
      <c r="I57" s="78">
        <f>SUM(I23:I52)</f>
        <v>20000</v>
      </c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/>
      <c r="AG57" s="76"/>
      <c r="AH57" s="76"/>
      <c r="AI57" s="76"/>
      <c r="AJ57" s="76"/>
      <c r="AK57" s="76"/>
      <c r="AL57" s="76"/>
      <c r="AM57" s="76"/>
      <c r="AN57" s="76"/>
    </row>
    <row r="58" spans="2:40" ht="15.95" thickBot="1">
      <c r="B58" s="79"/>
      <c r="C58" s="79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  <c r="AF58" s="80"/>
      <c r="AG58" s="80"/>
      <c r="AH58" s="80"/>
      <c r="AI58" s="80"/>
      <c r="AJ58" s="80"/>
      <c r="AK58" s="80"/>
      <c r="AL58" s="80"/>
      <c r="AM58" s="80"/>
      <c r="AN58" s="80"/>
    </row>
    <row r="59" spans="2:40" ht="15.95" thickTop="1"/>
  </sheetData>
  <mergeCells count="15">
    <mergeCell ref="AN2:AN3"/>
    <mergeCell ref="B3:C3"/>
    <mergeCell ref="B51:C51"/>
    <mergeCell ref="B55:C55"/>
    <mergeCell ref="B21:C21"/>
    <mergeCell ref="B26:C26"/>
    <mergeCell ref="B30:C30"/>
    <mergeCell ref="B35:C35"/>
    <mergeCell ref="B41:C41"/>
    <mergeCell ref="B46:C46"/>
    <mergeCell ref="I19:I20"/>
    <mergeCell ref="B20:C20"/>
    <mergeCell ref="I2:I3"/>
    <mergeCell ref="V2:V3"/>
    <mergeCell ref="AI2:AI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C1147-C8F1-124C-8111-C5509965B5D0}">
  <dimension ref="A2:BA122"/>
  <sheetViews>
    <sheetView showGridLines="0" topLeftCell="A83" zoomScale="83" workbookViewId="0">
      <selection activeCell="G9" sqref="G9"/>
    </sheetView>
  </sheetViews>
  <sheetFormatPr defaultColWidth="8.85546875" defaultRowHeight="15"/>
  <cols>
    <col min="2" max="2" width="12.28515625" customWidth="1"/>
    <col min="3" max="3" width="2.85546875" customWidth="1"/>
    <col min="4" max="4" width="16.42578125" customWidth="1"/>
    <col min="5" max="5" width="11.85546875" customWidth="1"/>
    <col min="6" max="49" width="10.7109375" customWidth="1"/>
  </cols>
  <sheetData>
    <row r="2" spans="1:53" ht="20.100000000000001">
      <c r="A2" s="22"/>
      <c r="B2" s="22"/>
      <c r="C2" s="22"/>
      <c r="D2" s="2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53" ht="18.95">
      <c r="A3" s="24"/>
      <c r="B3" s="24"/>
      <c r="C3" s="24"/>
      <c r="D3" s="24"/>
      <c r="F3" s="1"/>
      <c r="G3" s="1"/>
      <c r="H3" s="1"/>
      <c r="I3" s="1"/>
      <c r="J3" s="1"/>
      <c r="K3" s="1"/>
      <c r="M3" s="1"/>
      <c r="N3" s="1"/>
      <c r="O3" s="1"/>
      <c r="P3" s="1"/>
      <c r="Q3" s="1"/>
      <c r="R3" s="1"/>
      <c r="S3" s="1"/>
      <c r="T3" s="1"/>
    </row>
    <row r="4" spans="1:53" ht="18.95">
      <c r="A4" s="24"/>
      <c r="B4" s="24"/>
      <c r="C4" s="24"/>
      <c r="D4" s="24"/>
      <c r="F4" t="s">
        <v>288</v>
      </c>
    </row>
    <row r="5" spans="1:53" ht="18.95">
      <c r="A5" s="24"/>
      <c r="B5" s="24"/>
      <c r="C5" s="24"/>
      <c r="D5" s="24"/>
      <c r="G5" s="136" t="s">
        <v>289</v>
      </c>
      <c r="O5" s="4"/>
      <c r="P5" s="4"/>
      <c r="Q5" s="4"/>
    </row>
    <row r="6" spans="1:53" ht="20.100000000000001">
      <c r="A6" s="22"/>
      <c r="B6" s="22"/>
      <c r="C6" s="22"/>
      <c r="D6" s="22"/>
      <c r="G6" t="s">
        <v>290</v>
      </c>
      <c r="O6" s="4"/>
      <c r="P6" s="4"/>
      <c r="Q6" s="4"/>
    </row>
    <row r="7" spans="1:53" ht="20.100000000000001" customHeight="1">
      <c r="A7" s="22"/>
      <c r="B7" s="22"/>
      <c r="C7" s="22"/>
      <c r="D7" s="22"/>
    </row>
    <row r="8" spans="1:53" ht="20.100000000000001" customHeight="1">
      <c r="A8" s="22"/>
      <c r="B8" s="22"/>
      <c r="C8" s="23"/>
      <c r="D8" s="22"/>
    </row>
    <row r="9" spans="1:53">
      <c r="C9" s="5"/>
    </row>
    <row r="10" spans="1:53">
      <c r="W10" s="11"/>
    </row>
    <row r="11" spans="1:53">
      <c r="J11" s="468">
        <v>2023</v>
      </c>
      <c r="W11" s="468">
        <v>2023</v>
      </c>
      <c r="AJ11" s="468">
        <v>2024</v>
      </c>
      <c r="AW11" s="468">
        <v>2025</v>
      </c>
    </row>
    <row r="12" spans="1:53" ht="18.95">
      <c r="B12" s="470" t="s">
        <v>291</v>
      </c>
      <c r="C12" s="471"/>
      <c r="D12" s="472"/>
      <c r="E12" s="29">
        <v>45169</v>
      </c>
      <c r="F12" s="29">
        <f>EOMONTH(E12,1)</f>
        <v>45199</v>
      </c>
      <c r="G12" s="29">
        <f t="shared" ref="G12:I12" si="0">EOMONTH(F12,1)</f>
        <v>45230</v>
      </c>
      <c r="H12" s="29">
        <f t="shared" si="0"/>
        <v>45260</v>
      </c>
      <c r="I12" s="29">
        <f t="shared" si="0"/>
        <v>45291</v>
      </c>
      <c r="J12" s="469"/>
      <c r="K12" s="32">
        <f>EOMONTH(I12,1)</f>
        <v>45322</v>
      </c>
      <c r="L12" s="29">
        <f t="shared" ref="L12:V12" si="1">EOMONTH(K12,1)</f>
        <v>45351</v>
      </c>
      <c r="M12" s="29">
        <f t="shared" si="1"/>
        <v>45382</v>
      </c>
      <c r="N12" s="29">
        <f t="shared" si="1"/>
        <v>45412</v>
      </c>
      <c r="O12" s="29">
        <f t="shared" si="1"/>
        <v>45443</v>
      </c>
      <c r="P12" s="29">
        <f t="shared" si="1"/>
        <v>45473</v>
      </c>
      <c r="Q12" s="29">
        <f t="shared" si="1"/>
        <v>45504</v>
      </c>
      <c r="R12" s="29">
        <f t="shared" si="1"/>
        <v>45535</v>
      </c>
      <c r="S12" s="29">
        <f t="shared" si="1"/>
        <v>45565</v>
      </c>
      <c r="T12" s="29">
        <f t="shared" si="1"/>
        <v>45596</v>
      </c>
      <c r="U12" s="29">
        <f t="shared" si="1"/>
        <v>45626</v>
      </c>
      <c r="V12" s="29">
        <f t="shared" si="1"/>
        <v>45657</v>
      </c>
      <c r="W12" s="469"/>
      <c r="X12" s="29">
        <f>EOMONTH(V12,1)</f>
        <v>45688</v>
      </c>
      <c r="Y12" s="29">
        <f t="shared" ref="Y12:AI12" si="2">EOMONTH(X12,1)</f>
        <v>45716</v>
      </c>
      <c r="Z12" s="29">
        <f t="shared" si="2"/>
        <v>45747</v>
      </c>
      <c r="AA12" s="29">
        <f t="shared" si="2"/>
        <v>45777</v>
      </c>
      <c r="AB12" s="29">
        <f t="shared" si="2"/>
        <v>45808</v>
      </c>
      <c r="AC12" s="29">
        <f t="shared" si="2"/>
        <v>45838</v>
      </c>
      <c r="AD12" s="29">
        <f t="shared" si="2"/>
        <v>45869</v>
      </c>
      <c r="AE12" s="29">
        <f t="shared" si="2"/>
        <v>45900</v>
      </c>
      <c r="AF12" s="29">
        <f t="shared" si="2"/>
        <v>45930</v>
      </c>
      <c r="AG12" s="29">
        <f t="shared" si="2"/>
        <v>45961</v>
      </c>
      <c r="AH12" s="29">
        <f t="shared" si="2"/>
        <v>45991</v>
      </c>
      <c r="AI12" s="29">
        <f t="shared" si="2"/>
        <v>46022</v>
      </c>
      <c r="AJ12" s="469"/>
      <c r="AK12" s="29">
        <f>EOMONTH(AI12,1)</f>
        <v>46053</v>
      </c>
      <c r="AL12" s="29">
        <f t="shared" ref="AL12:AV12" si="3">EOMONTH(AK12,1)</f>
        <v>46081</v>
      </c>
      <c r="AM12" s="29">
        <f t="shared" si="3"/>
        <v>46112</v>
      </c>
      <c r="AN12" s="29">
        <f t="shared" si="3"/>
        <v>46142</v>
      </c>
      <c r="AO12" s="29">
        <f t="shared" si="3"/>
        <v>46173</v>
      </c>
      <c r="AP12" s="29">
        <f t="shared" si="3"/>
        <v>46203</v>
      </c>
      <c r="AQ12" s="29">
        <f t="shared" si="3"/>
        <v>46234</v>
      </c>
      <c r="AR12" s="29">
        <f t="shared" si="3"/>
        <v>46265</v>
      </c>
      <c r="AS12" s="29">
        <f t="shared" si="3"/>
        <v>46295</v>
      </c>
      <c r="AT12" s="29">
        <f t="shared" si="3"/>
        <v>46326</v>
      </c>
      <c r="AU12" s="29">
        <f t="shared" si="3"/>
        <v>46356</v>
      </c>
      <c r="AV12" s="29">
        <f t="shared" si="3"/>
        <v>46387</v>
      </c>
      <c r="AW12" s="469"/>
      <c r="AX12" s="29">
        <f>EOMONTH(AV12,1)</f>
        <v>46418</v>
      </c>
      <c r="AY12" s="29">
        <f>EOMONTH(AX12,1)</f>
        <v>46446</v>
      </c>
      <c r="AZ12" s="29">
        <f>EOMONTH(AY12,1)</f>
        <v>46477</v>
      </c>
      <c r="BA12" s="29">
        <f>EOMONTH(AZ12,1)</f>
        <v>46507</v>
      </c>
    </row>
    <row r="13" spans="1:53" ht="20.100000000000001">
      <c r="B13" s="466" t="s">
        <v>13</v>
      </c>
      <c r="C13" s="466"/>
      <c r="D13" s="466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</row>
    <row r="14" spans="1:53" ht="15.95">
      <c r="B14" s="467" t="s">
        <v>13</v>
      </c>
      <c r="C14" s="467"/>
      <c r="D14" s="467"/>
      <c r="E14" s="107"/>
      <c r="F14" s="107"/>
      <c r="G14" s="107"/>
      <c r="H14" s="107"/>
      <c r="I14" s="107"/>
      <c r="J14" s="108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07"/>
      <c r="AN14" s="107"/>
      <c r="AO14" s="107"/>
      <c r="AP14" s="107"/>
      <c r="AQ14" s="107"/>
      <c r="AR14" s="107"/>
      <c r="AS14" s="107"/>
      <c r="AT14" s="107"/>
      <c r="AU14" s="107"/>
      <c r="AV14" s="107"/>
      <c r="AW14" s="107"/>
      <c r="AX14" s="107"/>
      <c r="AY14" s="107"/>
      <c r="AZ14" s="107"/>
      <c r="BA14" s="107"/>
    </row>
    <row r="15" spans="1:53">
      <c r="B15" s="28"/>
      <c r="C15" s="28"/>
      <c r="D15" s="20" t="s">
        <v>11</v>
      </c>
      <c r="E15" s="111" cm="1">
        <f t="array" ref="E15">High_High</f>
        <v>150</v>
      </c>
      <c r="F15" s="111" cm="1">
        <f t="array" ref="F15">High_High</f>
        <v>150</v>
      </c>
      <c r="G15" s="111" cm="1">
        <f t="array" ref="G15">High_High</f>
        <v>150</v>
      </c>
      <c r="H15" s="111" cm="1">
        <f t="array" ref="H15">High_High</f>
        <v>150</v>
      </c>
      <c r="I15" s="111" cm="1">
        <f t="array" ref="I15">High_High</f>
        <v>150</v>
      </c>
      <c r="J15" s="122"/>
      <c r="K15" s="111" cm="1">
        <f t="array" ref="K15">High_High</f>
        <v>150</v>
      </c>
      <c r="L15" s="111" cm="1">
        <f t="array" ref="L15">High_High</f>
        <v>150</v>
      </c>
      <c r="M15" s="111" cm="1">
        <f t="array" ref="M15">High_High</f>
        <v>150</v>
      </c>
      <c r="N15" s="111" cm="1">
        <f t="array" ref="N15">High_High</f>
        <v>150</v>
      </c>
      <c r="O15" s="111" cm="1">
        <f t="array" ref="O15">High_High</f>
        <v>150</v>
      </c>
      <c r="P15" s="111" cm="1">
        <f t="array" ref="P15">High_High</f>
        <v>150</v>
      </c>
      <c r="Q15" s="111" cm="1">
        <f t="array" ref="Q15">High_High</f>
        <v>150</v>
      </c>
      <c r="R15" s="111" cm="1">
        <f t="array" ref="R15">High_High</f>
        <v>150</v>
      </c>
      <c r="S15" s="111" cm="1">
        <f t="array" ref="S15">High_High</f>
        <v>150</v>
      </c>
      <c r="T15" s="111" cm="1">
        <f t="array" ref="T15">High_High</f>
        <v>150</v>
      </c>
      <c r="U15" s="111" cm="1">
        <f t="array" ref="U15">High_High</f>
        <v>150</v>
      </c>
      <c r="V15" s="111" cm="1">
        <f t="array" ref="V15">High_High</f>
        <v>150</v>
      </c>
      <c r="W15" s="122"/>
      <c r="X15" s="111" cm="1">
        <f t="array" ref="X15">High_High</f>
        <v>150</v>
      </c>
      <c r="Y15" s="111" cm="1">
        <f t="array" ref="Y15">High_High</f>
        <v>150</v>
      </c>
      <c r="Z15" s="111" cm="1">
        <f t="array" ref="Z15">High_High</f>
        <v>150</v>
      </c>
      <c r="AA15" s="111" cm="1">
        <f t="array" ref="AA15">High_High</f>
        <v>150</v>
      </c>
      <c r="AB15" s="111" cm="1">
        <f t="array" ref="AB15">High_High</f>
        <v>150</v>
      </c>
      <c r="AC15" s="111" cm="1">
        <f t="array" ref="AC15">High_High</f>
        <v>150</v>
      </c>
      <c r="AD15" s="111" cm="1">
        <f t="array" ref="AD15">High_High</f>
        <v>150</v>
      </c>
      <c r="AE15" s="111" cm="1">
        <f t="array" ref="AE15">High_High</f>
        <v>150</v>
      </c>
      <c r="AF15" s="111" cm="1">
        <f t="array" ref="AF15">High_High</f>
        <v>150</v>
      </c>
      <c r="AG15" s="111" cm="1">
        <f t="array" ref="AG15">High_High</f>
        <v>150</v>
      </c>
      <c r="AH15" s="111" cm="1">
        <f t="array" ref="AH15">High_High</f>
        <v>150</v>
      </c>
      <c r="AI15" s="111" cm="1">
        <f t="array" ref="AI15">High_High</f>
        <v>150</v>
      </c>
      <c r="AJ15" s="122"/>
      <c r="AK15" s="111" cm="1">
        <f t="array" ref="AK15">High_High</f>
        <v>150</v>
      </c>
      <c r="AL15" s="111" cm="1">
        <f t="array" ref="AL15">High_High</f>
        <v>150</v>
      </c>
      <c r="AM15" s="111" cm="1">
        <f t="array" ref="AM15">High_High</f>
        <v>150</v>
      </c>
      <c r="AN15" s="111" cm="1">
        <f t="array" ref="AN15">High_High</f>
        <v>150</v>
      </c>
      <c r="AO15" s="111" cm="1">
        <f t="array" ref="AO15">High_High</f>
        <v>150</v>
      </c>
      <c r="AP15" s="111" cm="1">
        <f t="array" ref="AP15">High_High</f>
        <v>150</v>
      </c>
      <c r="AQ15" s="111" cm="1">
        <f t="array" ref="AQ15">High_High</f>
        <v>150</v>
      </c>
      <c r="AR15" s="111" cm="1">
        <f t="array" ref="AR15">High_High</f>
        <v>150</v>
      </c>
      <c r="AS15" s="111" cm="1">
        <f t="array" ref="AS15">High_High</f>
        <v>150</v>
      </c>
      <c r="AT15" s="111" cm="1">
        <f t="array" ref="AT15">High_High</f>
        <v>150</v>
      </c>
      <c r="AU15" s="111" cm="1">
        <f t="array" ref="AU15">High_High</f>
        <v>150</v>
      </c>
      <c r="AV15" s="111" cm="1">
        <f t="array" ref="AV15">High_High</f>
        <v>150</v>
      </c>
      <c r="AW15" s="122"/>
      <c r="AX15" s="111" cm="1">
        <f t="array" ref="AX15">High_High</f>
        <v>150</v>
      </c>
      <c r="AY15" s="111" cm="1">
        <f t="array" ref="AY15">High_High</f>
        <v>150</v>
      </c>
      <c r="AZ15" s="111" cm="1">
        <f t="array" ref="AZ15">High_High</f>
        <v>150</v>
      </c>
      <c r="BA15" s="111" cm="1">
        <f t="array" ref="BA15">High_High</f>
        <v>150</v>
      </c>
    </row>
    <row r="16" spans="1:53">
      <c r="B16" s="28"/>
      <c r="C16" s="28"/>
      <c r="D16" s="102" t="s">
        <v>244</v>
      </c>
      <c r="E16" s="119">
        <f>'Revenue Streams Assumptions'!$W$19</f>
        <v>1</v>
      </c>
      <c r="F16" s="119">
        <f>'Revenue Streams Assumptions'!$W$19</f>
        <v>1</v>
      </c>
      <c r="G16" s="119">
        <f>'Revenue Streams Assumptions'!$W$19</f>
        <v>1</v>
      </c>
      <c r="H16" s="119">
        <f>'Revenue Streams Assumptions'!$W$19</f>
        <v>1</v>
      </c>
      <c r="I16" s="119">
        <f>'Revenue Streams Assumptions'!$W$19</f>
        <v>1</v>
      </c>
      <c r="J16" s="125">
        <f>SUM(E16:I16)</f>
        <v>5</v>
      </c>
      <c r="K16" s="120">
        <f>'Revenue Streams Assumptions'!$W$19</f>
        <v>1</v>
      </c>
      <c r="L16" s="120">
        <f>'Revenue Streams Assumptions'!$W$19</f>
        <v>1</v>
      </c>
      <c r="M16" s="120">
        <f>'Revenue Streams Assumptions'!$W$19</f>
        <v>1</v>
      </c>
      <c r="N16" s="120">
        <f>'Revenue Streams Assumptions'!$W$19</f>
        <v>1</v>
      </c>
      <c r="O16" s="120">
        <f>'Revenue Streams Assumptions'!$W$19</f>
        <v>1</v>
      </c>
      <c r="P16" s="120">
        <f>'Revenue Streams Assumptions'!$W$19</f>
        <v>1</v>
      </c>
      <c r="Q16" s="120">
        <f>'Revenue Streams Assumptions'!$W$19</f>
        <v>1</v>
      </c>
      <c r="R16" s="120">
        <f>'Revenue Streams Assumptions'!$W$19</f>
        <v>1</v>
      </c>
      <c r="S16" s="120">
        <f>'Revenue Streams Assumptions'!$W$19</f>
        <v>1</v>
      </c>
      <c r="T16" s="120">
        <f>'Revenue Streams Assumptions'!$W$19</f>
        <v>1</v>
      </c>
      <c r="U16" s="120">
        <f>'Revenue Streams Assumptions'!$W$19</f>
        <v>1</v>
      </c>
      <c r="V16" s="120">
        <f>'Revenue Streams Assumptions'!$W$19</f>
        <v>1</v>
      </c>
      <c r="W16" s="125">
        <f>SUM(K16:V16)</f>
        <v>12</v>
      </c>
      <c r="X16" s="120">
        <f>'Revenue Streams Assumptions'!$W$19</f>
        <v>1</v>
      </c>
      <c r="Y16" s="120">
        <f>'Revenue Streams Assumptions'!$W$19</f>
        <v>1</v>
      </c>
      <c r="Z16" s="120">
        <f>'Revenue Streams Assumptions'!$W$19</f>
        <v>1</v>
      </c>
      <c r="AA16" s="120">
        <f>'Revenue Streams Assumptions'!$W$19</f>
        <v>1</v>
      </c>
      <c r="AB16" s="120">
        <f>'Revenue Streams Assumptions'!$W$19</f>
        <v>1</v>
      </c>
      <c r="AC16" s="120">
        <f>'Revenue Streams Assumptions'!$W$19</f>
        <v>1</v>
      </c>
      <c r="AD16" s="120">
        <f>'Revenue Streams Assumptions'!$W$19</f>
        <v>1</v>
      </c>
      <c r="AE16" s="120">
        <f>'Revenue Streams Assumptions'!$W$19</f>
        <v>1</v>
      </c>
      <c r="AF16" s="120">
        <f>'Revenue Streams Assumptions'!$W$19</f>
        <v>1</v>
      </c>
      <c r="AG16" s="120">
        <f>'Revenue Streams Assumptions'!$W$19</f>
        <v>1</v>
      </c>
      <c r="AH16" s="120">
        <f>'Revenue Streams Assumptions'!$W$19</f>
        <v>1</v>
      </c>
      <c r="AI16" s="120">
        <f>'Revenue Streams Assumptions'!$W$19</f>
        <v>1</v>
      </c>
      <c r="AJ16" s="125">
        <f>SUM(X16:AI16)</f>
        <v>12</v>
      </c>
      <c r="AK16" s="120">
        <f>'Revenue Streams Assumptions'!$W$19</f>
        <v>1</v>
      </c>
      <c r="AL16" s="120">
        <f>'Revenue Streams Assumptions'!$W$19</f>
        <v>1</v>
      </c>
      <c r="AM16" s="120">
        <f>'Revenue Streams Assumptions'!$W$19</f>
        <v>1</v>
      </c>
      <c r="AN16" s="120">
        <f>'Revenue Streams Assumptions'!$W$19</f>
        <v>1</v>
      </c>
      <c r="AO16" s="120">
        <f>'Revenue Streams Assumptions'!$W$19</f>
        <v>1</v>
      </c>
      <c r="AP16" s="120">
        <f>'Revenue Streams Assumptions'!$W$19</f>
        <v>1</v>
      </c>
      <c r="AQ16" s="120">
        <f>'Revenue Streams Assumptions'!$W$19</f>
        <v>1</v>
      </c>
      <c r="AR16" s="120">
        <f>'Revenue Streams Assumptions'!$W$19</f>
        <v>1</v>
      </c>
      <c r="AS16" s="120">
        <f>'Revenue Streams Assumptions'!$W$19</f>
        <v>1</v>
      </c>
      <c r="AT16" s="120">
        <f>'Revenue Streams Assumptions'!$W$19</f>
        <v>1</v>
      </c>
      <c r="AU16" s="120">
        <f>'Revenue Streams Assumptions'!$W$19</f>
        <v>1</v>
      </c>
      <c r="AV16" s="120">
        <f>'Revenue Streams Assumptions'!$W$19</f>
        <v>1</v>
      </c>
      <c r="AW16" s="125">
        <f>SUM(AK16:AV16)</f>
        <v>12</v>
      </c>
      <c r="AX16" s="120">
        <f>'Revenue Streams Assumptions'!$W$19</f>
        <v>1</v>
      </c>
      <c r="AY16" s="120">
        <f>'Revenue Streams Assumptions'!$W$19</f>
        <v>1</v>
      </c>
      <c r="AZ16" s="120">
        <f>'Revenue Streams Assumptions'!$W$19</f>
        <v>1</v>
      </c>
      <c r="BA16" s="120">
        <f>'Revenue Streams Assumptions'!$W$19</f>
        <v>1</v>
      </c>
    </row>
    <row r="17" spans="2:53">
      <c r="D17" s="103" t="s">
        <v>246</v>
      </c>
      <c r="E17" s="114">
        <f>E15*E16*'Revenue Streams Assumptions'!$V$12</f>
        <v>4.5</v>
      </c>
      <c r="F17" s="114">
        <f>F15*F16*'Revenue Streams Assumptions'!$V$12</f>
        <v>4.5</v>
      </c>
      <c r="G17" s="114">
        <f>G15*G16*'Revenue Streams Assumptions'!$V$12</f>
        <v>4.5</v>
      </c>
      <c r="H17" s="114">
        <f>H15*H16*'Revenue Streams Assumptions'!$V$12</f>
        <v>4.5</v>
      </c>
      <c r="I17" s="114">
        <f>I15*I16*'Revenue Streams Assumptions'!$V$12</f>
        <v>4.5</v>
      </c>
      <c r="J17" s="116">
        <f>SUM(E17:I17)</f>
        <v>22.5</v>
      </c>
      <c r="K17" s="115">
        <f>K15*K16*'Revenue Streams Assumptions'!$V$12</f>
        <v>4.5</v>
      </c>
      <c r="L17" s="115">
        <f>L15*L16*'Revenue Streams Assumptions'!$V$12</f>
        <v>4.5</v>
      </c>
      <c r="M17" s="115">
        <f>M15*M16*'Revenue Streams Assumptions'!$V$12</f>
        <v>4.5</v>
      </c>
      <c r="N17" s="115">
        <f>N15*N16*'Revenue Streams Assumptions'!$V$12</f>
        <v>4.5</v>
      </c>
      <c r="O17" s="115">
        <f>O15*O16*'Revenue Streams Assumptions'!$V$12</f>
        <v>4.5</v>
      </c>
      <c r="P17" s="115">
        <f>P15*P16*'Revenue Streams Assumptions'!$V$12</f>
        <v>4.5</v>
      </c>
      <c r="Q17" s="115">
        <f>Q15*Q16*'Revenue Streams Assumptions'!$V$12</f>
        <v>4.5</v>
      </c>
      <c r="R17" s="115">
        <f>R15*R16*'Revenue Streams Assumptions'!$V$12</f>
        <v>4.5</v>
      </c>
      <c r="S17" s="115">
        <f>S15*S16*'Revenue Streams Assumptions'!$V$12</f>
        <v>4.5</v>
      </c>
      <c r="T17" s="115">
        <f>T15*T16*'Revenue Streams Assumptions'!$V$12</f>
        <v>4.5</v>
      </c>
      <c r="U17" s="115">
        <f>U15*U16*'Revenue Streams Assumptions'!$V$12</f>
        <v>4.5</v>
      </c>
      <c r="V17" s="115">
        <f>V15*V16*'Revenue Streams Assumptions'!$V$12</f>
        <v>4.5</v>
      </c>
      <c r="W17" s="116">
        <f>SUM(K17:V17)</f>
        <v>54</v>
      </c>
      <c r="X17" s="115">
        <f>X15*X16*'Revenue Streams Assumptions'!$V$12</f>
        <v>4.5</v>
      </c>
      <c r="Y17" s="115">
        <f>Y15*Y16*'Revenue Streams Assumptions'!$V$12</f>
        <v>4.5</v>
      </c>
      <c r="Z17" s="115">
        <f>Z15*Z16*'Revenue Streams Assumptions'!$V$12</f>
        <v>4.5</v>
      </c>
      <c r="AA17" s="115">
        <f>AA15*AA16*'Revenue Streams Assumptions'!$V$12</f>
        <v>4.5</v>
      </c>
      <c r="AB17" s="115">
        <f>AB15*AB16*'Revenue Streams Assumptions'!$V$12</f>
        <v>4.5</v>
      </c>
      <c r="AC17" s="115">
        <f>AC15*AC16*'Revenue Streams Assumptions'!$V$12</f>
        <v>4.5</v>
      </c>
      <c r="AD17" s="115">
        <f>AD15*AD16*'Revenue Streams Assumptions'!$V$12</f>
        <v>4.5</v>
      </c>
      <c r="AE17" s="115">
        <f>AE15*AE16*'Revenue Streams Assumptions'!$V$12</f>
        <v>4.5</v>
      </c>
      <c r="AF17" s="115">
        <f>AF15*AF16*'Revenue Streams Assumptions'!$V$12</f>
        <v>4.5</v>
      </c>
      <c r="AG17" s="115">
        <f>AG15*AG16*'Revenue Streams Assumptions'!$V$12</f>
        <v>4.5</v>
      </c>
      <c r="AH17" s="115">
        <f>AH15*AH16*'Revenue Streams Assumptions'!$V$12</f>
        <v>4.5</v>
      </c>
      <c r="AI17" s="115">
        <f>AI15*AI16*'Revenue Streams Assumptions'!$V$12</f>
        <v>4.5</v>
      </c>
      <c r="AJ17" s="116">
        <f>SUM(X17:AI17)</f>
        <v>54</v>
      </c>
      <c r="AK17" s="115">
        <f>AK15*AK16*'Revenue Streams Assumptions'!$V$12</f>
        <v>4.5</v>
      </c>
      <c r="AL17" s="115">
        <f>AL15*AL16*'Revenue Streams Assumptions'!$V$12</f>
        <v>4.5</v>
      </c>
      <c r="AM17" s="115">
        <f>AM15*AM16*'Revenue Streams Assumptions'!$V$12</f>
        <v>4.5</v>
      </c>
      <c r="AN17" s="115">
        <f>AN15*AN16*'Revenue Streams Assumptions'!$V$12</f>
        <v>4.5</v>
      </c>
      <c r="AO17" s="115">
        <f>AO15*AO16*'Revenue Streams Assumptions'!$V$12</f>
        <v>4.5</v>
      </c>
      <c r="AP17" s="115">
        <f>AP15*AP16*'Revenue Streams Assumptions'!$V$12</f>
        <v>4.5</v>
      </c>
      <c r="AQ17" s="115">
        <f>AQ15*AQ16*'Revenue Streams Assumptions'!$V$12</f>
        <v>4.5</v>
      </c>
      <c r="AR17" s="115">
        <f>AR15*AR16*'Revenue Streams Assumptions'!$V$12</f>
        <v>4.5</v>
      </c>
      <c r="AS17" s="115">
        <f>AS15*AS16*'Revenue Streams Assumptions'!$V$12</f>
        <v>4.5</v>
      </c>
      <c r="AT17" s="115">
        <f>AT15*AT16*'Revenue Streams Assumptions'!$V$12</f>
        <v>4.5</v>
      </c>
      <c r="AU17" s="115">
        <f>AU15*AU16*'Revenue Streams Assumptions'!$V$12</f>
        <v>4.5</v>
      </c>
      <c r="AV17" s="115">
        <f>AV15*AV16*'Revenue Streams Assumptions'!$V$12</f>
        <v>4.5</v>
      </c>
      <c r="AW17" s="116">
        <f>SUM(AK17:AV17)</f>
        <v>54</v>
      </c>
      <c r="AX17" s="115">
        <f>AX15*AX16*'Revenue Streams Assumptions'!$V$12</f>
        <v>4.5</v>
      </c>
      <c r="AY17" s="115">
        <f>AY15*AY16*'Revenue Streams Assumptions'!$V$12</f>
        <v>4.5</v>
      </c>
      <c r="AZ17" s="115">
        <f>AZ15*AZ16*'Revenue Streams Assumptions'!$V$12</f>
        <v>4.5</v>
      </c>
      <c r="BA17" s="115">
        <f>BA15*BA16*'Revenue Streams Assumptions'!$V$12</f>
        <v>4.5</v>
      </c>
    </row>
    <row r="18" spans="2:53">
      <c r="D18" s="101"/>
      <c r="E18" s="111"/>
      <c r="F18" s="111"/>
      <c r="G18" s="111"/>
      <c r="H18" s="111"/>
      <c r="I18" s="111"/>
      <c r="J18" s="109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109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109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109"/>
      <c r="AX18" s="34"/>
      <c r="AY18" s="34"/>
      <c r="AZ18" s="34"/>
      <c r="BA18" s="34"/>
    </row>
    <row r="19" spans="2:53">
      <c r="D19" s="105" t="s">
        <v>292</v>
      </c>
      <c r="E19" s="112">
        <f>E17*'Revenue Streams Assumptions'!$V$13</f>
        <v>3.15</v>
      </c>
      <c r="F19" s="112">
        <f>F17*'Revenue Streams Assumptions'!$V$13</f>
        <v>3.15</v>
      </c>
      <c r="G19" s="112">
        <f>G17*'Revenue Streams Assumptions'!$V$13</f>
        <v>3.15</v>
      </c>
      <c r="H19" s="112">
        <f>H17*'Revenue Streams Assumptions'!$V$13</f>
        <v>3.15</v>
      </c>
      <c r="I19" s="112">
        <f>I17*'Revenue Streams Assumptions'!$V$13</f>
        <v>3.15</v>
      </c>
      <c r="J19" s="117">
        <f>SUM(E19:I19)</f>
        <v>15.75</v>
      </c>
      <c r="K19" s="106">
        <f>K17*'Revenue Streams Assumptions'!$V$13</f>
        <v>3.15</v>
      </c>
      <c r="L19" s="106">
        <f>L17*'Revenue Streams Assumptions'!$V$13</f>
        <v>3.15</v>
      </c>
      <c r="M19" s="106">
        <f>M17*'Revenue Streams Assumptions'!$V$13</f>
        <v>3.15</v>
      </c>
      <c r="N19" s="106">
        <f>N17*'Revenue Streams Assumptions'!$V$13</f>
        <v>3.15</v>
      </c>
      <c r="O19" s="106">
        <f>O17*'Revenue Streams Assumptions'!$V$13</f>
        <v>3.15</v>
      </c>
      <c r="P19" s="106">
        <f>P17*'Revenue Streams Assumptions'!$V$13</f>
        <v>3.15</v>
      </c>
      <c r="Q19" s="106">
        <f>Q17*'Revenue Streams Assumptions'!$V$13</f>
        <v>3.15</v>
      </c>
      <c r="R19" s="106">
        <f>R17*'Revenue Streams Assumptions'!$V$13</f>
        <v>3.15</v>
      </c>
      <c r="S19" s="106">
        <f>S17*'Revenue Streams Assumptions'!$V$13</f>
        <v>3.15</v>
      </c>
      <c r="T19" s="106">
        <f>T17*'Revenue Streams Assumptions'!$V$13</f>
        <v>3.15</v>
      </c>
      <c r="U19" s="106">
        <f>U17*'Revenue Streams Assumptions'!$V$13</f>
        <v>3.15</v>
      </c>
      <c r="V19" s="106">
        <f>V17*'Revenue Streams Assumptions'!$V$13</f>
        <v>3.15</v>
      </c>
      <c r="W19" s="117">
        <f>SUM(K19:V19)</f>
        <v>37.79999999999999</v>
      </c>
      <c r="X19" s="106">
        <f>X17*'Revenue Streams Assumptions'!$V$13</f>
        <v>3.15</v>
      </c>
      <c r="Y19" s="106">
        <f>Y17*'Revenue Streams Assumptions'!$V$13</f>
        <v>3.15</v>
      </c>
      <c r="Z19" s="106">
        <f>Z17*'Revenue Streams Assumptions'!$V$13</f>
        <v>3.15</v>
      </c>
      <c r="AA19" s="106">
        <f>AA17*'Revenue Streams Assumptions'!$V$13</f>
        <v>3.15</v>
      </c>
      <c r="AB19" s="106">
        <f>AB17*'Revenue Streams Assumptions'!$V$13</f>
        <v>3.15</v>
      </c>
      <c r="AC19" s="106">
        <f>AC17*'Revenue Streams Assumptions'!$V$13</f>
        <v>3.15</v>
      </c>
      <c r="AD19" s="106">
        <f>AD17*'Revenue Streams Assumptions'!$V$13</f>
        <v>3.15</v>
      </c>
      <c r="AE19" s="106">
        <f>AE17*'Revenue Streams Assumptions'!$V$13</f>
        <v>3.15</v>
      </c>
      <c r="AF19" s="106">
        <f>AF17*'Revenue Streams Assumptions'!$V$13</f>
        <v>3.15</v>
      </c>
      <c r="AG19" s="106">
        <f>AG17*'Revenue Streams Assumptions'!$V$13</f>
        <v>3.15</v>
      </c>
      <c r="AH19" s="106">
        <f>AH17*'Revenue Streams Assumptions'!$V$13</f>
        <v>3.15</v>
      </c>
      <c r="AI19" s="106">
        <f>AI17*'Revenue Streams Assumptions'!$V$13</f>
        <v>3.15</v>
      </c>
      <c r="AJ19" s="117">
        <f>SUM(X19:AI19)</f>
        <v>37.79999999999999</v>
      </c>
      <c r="AK19" s="106">
        <f>AK17*'Revenue Streams Assumptions'!$V$13</f>
        <v>3.15</v>
      </c>
      <c r="AL19" s="106">
        <f>AL17*'Revenue Streams Assumptions'!$V$13</f>
        <v>3.15</v>
      </c>
      <c r="AM19" s="106">
        <f>AM17*'Revenue Streams Assumptions'!$V$13</f>
        <v>3.15</v>
      </c>
      <c r="AN19" s="106">
        <f>AN17*'Revenue Streams Assumptions'!$V$13</f>
        <v>3.15</v>
      </c>
      <c r="AO19" s="106">
        <f>AO17*'Revenue Streams Assumptions'!$V$13</f>
        <v>3.15</v>
      </c>
      <c r="AP19" s="106">
        <f>AP17*'Revenue Streams Assumptions'!$V$13</f>
        <v>3.15</v>
      </c>
      <c r="AQ19" s="106">
        <f>AQ17*'Revenue Streams Assumptions'!$V$13</f>
        <v>3.15</v>
      </c>
      <c r="AR19" s="106">
        <f>AR17*'Revenue Streams Assumptions'!$V$13</f>
        <v>3.15</v>
      </c>
      <c r="AS19" s="106">
        <f>AS17*'Revenue Streams Assumptions'!$V$13</f>
        <v>3.15</v>
      </c>
      <c r="AT19" s="106">
        <f>AT17*'Revenue Streams Assumptions'!$V$13</f>
        <v>3.15</v>
      </c>
      <c r="AU19" s="106">
        <f>AU17*'Revenue Streams Assumptions'!$V$13</f>
        <v>3.15</v>
      </c>
      <c r="AV19" s="106">
        <f>AV17*'Revenue Streams Assumptions'!$V$13</f>
        <v>3.15</v>
      </c>
      <c r="AW19" s="117">
        <f>SUM(AK19:AV19)</f>
        <v>37.79999999999999</v>
      </c>
      <c r="AX19" s="106">
        <f>AX17*'Revenue Streams Assumptions'!$V$13</f>
        <v>3.15</v>
      </c>
      <c r="AY19" s="106">
        <f>AY17*'Revenue Streams Assumptions'!$V$13</f>
        <v>3.15</v>
      </c>
      <c r="AZ19" s="106">
        <f>AZ17*'Revenue Streams Assumptions'!$V$13</f>
        <v>3.15</v>
      </c>
      <c r="BA19" s="106">
        <f>BA17*'Revenue Streams Assumptions'!$V$13</f>
        <v>3.15</v>
      </c>
    </row>
    <row r="20" spans="2:53">
      <c r="D20" s="110" t="s">
        <v>293</v>
      </c>
      <c r="E20" s="113">
        <f>E17*'Revenue Streams Assumptions'!$V$14</f>
        <v>1.35</v>
      </c>
      <c r="F20" s="113">
        <f>F17*'Revenue Streams Assumptions'!$V$14</f>
        <v>1.35</v>
      </c>
      <c r="G20" s="113">
        <f>G17*'Revenue Streams Assumptions'!$V$14</f>
        <v>1.35</v>
      </c>
      <c r="H20" s="113">
        <f>H17*'Revenue Streams Assumptions'!$V$14</f>
        <v>1.35</v>
      </c>
      <c r="I20" s="113">
        <f>I17*'Revenue Streams Assumptions'!$V$14</f>
        <v>1.35</v>
      </c>
      <c r="J20" s="118">
        <f>SUM(E20:I20)</f>
        <v>6.75</v>
      </c>
      <c r="K20" s="104">
        <f>K17*'Revenue Streams Assumptions'!$V$14</f>
        <v>1.35</v>
      </c>
      <c r="L20" s="104">
        <f>L17*'Revenue Streams Assumptions'!$V$14</f>
        <v>1.35</v>
      </c>
      <c r="M20" s="104">
        <f>M17*'Revenue Streams Assumptions'!$V$14</f>
        <v>1.35</v>
      </c>
      <c r="N20" s="104">
        <f>N17*'Revenue Streams Assumptions'!$V$14</f>
        <v>1.35</v>
      </c>
      <c r="O20" s="104">
        <f>O17*'Revenue Streams Assumptions'!$V$14</f>
        <v>1.35</v>
      </c>
      <c r="P20" s="104">
        <f>P17*'Revenue Streams Assumptions'!$V$14</f>
        <v>1.35</v>
      </c>
      <c r="Q20" s="104">
        <f>Q17*'Revenue Streams Assumptions'!$V$14</f>
        <v>1.35</v>
      </c>
      <c r="R20" s="104">
        <f>R17*'Revenue Streams Assumptions'!$V$14</f>
        <v>1.35</v>
      </c>
      <c r="S20" s="104">
        <f>S17*'Revenue Streams Assumptions'!$V$14</f>
        <v>1.35</v>
      </c>
      <c r="T20" s="104">
        <f>T17*'Revenue Streams Assumptions'!$V$14</f>
        <v>1.35</v>
      </c>
      <c r="U20" s="104">
        <f>U17*'Revenue Streams Assumptions'!$V$14</f>
        <v>1.35</v>
      </c>
      <c r="V20" s="104">
        <f>V17*'Revenue Streams Assumptions'!$V$14</f>
        <v>1.35</v>
      </c>
      <c r="W20" s="118">
        <f>SUM(K20:V20)</f>
        <v>16.2</v>
      </c>
      <c r="X20" s="104">
        <f>X17*'Revenue Streams Assumptions'!$V$14</f>
        <v>1.35</v>
      </c>
      <c r="Y20" s="104">
        <f>Y17*'Revenue Streams Assumptions'!$V$14</f>
        <v>1.35</v>
      </c>
      <c r="Z20" s="104">
        <f>Z17*'Revenue Streams Assumptions'!$V$14</f>
        <v>1.35</v>
      </c>
      <c r="AA20" s="104">
        <f>AA17*'Revenue Streams Assumptions'!$V$14</f>
        <v>1.35</v>
      </c>
      <c r="AB20" s="104">
        <f>AB17*'Revenue Streams Assumptions'!$V$14</f>
        <v>1.35</v>
      </c>
      <c r="AC20" s="104">
        <f>AC17*'Revenue Streams Assumptions'!$V$14</f>
        <v>1.35</v>
      </c>
      <c r="AD20" s="104">
        <f>AD17*'Revenue Streams Assumptions'!$V$14</f>
        <v>1.35</v>
      </c>
      <c r="AE20" s="104">
        <f>AE17*'Revenue Streams Assumptions'!$V$14</f>
        <v>1.35</v>
      </c>
      <c r="AF20" s="104">
        <f>AF17*'Revenue Streams Assumptions'!$V$14</f>
        <v>1.35</v>
      </c>
      <c r="AG20" s="104">
        <f>AG17*'Revenue Streams Assumptions'!$V$14</f>
        <v>1.35</v>
      </c>
      <c r="AH20" s="104">
        <f>AH17*'Revenue Streams Assumptions'!$V$14</f>
        <v>1.35</v>
      </c>
      <c r="AI20" s="104">
        <f>AI17*'Revenue Streams Assumptions'!$V$14</f>
        <v>1.35</v>
      </c>
      <c r="AJ20" s="118">
        <f>SUM(X20:AI20)</f>
        <v>16.2</v>
      </c>
      <c r="AK20" s="104">
        <f>AK17*'Revenue Streams Assumptions'!$V$14</f>
        <v>1.35</v>
      </c>
      <c r="AL20" s="104">
        <f>AL17*'Revenue Streams Assumptions'!$V$14</f>
        <v>1.35</v>
      </c>
      <c r="AM20" s="104">
        <f>AM17*'Revenue Streams Assumptions'!$V$14</f>
        <v>1.35</v>
      </c>
      <c r="AN20" s="104">
        <f>AN17*'Revenue Streams Assumptions'!$V$14</f>
        <v>1.35</v>
      </c>
      <c r="AO20" s="104">
        <f>AO17*'Revenue Streams Assumptions'!$V$14</f>
        <v>1.35</v>
      </c>
      <c r="AP20" s="104">
        <f>AP17*'Revenue Streams Assumptions'!$V$14</f>
        <v>1.35</v>
      </c>
      <c r="AQ20" s="104">
        <f>AQ17*'Revenue Streams Assumptions'!$V$14</f>
        <v>1.35</v>
      </c>
      <c r="AR20" s="104">
        <f>AR17*'Revenue Streams Assumptions'!$V$14</f>
        <v>1.35</v>
      </c>
      <c r="AS20" s="104">
        <f>AS17*'Revenue Streams Assumptions'!$V$14</f>
        <v>1.35</v>
      </c>
      <c r="AT20" s="104">
        <f>AT17*'Revenue Streams Assumptions'!$V$14</f>
        <v>1.35</v>
      </c>
      <c r="AU20" s="104">
        <f>AU17*'Revenue Streams Assumptions'!$V$14</f>
        <v>1.35</v>
      </c>
      <c r="AV20" s="104">
        <f>AV17*'Revenue Streams Assumptions'!$V$14</f>
        <v>1.35</v>
      </c>
      <c r="AW20" s="118">
        <f>SUM(AK20:AV20)</f>
        <v>16.2</v>
      </c>
      <c r="AX20" s="104">
        <f>AX17*'Revenue Streams Assumptions'!$V$14</f>
        <v>1.35</v>
      </c>
      <c r="AY20" s="104">
        <f>AY17*'Revenue Streams Assumptions'!$V$14</f>
        <v>1.35</v>
      </c>
      <c r="AZ20" s="104">
        <f>AZ17*'Revenue Streams Assumptions'!$V$14</f>
        <v>1.35</v>
      </c>
      <c r="BA20" s="104">
        <f>BA17*'Revenue Streams Assumptions'!$V$14</f>
        <v>1.35</v>
      </c>
    </row>
    <row r="21" spans="2:53" ht="15.95">
      <c r="B21" s="467" t="s">
        <v>9</v>
      </c>
      <c r="C21" s="467"/>
      <c r="D21" s="467"/>
      <c r="E21" s="107"/>
      <c r="F21" s="107"/>
      <c r="G21" s="107"/>
      <c r="H21" s="107"/>
      <c r="I21" s="107"/>
      <c r="J21" s="108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  <c r="AA21" s="107"/>
      <c r="AB21" s="107"/>
      <c r="AC21" s="107"/>
      <c r="AD21" s="107"/>
      <c r="AE21" s="107"/>
      <c r="AF21" s="107"/>
      <c r="AG21" s="107"/>
      <c r="AH21" s="107"/>
      <c r="AI21" s="107"/>
      <c r="AJ21" s="107"/>
      <c r="AK21" s="107"/>
      <c r="AL21" s="107"/>
      <c r="AM21" s="107"/>
      <c r="AN21" s="107"/>
      <c r="AO21" s="107"/>
      <c r="AP21" s="107"/>
      <c r="AQ21" s="107"/>
      <c r="AR21" s="107"/>
      <c r="AS21" s="107"/>
      <c r="AT21" s="107"/>
      <c r="AU21" s="107"/>
      <c r="AV21" s="107"/>
      <c r="AW21" s="107"/>
      <c r="AX21" s="107"/>
      <c r="AY21" s="107"/>
      <c r="AZ21" s="107"/>
      <c r="BA21" s="107"/>
    </row>
    <row r="22" spans="2:53">
      <c r="B22" s="28"/>
      <c r="C22" s="28"/>
      <c r="D22" s="20" t="s">
        <v>11</v>
      </c>
      <c r="E22" s="34" cm="1">
        <f t="array" ref="E22">High_Medium</f>
        <v>50</v>
      </c>
      <c r="F22" s="34" cm="1">
        <f t="array" ref="F22">High_Medium</f>
        <v>50</v>
      </c>
      <c r="G22" s="34" cm="1">
        <f t="array" ref="G22">High_Medium</f>
        <v>50</v>
      </c>
      <c r="H22" s="34" cm="1">
        <f t="array" ref="H22">High_Medium</f>
        <v>50</v>
      </c>
      <c r="I22" s="34" cm="1">
        <f t="array" ref="I22">High_Medium</f>
        <v>50</v>
      </c>
      <c r="J22" s="122"/>
      <c r="K22" s="34" cm="1">
        <f t="array" ref="K22">High_Medium</f>
        <v>50</v>
      </c>
      <c r="L22" s="34" cm="1">
        <f t="array" ref="L22">High_Medium</f>
        <v>50</v>
      </c>
      <c r="M22" s="34" cm="1">
        <f t="array" ref="M22">High_Medium</f>
        <v>50</v>
      </c>
      <c r="N22" s="34" cm="1">
        <f t="array" ref="N22">High_Medium</f>
        <v>50</v>
      </c>
      <c r="O22" s="34" cm="1">
        <f t="array" ref="O22">High_Medium</f>
        <v>50</v>
      </c>
      <c r="P22" s="34" cm="1">
        <f t="array" ref="P22">High_Medium</f>
        <v>50</v>
      </c>
      <c r="Q22" s="34" cm="1">
        <f t="array" ref="Q22">High_Medium</f>
        <v>50</v>
      </c>
      <c r="R22" s="34" cm="1">
        <f t="array" ref="R22">High_Medium</f>
        <v>50</v>
      </c>
      <c r="S22" s="34" cm="1">
        <f t="array" ref="S22">High_Medium</f>
        <v>50</v>
      </c>
      <c r="T22" s="34" cm="1">
        <f t="array" ref="T22">High_Medium</f>
        <v>50</v>
      </c>
      <c r="U22" s="34" cm="1">
        <f t="array" ref="U22">High_Medium</f>
        <v>50</v>
      </c>
      <c r="V22" s="34" cm="1">
        <f t="array" ref="V22">High_Medium</f>
        <v>50</v>
      </c>
      <c r="W22" s="122"/>
      <c r="X22" s="34" cm="1">
        <f t="array" ref="X22">High_Medium</f>
        <v>50</v>
      </c>
      <c r="Y22" s="34" cm="1">
        <f t="array" ref="Y22">High_Medium</f>
        <v>50</v>
      </c>
      <c r="Z22" s="34" cm="1">
        <f t="array" ref="Z22">High_Medium</f>
        <v>50</v>
      </c>
      <c r="AA22" s="34" cm="1">
        <f t="array" ref="AA22">High_Medium</f>
        <v>50</v>
      </c>
      <c r="AB22" s="34" cm="1">
        <f t="array" ref="AB22">High_Medium</f>
        <v>50</v>
      </c>
      <c r="AC22" s="34" cm="1">
        <f t="array" ref="AC22">High_Medium</f>
        <v>50</v>
      </c>
      <c r="AD22" s="34" cm="1">
        <f t="array" ref="AD22">High_Medium</f>
        <v>50</v>
      </c>
      <c r="AE22" s="34" cm="1">
        <f t="array" ref="AE22">High_Medium</f>
        <v>50</v>
      </c>
      <c r="AF22" s="34" cm="1">
        <f t="array" ref="AF22">High_Medium</f>
        <v>50</v>
      </c>
      <c r="AG22" s="34" cm="1">
        <f t="array" ref="AG22">High_Medium</f>
        <v>50</v>
      </c>
      <c r="AH22" s="34" cm="1">
        <f t="array" ref="AH22">High_Medium</f>
        <v>50</v>
      </c>
      <c r="AI22" s="34" cm="1">
        <f t="array" ref="AI22">High_Medium</f>
        <v>50</v>
      </c>
      <c r="AJ22" s="122"/>
      <c r="AK22" s="34" cm="1">
        <f t="array" ref="AK22">High_Medium</f>
        <v>50</v>
      </c>
      <c r="AL22" s="34" cm="1">
        <f t="array" ref="AL22">High_Medium</f>
        <v>50</v>
      </c>
      <c r="AM22" s="34" cm="1">
        <f t="array" ref="AM22">High_Medium</f>
        <v>50</v>
      </c>
      <c r="AN22" s="34" cm="1">
        <f t="array" ref="AN22">High_Medium</f>
        <v>50</v>
      </c>
      <c r="AO22" s="34" cm="1">
        <f t="array" ref="AO22">High_Medium</f>
        <v>50</v>
      </c>
      <c r="AP22" s="34" cm="1">
        <f t="array" ref="AP22">High_Medium</f>
        <v>50</v>
      </c>
      <c r="AQ22" s="34" cm="1">
        <f t="array" ref="AQ22">High_Medium</f>
        <v>50</v>
      </c>
      <c r="AR22" s="34" cm="1">
        <f t="array" ref="AR22">High_Medium</f>
        <v>50</v>
      </c>
      <c r="AS22" s="34" cm="1">
        <f t="array" ref="AS22">High_Medium</f>
        <v>50</v>
      </c>
      <c r="AT22" s="34" cm="1">
        <f t="array" ref="AT22">High_Medium</f>
        <v>50</v>
      </c>
      <c r="AU22" s="34" cm="1">
        <f t="array" ref="AU22">High_Medium</f>
        <v>50</v>
      </c>
      <c r="AV22" s="34" cm="1">
        <f t="array" ref="AV22">High_Medium</f>
        <v>50</v>
      </c>
      <c r="AW22" s="122"/>
      <c r="AX22" s="34" cm="1">
        <f t="array" ref="AX22">High_Medium</f>
        <v>50</v>
      </c>
      <c r="AY22" s="34" cm="1">
        <f t="array" ref="AY22">High_Medium</f>
        <v>50</v>
      </c>
      <c r="AZ22" s="34" cm="1">
        <f t="array" ref="AZ22">High_Medium</f>
        <v>50</v>
      </c>
      <c r="BA22" s="34" cm="1">
        <f t="array" ref="BA22">High_Medium</f>
        <v>50</v>
      </c>
    </row>
    <row r="23" spans="2:53">
      <c r="B23" s="28"/>
      <c r="C23" s="28"/>
      <c r="D23" s="102" t="s">
        <v>244</v>
      </c>
      <c r="E23" s="120">
        <f>'Revenue Streams Assumptions'!$W$20</f>
        <v>1</v>
      </c>
      <c r="F23" s="120">
        <f>'Revenue Streams Assumptions'!$W$20</f>
        <v>1</v>
      </c>
      <c r="G23" s="120">
        <f>'Revenue Streams Assumptions'!$W$20</f>
        <v>1</v>
      </c>
      <c r="H23" s="120">
        <f>'Revenue Streams Assumptions'!$W$20</f>
        <v>1</v>
      </c>
      <c r="I23" s="120">
        <f>'Revenue Streams Assumptions'!$W$20</f>
        <v>1</v>
      </c>
      <c r="J23" s="125">
        <f>SUM(E23:I23)</f>
        <v>5</v>
      </c>
      <c r="K23" s="120">
        <f>'Revenue Streams Assumptions'!$W$20</f>
        <v>1</v>
      </c>
      <c r="L23" s="120">
        <f>'Revenue Streams Assumptions'!$W$20</f>
        <v>1</v>
      </c>
      <c r="M23" s="120">
        <f>'Revenue Streams Assumptions'!$W$20</f>
        <v>1</v>
      </c>
      <c r="N23" s="120">
        <f>'Revenue Streams Assumptions'!$W$20</f>
        <v>1</v>
      </c>
      <c r="O23" s="120">
        <f>'Revenue Streams Assumptions'!$W$20</f>
        <v>1</v>
      </c>
      <c r="P23" s="120">
        <f>'Revenue Streams Assumptions'!$W$20</f>
        <v>1</v>
      </c>
      <c r="Q23" s="120">
        <f>'Revenue Streams Assumptions'!$W$20</f>
        <v>1</v>
      </c>
      <c r="R23" s="120">
        <f>'Revenue Streams Assumptions'!$W$20</f>
        <v>1</v>
      </c>
      <c r="S23" s="120">
        <f>'Revenue Streams Assumptions'!$W$20</f>
        <v>1</v>
      </c>
      <c r="T23" s="120">
        <f>'Revenue Streams Assumptions'!$W$20</f>
        <v>1</v>
      </c>
      <c r="U23" s="120">
        <f>'Revenue Streams Assumptions'!$W$20</f>
        <v>1</v>
      </c>
      <c r="V23" s="120">
        <f>'Revenue Streams Assumptions'!$W$20</f>
        <v>1</v>
      </c>
      <c r="W23" s="125">
        <f>SUM(K23:V23)</f>
        <v>12</v>
      </c>
      <c r="X23" s="120">
        <f>'Revenue Streams Assumptions'!$W$20</f>
        <v>1</v>
      </c>
      <c r="Y23" s="120">
        <f>'Revenue Streams Assumptions'!$W$20</f>
        <v>1</v>
      </c>
      <c r="Z23" s="120">
        <f>'Revenue Streams Assumptions'!$W$20</f>
        <v>1</v>
      </c>
      <c r="AA23" s="120">
        <f>'Revenue Streams Assumptions'!$W$20</f>
        <v>1</v>
      </c>
      <c r="AB23" s="120">
        <f>'Revenue Streams Assumptions'!$W$20</f>
        <v>1</v>
      </c>
      <c r="AC23" s="120">
        <f>'Revenue Streams Assumptions'!$W$20</f>
        <v>1</v>
      </c>
      <c r="AD23" s="120">
        <f>'Revenue Streams Assumptions'!$W$20</f>
        <v>1</v>
      </c>
      <c r="AE23" s="120">
        <f>'Revenue Streams Assumptions'!$W$20</f>
        <v>1</v>
      </c>
      <c r="AF23" s="120">
        <f>'Revenue Streams Assumptions'!$W$20</f>
        <v>1</v>
      </c>
      <c r="AG23" s="120">
        <f>'Revenue Streams Assumptions'!$W$20</f>
        <v>1</v>
      </c>
      <c r="AH23" s="120">
        <f>'Revenue Streams Assumptions'!$W$20</f>
        <v>1</v>
      </c>
      <c r="AI23" s="120">
        <f>'Revenue Streams Assumptions'!$W$20</f>
        <v>1</v>
      </c>
      <c r="AJ23" s="125">
        <f>SUM(X23:AI23)</f>
        <v>12</v>
      </c>
      <c r="AK23" s="120">
        <f>'Revenue Streams Assumptions'!$W$20</f>
        <v>1</v>
      </c>
      <c r="AL23" s="120">
        <f>'Revenue Streams Assumptions'!$W$20</f>
        <v>1</v>
      </c>
      <c r="AM23" s="120">
        <f>'Revenue Streams Assumptions'!$W$20</f>
        <v>1</v>
      </c>
      <c r="AN23" s="120">
        <f>'Revenue Streams Assumptions'!$W$20</f>
        <v>1</v>
      </c>
      <c r="AO23" s="120">
        <f>'Revenue Streams Assumptions'!$W$20</f>
        <v>1</v>
      </c>
      <c r="AP23" s="120">
        <f>'Revenue Streams Assumptions'!$W$20</f>
        <v>1</v>
      </c>
      <c r="AQ23" s="120">
        <f>'Revenue Streams Assumptions'!$W$20</f>
        <v>1</v>
      </c>
      <c r="AR23" s="120">
        <f>'Revenue Streams Assumptions'!$W$20</f>
        <v>1</v>
      </c>
      <c r="AS23" s="120">
        <f>'Revenue Streams Assumptions'!$W$20</f>
        <v>1</v>
      </c>
      <c r="AT23" s="120">
        <f>'Revenue Streams Assumptions'!$W$20</f>
        <v>1</v>
      </c>
      <c r="AU23" s="120">
        <f>'Revenue Streams Assumptions'!$W$20</f>
        <v>1</v>
      </c>
      <c r="AV23" s="120">
        <f>'Revenue Streams Assumptions'!$W$20</f>
        <v>1</v>
      </c>
      <c r="AW23" s="125">
        <f>SUM(AK23:AV23)</f>
        <v>12</v>
      </c>
      <c r="AX23" s="120">
        <f>'Revenue Streams Assumptions'!$W$20</f>
        <v>1</v>
      </c>
      <c r="AY23" s="120">
        <f>'Revenue Streams Assumptions'!$W$20</f>
        <v>1</v>
      </c>
      <c r="AZ23" s="120">
        <f>'Revenue Streams Assumptions'!$W$20</f>
        <v>1</v>
      </c>
      <c r="BA23" s="120">
        <f>'Revenue Streams Assumptions'!$W$20</f>
        <v>1</v>
      </c>
    </row>
    <row r="24" spans="2:53">
      <c r="D24" s="103" t="s">
        <v>246</v>
      </c>
      <c r="E24" s="115">
        <f>E22*E23*'Revenue Streams Assumptions'!$V$12</f>
        <v>1.5</v>
      </c>
      <c r="F24" s="115">
        <f>F22*F23*'Revenue Streams Assumptions'!$V$12</f>
        <v>1.5</v>
      </c>
      <c r="G24" s="115">
        <f>G22*G23*'Revenue Streams Assumptions'!$V$12</f>
        <v>1.5</v>
      </c>
      <c r="H24" s="115">
        <f>H22*H23*'Revenue Streams Assumptions'!$V$12</f>
        <v>1.5</v>
      </c>
      <c r="I24" s="115">
        <f>I22*I23*'Revenue Streams Assumptions'!$V$12</f>
        <v>1.5</v>
      </c>
      <c r="J24" s="116">
        <f>SUM(E24:I24)</f>
        <v>7.5</v>
      </c>
      <c r="K24" s="115">
        <f>K22*K23*'Revenue Streams Assumptions'!$V$12</f>
        <v>1.5</v>
      </c>
      <c r="L24" s="115">
        <f>L22*L23*'Revenue Streams Assumptions'!$V$12</f>
        <v>1.5</v>
      </c>
      <c r="M24" s="115">
        <f>M22*M23*'Revenue Streams Assumptions'!$V$12</f>
        <v>1.5</v>
      </c>
      <c r="N24" s="115">
        <f>N22*N23*'Revenue Streams Assumptions'!$V$12</f>
        <v>1.5</v>
      </c>
      <c r="O24" s="115">
        <f>O22*O23*'Revenue Streams Assumptions'!$V$12</f>
        <v>1.5</v>
      </c>
      <c r="P24" s="115">
        <f>P22*P23*'Revenue Streams Assumptions'!$V$12</f>
        <v>1.5</v>
      </c>
      <c r="Q24" s="115">
        <f>Q22*Q23*'Revenue Streams Assumptions'!$V$12</f>
        <v>1.5</v>
      </c>
      <c r="R24" s="115">
        <f>R22*R23*'Revenue Streams Assumptions'!$V$12</f>
        <v>1.5</v>
      </c>
      <c r="S24" s="115">
        <f>S22*S23*'Revenue Streams Assumptions'!$V$12</f>
        <v>1.5</v>
      </c>
      <c r="T24" s="115">
        <f>T22*T23*'Revenue Streams Assumptions'!$V$12</f>
        <v>1.5</v>
      </c>
      <c r="U24" s="115">
        <f>U22*U23*'Revenue Streams Assumptions'!$V$12</f>
        <v>1.5</v>
      </c>
      <c r="V24" s="115">
        <f>V22*V23*'Revenue Streams Assumptions'!$V$12</f>
        <v>1.5</v>
      </c>
      <c r="W24" s="116">
        <f>SUM(K24:V24)</f>
        <v>18</v>
      </c>
      <c r="X24" s="115">
        <f>X22*X23*'Revenue Streams Assumptions'!$V$12</f>
        <v>1.5</v>
      </c>
      <c r="Y24" s="115">
        <f>Y22*Y23*'Revenue Streams Assumptions'!$V$12</f>
        <v>1.5</v>
      </c>
      <c r="Z24" s="115">
        <f>Z22*Z23*'Revenue Streams Assumptions'!$V$12</f>
        <v>1.5</v>
      </c>
      <c r="AA24" s="115">
        <f>AA22*AA23*'Revenue Streams Assumptions'!$V$12</f>
        <v>1.5</v>
      </c>
      <c r="AB24" s="115">
        <f>AB22*AB23*'Revenue Streams Assumptions'!$V$12</f>
        <v>1.5</v>
      </c>
      <c r="AC24" s="115">
        <f>AC22*AC23*'Revenue Streams Assumptions'!$V$12</f>
        <v>1.5</v>
      </c>
      <c r="AD24" s="115">
        <f>AD22*AD23*'Revenue Streams Assumptions'!$V$12</f>
        <v>1.5</v>
      </c>
      <c r="AE24" s="115">
        <f>AE22*AE23*'Revenue Streams Assumptions'!$V$12</f>
        <v>1.5</v>
      </c>
      <c r="AF24" s="115">
        <f>AF22*AF23*'Revenue Streams Assumptions'!$V$12</f>
        <v>1.5</v>
      </c>
      <c r="AG24" s="115">
        <f>AG22*AG23*'Revenue Streams Assumptions'!$V$12</f>
        <v>1.5</v>
      </c>
      <c r="AH24" s="115">
        <f>AH22*AH23*'Revenue Streams Assumptions'!$V$12</f>
        <v>1.5</v>
      </c>
      <c r="AI24" s="115">
        <f>AI22*AI23*'Revenue Streams Assumptions'!$V$12</f>
        <v>1.5</v>
      </c>
      <c r="AJ24" s="116">
        <f>SUM(X24:AI24)</f>
        <v>18</v>
      </c>
      <c r="AK24" s="115">
        <f>AK22*AK23*'Revenue Streams Assumptions'!$V$12</f>
        <v>1.5</v>
      </c>
      <c r="AL24" s="115">
        <f>AL22*AL23*'Revenue Streams Assumptions'!$V$12</f>
        <v>1.5</v>
      </c>
      <c r="AM24" s="115">
        <f>AM22*AM23*'Revenue Streams Assumptions'!$V$12</f>
        <v>1.5</v>
      </c>
      <c r="AN24" s="115">
        <f>AN22*AN23*'Revenue Streams Assumptions'!$V$12</f>
        <v>1.5</v>
      </c>
      <c r="AO24" s="115">
        <f>AO22*AO23*'Revenue Streams Assumptions'!$V$12</f>
        <v>1.5</v>
      </c>
      <c r="AP24" s="115">
        <f>AP22*AP23*'Revenue Streams Assumptions'!$V$12</f>
        <v>1.5</v>
      </c>
      <c r="AQ24" s="115">
        <f>AQ22*AQ23*'Revenue Streams Assumptions'!$V$12</f>
        <v>1.5</v>
      </c>
      <c r="AR24" s="115">
        <f>AR22*AR23*'Revenue Streams Assumptions'!$V$12</f>
        <v>1.5</v>
      </c>
      <c r="AS24" s="115">
        <f>AS22*AS23*'Revenue Streams Assumptions'!$V$12</f>
        <v>1.5</v>
      </c>
      <c r="AT24" s="115">
        <f>AT22*AT23*'Revenue Streams Assumptions'!$V$12</f>
        <v>1.5</v>
      </c>
      <c r="AU24" s="115">
        <f>AU22*AU23*'Revenue Streams Assumptions'!$V$12</f>
        <v>1.5</v>
      </c>
      <c r="AV24" s="115">
        <f>AV22*AV23*'Revenue Streams Assumptions'!$V$12</f>
        <v>1.5</v>
      </c>
      <c r="AW24" s="116">
        <f>SUM(AK24:AV24)</f>
        <v>18</v>
      </c>
      <c r="AX24" s="115">
        <f>AX22*AX23*'Revenue Streams Assumptions'!$V$12</f>
        <v>1.5</v>
      </c>
      <c r="AY24" s="115">
        <f>AY22*AY23*'Revenue Streams Assumptions'!$V$12</f>
        <v>1.5</v>
      </c>
      <c r="AZ24" s="115">
        <f>AZ22*AZ23*'Revenue Streams Assumptions'!$V$12</f>
        <v>1.5</v>
      </c>
      <c r="BA24" s="115">
        <f>BA22*BA23*'Revenue Streams Assumptions'!$V$12</f>
        <v>1.5</v>
      </c>
    </row>
    <row r="25" spans="2:53">
      <c r="D25" s="101"/>
      <c r="E25" s="34"/>
      <c r="F25" s="34"/>
      <c r="G25" s="34"/>
      <c r="H25" s="34"/>
      <c r="I25" s="34"/>
      <c r="J25" s="109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109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109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109"/>
      <c r="AX25" s="34"/>
      <c r="AY25" s="34"/>
      <c r="AZ25" s="34"/>
      <c r="BA25" s="34"/>
    </row>
    <row r="26" spans="2:53">
      <c r="D26" s="105" t="s">
        <v>292</v>
      </c>
      <c r="E26" s="106">
        <f>E24*'Revenue Streams Assumptions'!$V$13</f>
        <v>1.0499999999999998</v>
      </c>
      <c r="F26" s="106">
        <f>F24*'Revenue Streams Assumptions'!$V$13</f>
        <v>1.0499999999999998</v>
      </c>
      <c r="G26" s="106">
        <f>G24*'Revenue Streams Assumptions'!$V$13</f>
        <v>1.0499999999999998</v>
      </c>
      <c r="H26" s="106">
        <f>H24*'Revenue Streams Assumptions'!$V$13</f>
        <v>1.0499999999999998</v>
      </c>
      <c r="I26" s="106">
        <f>I24*'Revenue Streams Assumptions'!$V$13</f>
        <v>1.0499999999999998</v>
      </c>
      <c r="J26" s="117">
        <f>SUM(E26:I26)</f>
        <v>5.2499999999999991</v>
      </c>
      <c r="K26" s="106">
        <f>K24*'Revenue Streams Assumptions'!$V$13</f>
        <v>1.0499999999999998</v>
      </c>
      <c r="L26" s="106">
        <f>L24*'Revenue Streams Assumptions'!$V$13</f>
        <v>1.0499999999999998</v>
      </c>
      <c r="M26" s="106">
        <f>M24*'Revenue Streams Assumptions'!$V$13</f>
        <v>1.0499999999999998</v>
      </c>
      <c r="N26" s="106">
        <f>N24*'Revenue Streams Assumptions'!$V$13</f>
        <v>1.0499999999999998</v>
      </c>
      <c r="O26" s="106">
        <f>O24*'Revenue Streams Assumptions'!$V$13</f>
        <v>1.0499999999999998</v>
      </c>
      <c r="P26" s="106">
        <f>P24*'Revenue Streams Assumptions'!$V$13</f>
        <v>1.0499999999999998</v>
      </c>
      <c r="Q26" s="106">
        <f>Q24*'Revenue Streams Assumptions'!$V$13</f>
        <v>1.0499999999999998</v>
      </c>
      <c r="R26" s="106">
        <f>R24*'Revenue Streams Assumptions'!$V$13</f>
        <v>1.0499999999999998</v>
      </c>
      <c r="S26" s="106">
        <f>S24*'Revenue Streams Assumptions'!$V$13</f>
        <v>1.0499999999999998</v>
      </c>
      <c r="T26" s="106">
        <f>T24*'Revenue Streams Assumptions'!$V$13</f>
        <v>1.0499999999999998</v>
      </c>
      <c r="U26" s="106">
        <f>U24*'Revenue Streams Assumptions'!$V$13</f>
        <v>1.0499999999999998</v>
      </c>
      <c r="V26" s="106">
        <f>V24*'Revenue Streams Assumptions'!$V$13</f>
        <v>1.0499999999999998</v>
      </c>
      <c r="W26" s="117">
        <f>SUM(K26:V26)</f>
        <v>12.600000000000001</v>
      </c>
      <c r="X26" s="106">
        <f>X24*'Revenue Streams Assumptions'!$V$13</f>
        <v>1.0499999999999998</v>
      </c>
      <c r="Y26" s="106">
        <f>Y24*'Revenue Streams Assumptions'!$V$13</f>
        <v>1.0499999999999998</v>
      </c>
      <c r="Z26" s="106">
        <f>Z24*'Revenue Streams Assumptions'!$V$13</f>
        <v>1.0499999999999998</v>
      </c>
      <c r="AA26" s="106">
        <f>AA24*'Revenue Streams Assumptions'!$V$13</f>
        <v>1.0499999999999998</v>
      </c>
      <c r="AB26" s="106">
        <f>AB24*'Revenue Streams Assumptions'!$V$13</f>
        <v>1.0499999999999998</v>
      </c>
      <c r="AC26" s="106">
        <f>AC24*'Revenue Streams Assumptions'!$V$13</f>
        <v>1.0499999999999998</v>
      </c>
      <c r="AD26" s="106">
        <f>AD24*'Revenue Streams Assumptions'!$V$13</f>
        <v>1.0499999999999998</v>
      </c>
      <c r="AE26" s="106">
        <f>AE24*'Revenue Streams Assumptions'!$V$13</f>
        <v>1.0499999999999998</v>
      </c>
      <c r="AF26" s="106">
        <f>AF24*'Revenue Streams Assumptions'!$V$13</f>
        <v>1.0499999999999998</v>
      </c>
      <c r="AG26" s="106">
        <f>AG24*'Revenue Streams Assumptions'!$V$13</f>
        <v>1.0499999999999998</v>
      </c>
      <c r="AH26" s="106">
        <f>AH24*'Revenue Streams Assumptions'!$V$13</f>
        <v>1.0499999999999998</v>
      </c>
      <c r="AI26" s="106">
        <f>AI24*'Revenue Streams Assumptions'!$V$13</f>
        <v>1.0499999999999998</v>
      </c>
      <c r="AJ26" s="117">
        <f>SUM(X26:AI26)</f>
        <v>12.600000000000001</v>
      </c>
      <c r="AK26" s="106">
        <f>AK24*'Revenue Streams Assumptions'!$V$13</f>
        <v>1.0499999999999998</v>
      </c>
      <c r="AL26" s="106">
        <f>AL24*'Revenue Streams Assumptions'!$V$13</f>
        <v>1.0499999999999998</v>
      </c>
      <c r="AM26" s="106">
        <f>AM24*'Revenue Streams Assumptions'!$V$13</f>
        <v>1.0499999999999998</v>
      </c>
      <c r="AN26" s="106">
        <f>AN24*'Revenue Streams Assumptions'!$V$13</f>
        <v>1.0499999999999998</v>
      </c>
      <c r="AO26" s="106">
        <f>AO24*'Revenue Streams Assumptions'!$V$13</f>
        <v>1.0499999999999998</v>
      </c>
      <c r="AP26" s="106">
        <f>AP24*'Revenue Streams Assumptions'!$V$13</f>
        <v>1.0499999999999998</v>
      </c>
      <c r="AQ26" s="106">
        <f>AQ24*'Revenue Streams Assumptions'!$V$13</f>
        <v>1.0499999999999998</v>
      </c>
      <c r="AR26" s="106">
        <f>AR24*'Revenue Streams Assumptions'!$V$13</f>
        <v>1.0499999999999998</v>
      </c>
      <c r="AS26" s="106">
        <f>AS24*'Revenue Streams Assumptions'!$V$13</f>
        <v>1.0499999999999998</v>
      </c>
      <c r="AT26" s="106">
        <f>AT24*'Revenue Streams Assumptions'!$V$13</f>
        <v>1.0499999999999998</v>
      </c>
      <c r="AU26" s="106">
        <f>AU24*'Revenue Streams Assumptions'!$V$13</f>
        <v>1.0499999999999998</v>
      </c>
      <c r="AV26" s="106">
        <f>AV24*'Revenue Streams Assumptions'!$V$13</f>
        <v>1.0499999999999998</v>
      </c>
      <c r="AW26" s="117">
        <f>SUM(AK26:AV26)</f>
        <v>12.600000000000001</v>
      </c>
      <c r="AX26" s="106">
        <f>AX24*'Revenue Streams Assumptions'!$V$13</f>
        <v>1.0499999999999998</v>
      </c>
      <c r="AY26" s="106">
        <f>AY24*'Revenue Streams Assumptions'!$V$13</f>
        <v>1.0499999999999998</v>
      </c>
      <c r="AZ26" s="106">
        <f>AZ24*'Revenue Streams Assumptions'!$V$13</f>
        <v>1.0499999999999998</v>
      </c>
      <c r="BA26" s="106">
        <f>BA24*'Revenue Streams Assumptions'!$V$13</f>
        <v>1.0499999999999998</v>
      </c>
    </row>
    <row r="27" spans="2:53">
      <c r="D27" s="110" t="s">
        <v>293</v>
      </c>
      <c r="E27" s="104">
        <f>E24*'Revenue Streams Assumptions'!$V$14</f>
        <v>0.45000000000000007</v>
      </c>
      <c r="F27" s="104">
        <f>F24*'Revenue Streams Assumptions'!$V$14</f>
        <v>0.45000000000000007</v>
      </c>
      <c r="G27" s="104">
        <f>G24*'Revenue Streams Assumptions'!$V$14</f>
        <v>0.45000000000000007</v>
      </c>
      <c r="H27" s="104">
        <f>H24*'Revenue Streams Assumptions'!$V$14</f>
        <v>0.45000000000000007</v>
      </c>
      <c r="I27" s="104">
        <f>I24*'Revenue Streams Assumptions'!$V$14</f>
        <v>0.45000000000000007</v>
      </c>
      <c r="J27" s="118">
        <f>SUM(E27:I27)</f>
        <v>2.2500000000000004</v>
      </c>
      <c r="K27" s="104">
        <f>K24*'Revenue Streams Assumptions'!$V$14</f>
        <v>0.45000000000000007</v>
      </c>
      <c r="L27" s="104">
        <f>L24*'Revenue Streams Assumptions'!$V$14</f>
        <v>0.45000000000000007</v>
      </c>
      <c r="M27" s="104">
        <f>M24*'Revenue Streams Assumptions'!$V$14</f>
        <v>0.45000000000000007</v>
      </c>
      <c r="N27" s="104">
        <f>N24*'Revenue Streams Assumptions'!$V$14</f>
        <v>0.45000000000000007</v>
      </c>
      <c r="O27" s="104">
        <f>O24*'Revenue Streams Assumptions'!$V$14</f>
        <v>0.45000000000000007</v>
      </c>
      <c r="P27" s="104">
        <f>P24*'Revenue Streams Assumptions'!$V$14</f>
        <v>0.45000000000000007</v>
      </c>
      <c r="Q27" s="104">
        <f>Q24*'Revenue Streams Assumptions'!$V$14</f>
        <v>0.45000000000000007</v>
      </c>
      <c r="R27" s="104">
        <f>R24*'Revenue Streams Assumptions'!$V$14</f>
        <v>0.45000000000000007</v>
      </c>
      <c r="S27" s="104">
        <f>S24*'Revenue Streams Assumptions'!$V$14</f>
        <v>0.45000000000000007</v>
      </c>
      <c r="T27" s="104">
        <f>T24*'Revenue Streams Assumptions'!$V$14</f>
        <v>0.45000000000000007</v>
      </c>
      <c r="U27" s="104">
        <f>U24*'Revenue Streams Assumptions'!$V$14</f>
        <v>0.45000000000000007</v>
      </c>
      <c r="V27" s="104">
        <f>V24*'Revenue Streams Assumptions'!$V$14</f>
        <v>0.45000000000000007</v>
      </c>
      <c r="W27" s="118">
        <f>SUM(K27:V27)</f>
        <v>5.4000000000000012</v>
      </c>
      <c r="X27" s="104">
        <f>X24*'Revenue Streams Assumptions'!$V$14</f>
        <v>0.45000000000000007</v>
      </c>
      <c r="Y27" s="104">
        <f>Y24*'Revenue Streams Assumptions'!$V$14</f>
        <v>0.45000000000000007</v>
      </c>
      <c r="Z27" s="104">
        <f>Z24*'Revenue Streams Assumptions'!$V$14</f>
        <v>0.45000000000000007</v>
      </c>
      <c r="AA27" s="104">
        <f>AA24*'Revenue Streams Assumptions'!$V$14</f>
        <v>0.45000000000000007</v>
      </c>
      <c r="AB27" s="104">
        <f>AB24*'Revenue Streams Assumptions'!$V$14</f>
        <v>0.45000000000000007</v>
      </c>
      <c r="AC27" s="104">
        <f>AC24*'Revenue Streams Assumptions'!$V$14</f>
        <v>0.45000000000000007</v>
      </c>
      <c r="AD27" s="104">
        <f>AD24*'Revenue Streams Assumptions'!$V$14</f>
        <v>0.45000000000000007</v>
      </c>
      <c r="AE27" s="104">
        <f>AE24*'Revenue Streams Assumptions'!$V$14</f>
        <v>0.45000000000000007</v>
      </c>
      <c r="AF27" s="104">
        <f>AF24*'Revenue Streams Assumptions'!$V$14</f>
        <v>0.45000000000000007</v>
      </c>
      <c r="AG27" s="104">
        <f>AG24*'Revenue Streams Assumptions'!$V$14</f>
        <v>0.45000000000000007</v>
      </c>
      <c r="AH27" s="104">
        <f>AH24*'Revenue Streams Assumptions'!$V$14</f>
        <v>0.45000000000000007</v>
      </c>
      <c r="AI27" s="104">
        <f>AI24*'Revenue Streams Assumptions'!$V$14</f>
        <v>0.45000000000000007</v>
      </c>
      <c r="AJ27" s="118">
        <f>SUM(X27:AI27)</f>
        <v>5.4000000000000012</v>
      </c>
      <c r="AK27" s="104">
        <f>AK24*'Revenue Streams Assumptions'!$V$14</f>
        <v>0.45000000000000007</v>
      </c>
      <c r="AL27" s="104">
        <f>AL24*'Revenue Streams Assumptions'!$V$14</f>
        <v>0.45000000000000007</v>
      </c>
      <c r="AM27" s="104">
        <f>AM24*'Revenue Streams Assumptions'!$V$14</f>
        <v>0.45000000000000007</v>
      </c>
      <c r="AN27" s="104">
        <f>AN24*'Revenue Streams Assumptions'!$V$14</f>
        <v>0.45000000000000007</v>
      </c>
      <c r="AO27" s="104">
        <f>AO24*'Revenue Streams Assumptions'!$V$14</f>
        <v>0.45000000000000007</v>
      </c>
      <c r="AP27" s="104">
        <f>AP24*'Revenue Streams Assumptions'!$V$14</f>
        <v>0.45000000000000007</v>
      </c>
      <c r="AQ27" s="104">
        <f>AQ24*'Revenue Streams Assumptions'!$V$14</f>
        <v>0.45000000000000007</v>
      </c>
      <c r="AR27" s="104">
        <f>AR24*'Revenue Streams Assumptions'!$V$14</f>
        <v>0.45000000000000007</v>
      </c>
      <c r="AS27" s="104">
        <f>AS24*'Revenue Streams Assumptions'!$V$14</f>
        <v>0.45000000000000007</v>
      </c>
      <c r="AT27" s="104">
        <f>AT24*'Revenue Streams Assumptions'!$V$14</f>
        <v>0.45000000000000007</v>
      </c>
      <c r="AU27" s="104">
        <f>AU24*'Revenue Streams Assumptions'!$V$14</f>
        <v>0.45000000000000007</v>
      </c>
      <c r="AV27" s="104">
        <f>AV24*'Revenue Streams Assumptions'!$V$14</f>
        <v>0.45000000000000007</v>
      </c>
      <c r="AW27" s="118">
        <f>SUM(AK27:AV27)</f>
        <v>5.4000000000000012</v>
      </c>
      <c r="AX27" s="104">
        <f>AX24*'Revenue Streams Assumptions'!$V$14</f>
        <v>0.45000000000000007</v>
      </c>
      <c r="AY27" s="104">
        <f>AY24*'Revenue Streams Assumptions'!$V$14</f>
        <v>0.45000000000000007</v>
      </c>
      <c r="AZ27" s="104">
        <f>AZ24*'Revenue Streams Assumptions'!$V$14</f>
        <v>0.45000000000000007</v>
      </c>
      <c r="BA27" s="104">
        <f>BA24*'Revenue Streams Assumptions'!$V$14</f>
        <v>0.45000000000000007</v>
      </c>
    </row>
    <row r="28" spans="2:53" ht="15.95">
      <c r="B28" s="467" t="s">
        <v>7</v>
      </c>
      <c r="C28" s="467"/>
      <c r="D28" s="467"/>
      <c r="E28" s="107"/>
      <c r="F28" s="107"/>
      <c r="G28" s="107"/>
      <c r="H28" s="107"/>
      <c r="I28" s="107"/>
      <c r="J28" s="108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7"/>
      <c r="AT28" s="107"/>
      <c r="AU28" s="107"/>
      <c r="AV28" s="107"/>
      <c r="AW28" s="107"/>
      <c r="AX28" s="107"/>
      <c r="AY28" s="107"/>
      <c r="AZ28" s="107"/>
      <c r="BA28" s="107"/>
    </row>
    <row r="29" spans="2:53">
      <c r="B29" s="28"/>
      <c r="C29" s="28"/>
      <c r="D29" s="20" t="s">
        <v>11</v>
      </c>
      <c r="E29" s="34" cm="1">
        <f t="array" ref="E29">High_Low</f>
        <v>10</v>
      </c>
      <c r="F29" s="34" cm="1">
        <f t="array" ref="F29">High_Low</f>
        <v>10</v>
      </c>
      <c r="G29" s="34" cm="1">
        <f t="array" ref="G29">High_Low</f>
        <v>10</v>
      </c>
      <c r="H29" s="34" cm="1">
        <f t="array" ref="H29">High_Low</f>
        <v>10</v>
      </c>
      <c r="I29" s="34" cm="1">
        <f t="array" ref="I29">High_Low</f>
        <v>10</v>
      </c>
      <c r="J29" s="122"/>
      <c r="K29" s="34" cm="1">
        <f t="array" ref="K29">High_Low</f>
        <v>10</v>
      </c>
      <c r="L29" s="34" cm="1">
        <f t="array" ref="L29">High_Low</f>
        <v>10</v>
      </c>
      <c r="M29" s="34" cm="1">
        <f t="array" ref="M29">High_Low</f>
        <v>10</v>
      </c>
      <c r="N29" s="34" cm="1">
        <f t="array" ref="N29">High_Low</f>
        <v>10</v>
      </c>
      <c r="O29" s="34" cm="1">
        <f t="array" ref="O29">High_Low</f>
        <v>10</v>
      </c>
      <c r="P29" s="34" cm="1">
        <f t="array" ref="P29">High_Low</f>
        <v>10</v>
      </c>
      <c r="Q29" s="34" cm="1">
        <f t="array" ref="Q29">High_Low</f>
        <v>10</v>
      </c>
      <c r="R29" s="34" cm="1">
        <f t="array" ref="R29">High_Low</f>
        <v>10</v>
      </c>
      <c r="S29" s="34" cm="1">
        <f t="array" ref="S29">High_Low</f>
        <v>10</v>
      </c>
      <c r="T29" s="34" cm="1">
        <f t="array" ref="T29">High_Low</f>
        <v>10</v>
      </c>
      <c r="U29" s="34" cm="1">
        <f t="array" ref="U29">High_Low</f>
        <v>10</v>
      </c>
      <c r="V29" s="34" cm="1">
        <f t="array" ref="V29">High_Low</f>
        <v>10</v>
      </c>
      <c r="W29" s="122"/>
      <c r="X29" s="34" cm="1">
        <f t="array" ref="X29">High_Low</f>
        <v>10</v>
      </c>
      <c r="Y29" s="34" cm="1">
        <f t="array" ref="Y29">High_Low</f>
        <v>10</v>
      </c>
      <c r="Z29" s="34" cm="1">
        <f t="array" ref="Z29">High_Low</f>
        <v>10</v>
      </c>
      <c r="AA29" s="34" cm="1">
        <f t="array" ref="AA29">High_Low</f>
        <v>10</v>
      </c>
      <c r="AB29" s="34" cm="1">
        <f t="array" ref="AB29">High_Low</f>
        <v>10</v>
      </c>
      <c r="AC29" s="34" cm="1">
        <f t="array" ref="AC29">High_Low</f>
        <v>10</v>
      </c>
      <c r="AD29" s="34" cm="1">
        <f t="array" ref="AD29">High_Low</f>
        <v>10</v>
      </c>
      <c r="AE29" s="34" cm="1">
        <f t="array" ref="AE29">High_Low</f>
        <v>10</v>
      </c>
      <c r="AF29" s="34" cm="1">
        <f t="array" ref="AF29">High_Low</f>
        <v>10</v>
      </c>
      <c r="AG29" s="34" cm="1">
        <f t="array" ref="AG29">High_Low</f>
        <v>10</v>
      </c>
      <c r="AH29" s="34" cm="1">
        <f t="array" ref="AH29">High_Low</f>
        <v>10</v>
      </c>
      <c r="AI29" s="34" cm="1">
        <f t="array" ref="AI29">High_Low</f>
        <v>10</v>
      </c>
      <c r="AJ29" s="122"/>
      <c r="AK29" s="34" cm="1">
        <f t="array" ref="AK29">High_Low</f>
        <v>10</v>
      </c>
      <c r="AL29" s="34" cm="1">
        <f t="array" ref="AL29">High_Low</f>
        <v>10</v>
      </c>
      <c r="AM29" s="34" cm="1">
        <f t="array" ref="AM29">High_Low</f>
        <v>10</v>
      </c>
      <c r="AN29" s="34" cm="1">
        <f t="array" ref="AN29">High_Low</f>
        <v>10</v>
      </c>
      <c r="AO29" s="34" cm="1">
        <f t="array" ref="AO29">High_Low</f>
        <v>10</v>
      </c>
      <c r="AP29" s="34" cm="1">
        <f t="array" ref="AP29">High_Low</f>
        <v>10</v>
      </c>
      <c r="AQ29" s="34" cm="1">
        <f t="array" ref="AQ29">High_Low</f>
        <v>10</v>
      </c>
      <c r="AR29" s="34" cm="1">
        <f t="array" ref="AR29">High_Low</f>
        <v>10</v>
      </c>
      <c r="AS29" s="34" cm="1">
        <f t="array" ref="AS29">High_Low</f>
        <v>10</v>
      </c>
      <c r="AT29" s="34" cm="1">
        <f t="array" ref="AT29">High_Low</f>
        <v>10</v>
      </c>
      <c r="AU29" s="34" cm="1">
        <f t="array" ref="AU29">High_Low</f>
        <v>10</v>
      </c>
      <c r="AV29" s="34" cm="1">
        <f t="array" ref="AV29">High_Low</f>
        <v>10</v>
      </c>
      <c r="AW29" s="122"/>
      <c r="AX29" s="34" cm="1">
        <f t="array" ref="AX29">High_Low</f>
        <v>10</v>
      </c>
      <c r="AY29" s="34" cm="1">
        <f t="array" ref="AY29">High_Low</f>
        <v>10</v>
      </c>
      <c r="AZ29" s="34" cm="1">
        <f t="array" ref="AZ29">High_Low</f>
        <v>10</v>
      </c>
      <c r="BA29" s="34" cm="1">
        <f t="array" ref="BA29">High_Low</f>
        <v>10</v>
      </c>
    </row>
    <row r="30" spans="2:53">
      <c r="B30" s="28"/>
      <c r="C30" s="28"/>
      <c r="D30" s="102" t="s">
        <v>244</v>
      </c>
      <c r="E30" s="120">
        <f>'Revenue Streams Assumptions'!$W$21</f>
        <v>1</v>
      </c>
      <c r="F30" s="120">
        <f>'Revenue Streams Assumptions'!$W$21</f>
        <v>1</v>
      </c>
      <c r="G30" s="120">
        <f>'Revenue Streams Assumptions'!$W$21</f>
        <v>1</v>
      </c>
      <c r="H30" s="120">
        <f>'Revenue Streams Assumptions'!$W$21</f>
        <v>1</v>
      </c>
      <c r="I30" s="120">
        <f>'Revenue Streams Assumptions'!$W$21</f>
        <v>1</v>
      </c>
      <c r="J30" s="125">
        <f>SUM(E30:I30)</f>
        <v>5</v>
      </c>
      <c r="K30" s="120">
        <f>'Revenue Streams Assumptions'!$W$21</f>
        <v>1</v>
      </c>
      <c r="L30" s="120">
        <f>'Revenue Streams Assumptions'!$W$21</f>
        <v>1</v>
      </c>
      <c r="M30" s="120">
        <f>'Revenue Streams Assumptions'!$W$21</f>
        <v>1</v>
      </c>
      <c r="N30" s="120">
        <f>'Revenue Streams Assumptions'!$W$21</f>
        <v>1</v>
      </c>
      <c r="O30" s="120">
        <f>'Revenue Streams Assumptions'!$W$21</f>
        <v>1</v>
      </c>
      <c r="P30" s="120">
        <f>'Revenue Streams Assumptions'!$W$21</f>
        <v>1</v>
      </c>
      <c r="Q30" s="120">
        <f>'Revenue Streams Assumptions'!$W$21</f>
        <v>1</v>
      </c>
      <c r="R30" s="120">
        <f>'Revenue Streams Assumptions'!$W$21</f>
        <v>1</v>
      </c>
      <c r="S30" s="120">
        <f>'Revenue Streams Assumptions'!$W$21</f>
        <v>1</v>
      </c>
      <c r="T30" s="120">
        <f>'Revenue Streams Assumptions'!$W$21</f>
        <v>1</v>
      </c>
      <c r="U30" s="120">
        <f>'Revenue Streams Assumptions'!$W$21</f>
        <v>1</v>
      </c>
      <c r="V30" s="120">
        <f>'Revenue Streams Assumptions'!$W$21</f>
        <v>1</v>
      </c>
      <c r="W30" s="125">
        <f>SUM(K30:V30)</f>
        <v>12</v>
      </c>
      <c r="X30" s="120">
        <f>'Revenue Streams Assumptions'!$W$21</f>
        <v>1</v>
      </c>
      <c r="Y30" s="120">
        <f>'Revenue Streams Assumptions'!$W$21</f>
        <v>1</v>
      </c>
      <c r="Z30" s="120">
        <f>'Revenue Streams Assumptions'!$W$21</f>
        <v>1</v>
      </c>
      <c r="AA30" s="120">
        <f>'Revenue Streams Assumptions'!$W$21</f>
        <v>1</v>
      </c>
      <c r="AB30" s="120">
        <f>'Revenue Streams Assumptions'!$W$21</f>
        <v>1</v>
      </c>
      <c r="AC30" s="120">
        <f>'Revenue Streams Assumptions'!$W$21</f>
        <v>1</v>
      </c>
      <c r="AD30" s="120">
        <f>'Revenue Streams Assumptions'!$W$21</f>
        <v>1</v>
      </c>
      <c r="AE30" s="120">
        <f>'Revenue Streams Assumptions'!$W$21</f>
        <v>1</v>
      </c>
      <c r="AF30" s="120">
        <f>'Revenue Streams Assumptions'!$W$21</f>
        <v>1</v>
      </c>
      <c r="AG30" s="120">
        <f>'Revenue Streams Assumptions'!$W$21</f>
        <v>1</v>
      </c>
      <c r="AH30" s="120">
        <f>'Revenue Streams Assumptions'!$W$21</f>
        <v>1</v>
      </c>
      <c r="AI30" s="120">
        <f>'Revenue Streams Assumptions'!$W$21</f>
        <v>1</v>
      </c>
      <c r="AJ30" s="125">
        <f>SUM(X30:AI30)</f>
        <v>12</v>
      </c>
      <c r="AK30" s="120">
        <f>'Revenue Streams Assumptions'!$W$21</f>
        <v>1</v>
      </c>
      <c r="AL30" s="120">
        <f>'Revenue Streams Assumptions'!$W$21</f>
        <v>1</v>
      </c>
      <c r="AM30" s="120">
        <f>'Revenue Streams Assumptions'!$W$21</f>
        <v>1</v>
      </c>
      <c r="AN30" s="120">
        <f>'Revenue Streams Assumptions'!$W$21</f>
        <v>1</v>
      </c>
      <c r="AO30" s="120">
        <f>'Revenue Streams Assumptions'!$W$21</f>
        <v>1</v>
      </c>
      <c r="AP30" s="120">
        <f>'Revenue Streams Assumptions'!$W$21</f>
        <v>1</v>
      </c>
      <c r="AQ30" s="120">
        <f>'Revenue Streams Assumptions'!$W$21</f>
        <v>1</v>
      </c>
      <c r="AR30" s="120">
        <f>'Revenue Streams Assumptions'!$W$21</f>
        <v>1</v>
      </c>
      <c r="AS30" s="120">
        <f>'Revenue Streams Assumptions'!$W$21</f>
        <v>1</v>
      </c>
      <c r="AT30" s="120">
        <f>'Revenue Streams Assumptions'!$W$21</f>
        <v>1</v>
      </c>
      <c r="AU30" s="120">
        <f>'Revenue Streams Assumptions'!$W$21</f>
        <v>1</v>
      </c>
      <c r="AV30" s="120">
        <f>'Revenue Streams Assumptions'!$W$21</f>
        <v>1</v>
      </c>
      <c r="AW30" s="125">
        <f>SUM(AK30:AV30)</f>
        <v>12</v>
      </c>
      <c r="AX30" s="120">
        <f>'Revenue Streams Assumptions'!$W$21</f>
        <v>1</v>
      </c>
      <c r="AY30" s="120">
        <f>'Revenue Streams Assumptions'!$W$21</f>
        <v>1</v>
      </c>
      <c r="AZ30" s="120">
        <f>'Revenue Streams Assumptions'!$W$21</f>
        <v>1</v>
      </c>
      <c r="BA30" s="120">
        <f>'Revenue Streams Assumptions'!$W$21</f>
        <v>1</v>
      </c>
    </row>
    <row r="31" spans="2:53">
      <c r="D31" s="103" t="s">
        <v>246</v>
      </c>
      <c r="E31" s="115">
        <f>E29*E30*'Revenue Streams Assumptions'!$V$12</f>
        <v>0.3</v>
      </c>
      <c r="F31" s="115">
        <f>F29*F30*'Revenue Streams Assumptions'!$V$12</f>
        <v>0.3</v>
      </c>
      <c r="G31" s="115">
        <f>G29*G30*'Revenue Streams Assumptions'!$V$12</f>
        <v>0.3</v>
      </c>
      <c r="H31" s="115">
        <f>H29*H30*'Revenue Streams Assumptions'!$V$12</f>
        <v>0.3</v>
      </c>
      <c r="I31" s="115">
        <f>I29*I30*'Revenue Streams Assumptions'!$V$12</f>
        <v>0.3</v>
      </c>
      <c r="J31" s="116">
        <f>SUM(E31:I31)</f>
        <v>1.5</v>
      </c>
      <c r="K31" s="115">
        <f>K29*K30*'Revenue Streams Assumptions'!$V$12</f>
        <v>0.3</v>
      </c>
      <c r="L31" s="115">
        <f>L29*L30*'Revenue Streams Assumptions'!$V$12</f>
        <v>0.3</v>
      </c>
      <c r="M31" s="115">
        <f>M29*M30*'Revenue Streams Assumptions'!$V$12</f>
        <v>0.3</v>
      </c>
      <c r="N31" s="115">
        <f>N29*N30*'Revenue Streams Assumptions'!$V$12</f>
        <v>0.3</v>
      </c>
      <c r="O31" s="115">
        <f>O29*O30*'Revenue Streams Assumptions'!$V$12</f>
        <v>0.3</v>
      </c>
      <c r="P31" s="115">
        <f>P29*P30*'Revenue Streams Assumptions'!$V$12</f>
        <v>0.3</v>
      </c>
      <c r="Q31" s="115">
        <f>Q29*Q30*'Revenue Streams Assumptions'!$V$12</f>
        <v>0.3</v>
      </c>
      <c r="R31" s="115">
        <f>R29*R30*'Revenue Streams Assumptions'!$V$12</f>
        <v>0.3</v>
      </c>
      <c r="S31" s="115">
        <f>S29*S30*'Revenue Streams Assumptions'!$V$12</f>
        <v>0.3</v>
      </c>
      <c r="T31" s="115">
        <f>T29*T30*'Revenue Streams Assumptions'!$V$12</f>
        <v>0.3</v>
      </c>
      <c r="U31" s="115">
        <f>U29*U30*'Revenue Streams Assumptions'!$V$12</f>
        <v>0.3</v>
      </c>
      <c r="V31" s="115">
        <f>V29*V30*'Revenue Streams Assumptions'!$V$12</f>
        <v>0.3</v>
      </c>
      <c r="W31" s="116">
        <f>SUM(K31:V31)</f>
        <v>3.5999999999999992</v>
      </c>
      <c r="X31" s="115">
        <f>X29*X30*'Revenue Streams Assumptions'!$V$12</f>
        <v>0.3</v>
      </c>
      <c r="Y31" s="115">
        <f>Y29*Y30*'Revenue Streams Assumptions'!$V$12</f>
        <v>0.3</v>
      </c>
      <c r="Z31" s="115">
        <f>Z29*Z30*'Revenue Streams Assumptions'!$V$12</f>
        <v>0.3</v>
      </c>
      <c r="AA31" s="115">
        <f>AA29*AA30*'Revenue Streams Assumptions'!$V$12</f>
        <v>0.3</v>
      </c>
      <c r="AB31" s="115">
        <f>AB29*AB30*'Revenue Streams Assumptions'!$V$12</f>
        <v>0.3</v>
      </c>
      <c r="AC31" s="115">
        <f>AC29*AC30*'Revenue Streams Assumptions'!$V$12</f>
        <v>0.3</v>
      </c>
      <c r="AD31" s="115">
        <f>AD29*AD30*'Revenue Streams Assumptions'!$V$12</f>
        <v>0.3</v>
      </c>
      <c r="AE31" s="115">
        <f>AE29*AE30*'Revenue Streams Assumptions'!$V$12</f>
        <v>0.3</v>
      </c>
      <c r="AF31" s="115">
        <f>AF29*AF30*'Revenue Streams Assumptions'!$V$12</f>
        <v>0.3</v>
      </c>
      <c r="AG31" s="115">
        <f>AG29*AG30*'Revenue Streams Assumptions'!$V$12</f>
        <v>0.3</v>
      </c>
      <c r="AH31" s="115">
        <f>AH29*AH30*'Revenue Streams Assumptions'!$V$12</f>
        <v>0.3</v>
      </c>
      <c r="AI31" s="115">
        <f>AI29*AI30*'Revenue Streams Assumptions'!$V$12</f>
        <v>0.3</v>
      </c>
      <c r="AJ31" s="116">
        <f>SUM(X31:AI31)</f>
        <v>3.5999999999999992</v>
      </c>
      <c r="AK31" s="115">
        <f>AK29*AK30*'Revenue Streams Assumptions'!$V$12</f>
        <v>0.3</v>
      </c>
      <c r="AL31" s="115">
        <f>AL29*AL30*'Revenue Streams Assumptions'!$V$12</f>
        <v>0.3</v>
      </c>
      <c r="AM31" s="115">
        <f>AM29*AM30*'Revenue Streams Assumptions'!$V$12</f>
        <v>0.3</v>
      </c>
      <c r="AN31" s="115">
        <f>AN29*AN30*'Revenue Streams Assumptions'!$V$12</f>
        <v>0.3</v>
      </c>
      <c r="AO31" s="115">
        <f>AO29*AO30*'Revenue Streams Assumptions'!$V$12</f>
        <v>0.3</v>
      </c>
      <c r="AP31" s="115">
        <f>AP29*AP30*'Revenue Streams Assumptions'!$V$12</f>
        <v>0.3</v>
      </c>
      <c r="AQ31" s="115">
        <f>AQ29*AQ30*'Revenue Streams Assumptions'!$V$12</f>
        <v>0.3</v>
      </c>
      <c r="AR31" s="115">
        <f>AR29*AR30*'Revenue Streams Assumptions'!$V$12</f>
        <v>0.3</v>
      </c>
      <c r="AS31" s="115">
        <f>AS29*AS30*'Revenue Streams Assumptions'!$V$12</f>
        <v>0.3</v>
      </c>
      <c r="AT31" s="115">
        <f>AT29*AT30*'Revenue Streams Assumptions'!$V$12</f>
        <v>0.3</v>
      </c>
      <c r="AU31" s="115">
        <f>AU29*AU30*'Revenue Streams Assumptions'!$V$12</f>
        <v>0.3</v>
      </c>
      <c r="AV31" s="115">
        <f>AV29*AV30*'Revenue Streams Assumptions'!$V$12</f>
        <v>0.3</v>
      </c>
      <c r="AW31" s="116">
        <f>SUM(AK31:AV31)</f>
        <v>3.5999999999999992</v>
      </c>
      <c r="AX31" s="115">
        <f>AX29*AX30*'Revenue Streams Assumptions'!$V$12</f>
        <v>0.3</v>
      </c>
      <c r="AY31" s="115">
        <f>AY29*AY30*'Revenue Streams Assumptions'!$V$12</f>
        <v>0.3</v>
      </c>
      <c r="AZ31" s="115">
        <f>AZ29*AZ30*'Revenue Streams Assumptions'!$V$12</f>
        <v>0.3</v>
      </c>
      <c r="BA31" s="115">
        <f>BA29*BA30*'Revenue Streams Assumptions'!$V$12</f>
        <v>0.3</v>
      </c>
    </row>
    <row r="32" spans="2:53">
      <c r="D32" s="101"/>
      <c r="E32" s="34"/>
      <c r="F32" s="34"/>
      <c r="G32" s="34"/>
      <c r="H32" s="34"/>
      <c r="I32" s="34"/>
      <c r="J32" s="109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109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109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109"/>
      <c r="AX32" s="34"/>
      <c r="AY32" s="34"/>
      <c r="AZ32" s="34"/>
      <c r="BA32" s="34"/>
    </row>
    <row r="33" spans="2:53">
      <c r="D33" s="126" t="s">
        <v>292</v>
      </c>
      <c r="E33" s="106">
        <f>E31*'Revenue Streams Assumptions'!$V$13</f>
        <v>0.21</v>
      </c>
      <c r="F33" s="106">
        <f>F31*'Revenue Streams Assumptions'!$V$13</f>
        <v>0.21</v>
      </c>
      <c r="G33" s="106">
        <f>G31*'Revenue Streams Assumptions'!$V$13</f>
        <v>0.21</v>
      </c>
      <c r="H33" s="106">
        <f>H31*'Revenue Streams Assumptions'!$V$13</f>
        <v>0.21</v>
      </c>
      <c r="I33" s="106">
        <f>I31*'Revenue Streams Assumptions'!$V$13</f>
        <v>0.21</v>
      </c>
      <c r="J33" s="117">
        <f>SUM(E33:I33)</f>
        <v>1.05</v>
      </c>
      <c r="K33" s="106">
        <f>K31*'Revenue Streams Assumptions'!$V$13</f>
        <v>0.21</v>
      </c>
      <c r="L33" s="106">
        <f>L31*'Revenue Streams Assumptions'!$V$13</f>
        <v>0.21</v>
      </c>
      <c r="M33" s="106">
        <f>M31*'Revenue Streams Assumptions'!$V$13</f>
        <v>0.21</v>
      </c>
      <c r="N33" s="106">
        <f>N31*'Revenue Streams Assumptions'!$V$13</f>
        <v>0.21</v>
      </c>
      <c r="O33" s="106">
        <f>O31*'Revenue Streams Assumptions'!$V$13</f>
        <v>0.21</v>
      </c>
      <c r="P33" s="106">
        <f>P31*'Revenue Streams Assumptions'!$V$13</f>
        <v>0.21</v>
      </c>
      <c r="Q33" s="106">
        <f>Q31*'Revenue Streams Assumptions'!$V$13</f>
        <v>0.21</v>
      </c>
      <c r="R33" s="106">
        <f>R31*'Revenue Streams Assumptions'!$V$13</f>
        <v>0.21</v>
      </c>
      <c r="S33" s="106">
        <f>S31*'Revenue Streams Assumptions'!$V$13</f>
        <v>0.21</v>
      </c>
      <c r="T33" s="106">
        <f>T31*'Revenue Streams Assumptions'!$V$13</f>
        <v>0.21</v>
      </c>
      <c r="U33" s="106">
        <f>U31*'Revenue Streams Assumptions'!$V$13</f>
        <v>0.21</v>
      </c>
      <c r="V33" s="106">
        <f>V31*'Revenue Streams Assumptions'!$V$13</f>
        <v>0.21</v>
      </c>
      <c r="W33" s="117">
        <f>SUM(K33:V33)</f>
        <v>2.52</v>
      </c>
      <c r="X33" s="106">
        <f>X31*'Revenue Streams Assumptions'!$V$13</f>
        <v>0.21</v>
      </c>
      <c r="Y33" s="106">
        <f>Y31*'Revenue Streams Assumptions'!$V$13</f>
        <v>0.21</v>
      </c>
      <c r="Z33" s="106">
        <f>Z31*'Revenue Streams Assumptions'!$V$13</f>
        <v>0.21</v>
      </c>
      <c r="AA33" s="106">
        <f>AA31*'Revenue Streams Assumptions'!$V$13</f>
        <v>0.21</v>
      </c>
      <c r="AB33" s="106">
        <f>AB31*'Revenue Streams Assumptions'!$V$13</f>
        <v>0.21</v>
      </c>
      <c r="AC33" s="106">
        <f>AC31*'Revenue Streams Assumptions'!$V$13</f>
        <v>0.21</v>
      </c>
      <c r="AD33" s="106">
        <f>AD31*'Revenue Streams Assumptions'!$V$13</f>
        <v>0.21</v>
      </c>
      <c r="AE33" s="106">
        <f>AE31*'Revenue Streams Assumptions'!$V$13</f>
        <v>0.21</v>
      </c>
      <c r="AF33" s="106">
        <f>AF31*'Revenue Streams Assumptions'!$V$13</f>
        <v>0.21</v>
      </c>
      <c r="AG33" s="106">
        <f>AG31*'Revenue Streams Assumptions'!$V$13</f>
        <v>0.21</v>
      </c>
      <c r="AH33" s="106">
        <f>AH31*'Revenue Streams Assumptions'!$V$13</f>
        <v>0.21</v>
      </c>
      <c r="AI33" s="106">
        <f>AI31*'Revenue Streams Assumptions'!$V$13</f>
        <v>0.21</v>
      </c>
      <c r="AJ33" s="117">
        <f>SUM(X33:AI33)</f>
        <v>2.52</v>
      </c>
      <c r="AK33" s="106">
        <f>AK31*'Revenue Streams Assumptions'!$V$13</f>
        <v>0.21</v>
      </c>
      <c r="AL33" s="106">
        <f>AL31*'Revenue Streams Assumptions'!$V$13</f>
        <v>0.21</v>
      </c>
      <c r="AM33" s="106">
        <f>AM31*'Revenue Streams Assumptions'!$V$13</f>
        <v>0.21</v>
      </c>
      <c r="AN33" s="106">
        <f>AN31*'Revenue Streams Assumptions'!$V$13</f>
        <v>0.21</v>
      </c>
      <c r="AO33" s="106">
        <f>AO31*'Revenue Streams Assumptions'!$V$13</f>
        <v>0.21</v>
      </c>
      <c r="AP33" s="106">
        <f>AP31*'Revenue Streams Assumptions'!$V$13</f>
        <v>0.21</v>
      </c>
      <c r="AQ33" s="106">
        <f>AQ31*'Revenue Streams Assumptions'!$V$13</f>
        <v>0.21</v>
      </c>
      <c r="AR33" s="106">
        <f>AR31*'Revenue Streams Assumptions'!$V$13</f>
        <v>0.21</v>
      </c>
      <c r="AS33" s="106">
        <f>AS31*'Revenue Streams Assumptions'!$V$13</f>
        <v>0.21</v>
      </c>
      <c r="AT33" s="106">
        <f>AT31*'Revenue Streams Assumptions'!$V$13</f>
        <v>0.21</v>
      </c>
      <c r="AU33" s="106">
        <f>AU31*'Revenue Streams Assumptions'!$V$13</f>
        <v>0.21</v>
      </c>
      <c r="AV33" s="106">
        <f>AV31*'Revenue Streams Assumptions'!$V$13</f>
        <v>0.21</v>
      </c>
      <c r="AW33" s="117">
        <f>SUM(AK33:AV33)</f>
        <v>2.52</v>
      </c>
      <c r="AX33" s="106">
        <f>AX31*'Revenue Streams Assumptions'!$V$13</f>
        <v>0.21</v>
      </c>
      <c r="AY33" s="106">
        <f>AY31*'Revenue Streams Assumptions'!$V$13</f>
        <v>0.21</v>
      </c>
      <c r="AZ33" s="106">
        <f>AZ31*'Revenue Streams Assumptions'!$V$13</f>
        <v>0.21</v>
      </c>
      <c r="BA33" s="106">
        <f>BA31*'Revenue Streams Assumptions'!$V$13</f>
        <v>0.21</v>
      </c>
    </row>
    <row r="34" spans="2:53">
      <c r="D34" s="20" t="s">
        <v>293</v>
      </c>
      <c r="E34" s="104">
        <f>E31*'Revenue Streams Assumptions'!$V$14</f>
        <v>9.0000000000000011E-2</v>
      </c>
      <c r="F34" s="104">
        <f>F31*'Revenue Streams Assumptions'!$V$14</f>
        <v>9.0000000000000011E-2</v>
      </c>
      <c r="G34" s="104">
        <f>G31*'Revenue Streams Assumptions'!$V$14</f>
        <v>9.0000000000000011E-2</v>
      </c>
      <c r="H34" s="104">
        <f>H31*'Revenue Streams Assumptions'!$V$14</f>
        <v>9.0000000000000011E-2</v>
      </c>
      <c r="I34" s="104">
        <f>I31*'Revenue Streams Assumptions'!$V$14</f>
        <v>9.0000000000000011E-2</v>
      </c>
      <c r="J34" s="118">
        <f>SUM(E34:I34)</f>
        <v>0.45000000000000007</v>
      </c>
      <c r="K34" s="104">
        <f>K31*'Revenue Streams Assumptions'!$V$14</f>
        <v>9.0000000000000011E-2</v>
      </c>
      <c r="L34" s="104">
        <f>L31*'Revenue Streams Assumptions'!$V$14</f>
        <v>9.0000000000000011E-2</v>
      </c>
      <c r="M34" s="104">
        <f>M31*'Revenue Streams Assumptions'!$V$14</f>
        <v>9.0000000000000011E-2</v>
      </c>
      <c r="N34" s="104">
        <f>N31*'Revenue Streams Assumptions'!$V$14</f>
        <v>9.0000000000000011E-2</v>
      </c>
      <c r="O34" s="104">
        <f>O31*'Revenue Streams Assumptions'!$V$14</f>
        <v>9.0000000000000011E-2</v>
      </c>
      <c r="P34" s="104">
        <f>P31*'Revenue Streams Assumptions'!$V$14</f>
        <v>9.0000000000000011E-2</v>
      </c>
      <c r="Q34" s="104">
        <f>Q31*'Revenue Streams Assumptions'!$V$14</f>
        <v>9.0000000000000011E-2</v>
      </c>
      <c r="R34" s="104">
        <f>R31*'Revenue Streams Assumptions'!$V$14</f>
        <v>9.0000000000000011E-2</v>
      </c>
      <c r="S34" s="104">
        <f>S31*'Revenue Streams Assumptions'!$V$14</f>
        <v>9.0000000000000011E-2</v>
      </c>
      <c r="T34" s="104">
        <f>T31*'Revenue Streams Assumptions'!$V$14</f>
        <v>9.0000000000000011E-2</v>
      </c>
      <c r="U34" s="104">
        <f>U31*'Revenue Streams Assumptions'!$V$14</f>
        <v>9.0000000000000011E-2</v>
      </c>
      <c r="V34" s="104">
        <f>V31*'Revenue Streams Assumptions'!$V$14</f>
        <v>9.0000000000000011E-2</v>
      </c>
      <c r="W34" s="118">
        <f>SUM(K34:V34)</f>
        <v>1.0799999999999998</v>
      </c>
      <c r="X34" s="104">
        <f>X31*'Revenue Streams Assumptions'!$V$14</f>
        <v>9.0000000000000011E-2</v>
      </c>
      <c r="Y34" s="104">
        <f>Y31*'Revenue Streams Assumptions'!$V$14</f>
        <v>9.0000000000000011E-2</v>
      </c>
      <c r="Z34" s="104">
        <f>Z31*'Revenue Streams Assumptions'!$V$14</f>
        <v>9.0000000000000011E-2</v>
      </c>
      <c r="AA34" s="104">
        <f>AA31*'Revenue Streams Assumptions'!$V$14</f>
        <v>9.0000000000000011E-2</v>
      </c>
      <c r="AB34" s="104">
        <f>AB31*'Revenue Streams Assumptions'!$V$14</f>
        <v>9.0000000000000011E-2</v>
      </c>
      <c r="AC34" s="104">
        <f>AC31*'Revenue Streams Assumptions'!$V$14</f>
        <v>9.0000000000000011E-2</v>
      </c>
      <c r="AD34" s="104">
        <f>AD31*'Revenue Streams Assumptions'!$V$14</f>
        <v>9.0000000000000011E-2</v>
      </c>
      <c r="AE34" s="104">
        <f>AE31*'Revenue Streams Assumptions'!$V$14</f>
        <v>9.0000000000000011E-2</v>
      </c>
      <c r="AF34" s="104">
        <f>AF31*'Revenue Streams Assumptions'!$V$14</f>
        <v>9.0000000000000011E-2</v>
      </c>
      <c r="AG34" s="104">
        <f>AG31*'Revenue Streams Assumptions'!$V$14</f>
        <v>9.0000000000000011E-2</v>
      </c>
      <c r="AH34" s="104">
        <f>AH31*'Revenue Streams Assumptions'!$V$14</f>
        <v>9.0000000000000011E-2</v>
      </c>
      <c r="AI34" s="104">
        <f>AI31*'Revenue Streams Assumptions'!$V$14</f>
        <v>9.0000000000000011E-2</v>
      </c>
      <c r="AJ34" s="118">
        <f>SUM(X34:AI34)</f>
        <v>1.0799999999999998</v>
      </c>
      <c r="AK34" s="104">
        <f>AK31*'Revenue Streams Assumptions'!$V$14</f>
        <v>9.0000000000000011E-2</v>
      </c>
      <c r="AL34" s="104">
        <f>AL31*'Revenue Streams Assumptions'!$V$14</f>
        <v>9.0000000000000011E-2</v>
      </c>
      <c r="AM34" s="104">
        <f>AM31*'Revenue Streams Assumptions'!$V$14</f>
        <v>9.0000000000000011E-2</v>
      </c>
      <c r="AN34" s="104">
        <f>AN31*'Revenue Streams Assumptions'!$V$14</f>
        <v>9.0000000000000011E-2</v>
      </c>
      <c r="AO34" s="104">
        <f>AO31*'Revenue Streams Assumptions'!$V$14</f>
        <v>9.0000000000000011E-2</v>
      </c>
      <c r="AP34" s="104">
        <f>AP31*'Revenue Streams Assumptions'!$V$14</f>
        <v>9.0000000000000011E-2</v>
      </c>
      <c r="AQ34" s="104">
        <f>AQ31*'Revenue Streams Assumptions'!$V$14</f>
        <v>9.0000000000000011E-2</v>
      </c>
      <c r="AR34" s="104">
        <f>AR31*'Revenue Streams Assumptions'!$V$14</f>
        <v>9.0000000000000011E-2</v>
      </c>
      <c r="AS34" s="104">
        <f>AS31*'Revenue Streams Assumptions'!$V$14</f>
        <v>9.0000000000000011E-2</v>
      </c>
      <c r="AT34" s="104">
        <f>AT31*'Revenue Streams Assumptions'!$V$14</f>
        <v>9.0000000000000011E-2</v>
      </c>
      <c r="AU34" s="104">
        <f>AU31*'Revenue Streams Assumptions'!$V$14</f>
        <v>9.0000000000000011E-2</v>
      </c>
      <c r="AV34" s="104">
        <f>AV31*'Revenue Streams Assumptions'!$V$14</f>
        <v>9.0000000000000011E-2</v>
      </c>
      <c r="AW34" s="118">
        <f>SUM(AK34:AV34)</f>
        <v>1.0799999999999998</v>
      </c>
      <c r="AX34" s="104">
        <f>AX31*'Revenue Streams Assumptions'!$V$14</f>
        <v>9.0000000000000011E-2</v>
      </c>
      <c r="AY34" s="104">
        <f>AY31*'Revenue Streams Assumptions'!$V$14</f>
        <v>9.0000000000000011E-2</v>
      </c>
      <c r="AZ34" s="104">
        <f>AZ31*'Revenue Streams Assumptions'!$V$14</f>
        <v>9.0000000000000011E-2</v>
      </c>
      <c r="BA34" s="104">
        <f>BA31*'Revenue Streams Assumptions'!$V$14</f>
        <v>9.0000000000000011E-2</v>
      </c>
    </row>
    <row r="35" spans="2:53">
      <c r="B35" s="14"/>
      <c r="C35" s="14"/>
      <c r="D35" s="123"/>
      <c r="E35" s="36"/>
      <c r="F35" s="36"/>
      <c r="G35" s="36"/>
      <c r="H35" s="36"/>
      <c r="I35" s="36"/>
      <c r="J35" s="124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</row>
    <row r="36" spans="2:53">
      <c r="D36" s="121" t="s">
        <v>257</v>
      </c>
      <c r="E36" s="34">
        <f>E17+E24+E31</f>
        <v>6.3</v>
      </c>
      <c r="F36" s="34">
        <f t="shared" ref="F36:I36" si="4">F17+F24+F31</f>
        <v>6.3</v>
      </c>
      <c r="G36" s="34">
        <f t="shared" si="4"/>
        <v>6.3</v>
      </c>
      <c r="H36" s="34">
        <f t="shared" si="4"/>
        <v>6.3</v>
      </c>
      <c r="I36" s="34">
        <f t="shared" si="4"/>
        <v>6.3</v>
      </c>
      <c r="J36" s="122">
        <f>SUM(E36:I36)</f>
        <v>31.5</v>
      </c>
      <c r="K36" s="34">
        <f t="shared" ref="K36:V36" si="5">K17+K24+K31</f>
        <v>6.3</v>
      </c>
      <c r="L36" s="34">
        <f t="shared" si="5"/>
        <v>6.3</v>
      </c>
      <c r="M36" s="34">
        <f t="shared" si="5"/>
        <v>6.3</v>
      </c>
      <c r="N36" s="34">
        <f t="shared" si="5"/>
        <v>6.3</v>
      </c>
      <c r="O36" s="34">
        <f t="shared" si="5"/>
        <v>6.3</v>
      </c>
      <c r="P36" s="34">
        <f t="shared" si="5"/>
        <v>6.3</v>
      </c>
      <c r="Q36" s="34">
        <f t="shared" si="5"/>
        <v>6.3</v>
      </c>
      <c r="R36" s="34">
        <f t="shared" si="5"/>
        <v>6.3</v>
      </c>
      <c r="S36" s="34">
        <f t="shared" si="5"/>
        <v>6.3</v>
      </c>
      <c r="T36" s="34">
        <f t="shared" si="5"/>
        <v>6.3</v>
      </c>
      <c r="U36" s="34">
        <f t="shared" si="5"/>
        <v>6.3</v>
      </c>
      <c r="V36" s="34">
        <f t="shared" si="5"/>
        <v>6.3</v>
      </c>
      <c r="W36" s="122">
        <f>SUM(K36:V36)</f>
        <v>75.59999999999998</v>
      </c>
      <c r="X36" s="34">
        <f t="shared" ref="X36:AI36" si="6">X17+X24+X31</f>
        <v>6.3</v>
      </c>
      <c r="Y36" s="34">
        <f t="shared" si="6"/>
        <v>6.3</v>
      </c>
      <c r="Z36" s="34">
        <f t="shared" si="6"/>
        <v>6.3</v>
      </c>
      <c r="AA36" s="34">
        <f t="shared" si="6"/>
        <v>6.3</v>
      </c>
      <c r="AB36" s="34">
        <f t="shared" si="6"/>
        <v>6.3</v>
      </c>
      <c r="AC36" s="34">
        <f t="shared" si="6"/>
        <v>6.3</v>
      </c>
      <c r="AD36" s="34">
        <f t="shared" si="6"/>
        <v>6.3</v>
      </c>
      <c r="AE36" s="34">
        <f t="shared" si="6"/>
        <v>6.3</v>
      </c>
      <c r="AF36" s="34">
        <f t="shared" si="6"/>
        <v>6.3</v>
      </c>
      <c r="AG36" s="34">
        <f t="shared" si="6"/>
        <v>6.3</v>
      </c>
      <c r="AH36" s="34">
        <f t="shared" si="6"/>
        <v>6.3</v>
      </c>
      <c r="AI36" s="34">
        <f t="shared" si="6"/>
        <v>6.3</v>
      </c>
      <c r="AJ36" s="122">
        <f>SUM(X36:AI36)</f>
        <v>75.59999999999998</v>
      </c>
      <c r="AK36" s="34">
        <f t="shared" ref="AK36:AV36" si="7">AK17+AK24+AK31</f>
        <v>6.3</v>
      </c>
      <c r="AL36" s="34">
        <f t="shared" si="7"/>
        <v>6.3</v>
      </c>
      <c r="AM36" s="34">
        <f t="shared" si="7"/>
        <v>6.3</v>
      </c>
      <c r="AN36" s="34">
        <f t="shared" si="7"/>
        <v>6.3</v>
      </c>
      <c r="AO36" s="34">
        <f t="shared" si="7"/>
        <v>6.3</v>
      </c>
      <c r="AP36" s="34">
        <f t="shared" si="7"/>
        <v>6.3</v>
      </c>
      <c r="AQ36" s="34">
        <f t="shared" si="7"/>
        <v>6.3</v>
      </c>
      <c r="AR36" s="34">
        <f t="shared" si="7"/>
        <v>6.3</v>
      </c>
      <c r="AS36" s="34">
        <f t="shared" si="7"/>
        <v>6.3</v>
      </c>
      <c r="AT36" s="34">
        <f t="shared" si="7"/>
        <v>6.3</v>
      </c>
      <c r="AU36" s="34">
        <f t="shared" si="7"/>
        <v>6.3</v>
      </c>
      <c r="AV36" s="34">
        <f t="shared" si="7"/>
        <v>6.3</v>
      </c>
      <c r="AW36" s="122">
        <f>SUM(AK36:AV36)</f>
        <v>75.59999999999998</v>
      </c>
      <c r="AX36" s="34">
        <f>AX17+AX24+AX31</f>
        <v>6.3</v>
      </c>
      <c r="AY36" s="34">
        <f t="shared" ref="AY36:BA36" si="8">AY17+AY24+AY31</f>
        <v>6.3</v>
      </c>
      <c r="AZ36" s="34">
        <f t="shared" si="8"/>
        <v>6.3</v>
      </c>
      <c r="BA36" s="34">
        <f t="shared" si="8"/>
        <v>6.3</v>
      </c>
    </row>
    <row r="37" spans="2:53">
      <c r="D37" s="121" t="s">
        <v>294</v>
      </c>
      <c r="E37" s="34">
        <f>E19+E26+E33</f>
        <v>4.4099999999999993</v>
      </c>
      <c r="F37" s="34">
        <f t="shared" ref="F37:I37" si="9">F19+F26+F33</f>
        <v>4.4099999999999993</v>
      </c>
      <c r="G37" s="34">
        <f t="shared" si="9"/>
        <v>4.4099999999999993</v>
      </c>
      <c r="H37" s="34">
        <f t="shared" si="9"/>
        <v>4.4099999999999993</v>
      </c>
      <c r="I37" s="34">
        <f t="shared" si="9"/>
        <v>4.4099999999999993</v>
      </c>
      <c r="J37" s="122">
        <f>SUM(E37:I37)</f>
        <v>22.049999999999997</v>
      </c>
      <c r="K37" s="34">
        <f t="shared" ref="K37:V37" si="10">K19+K26+K33</f>
        <v>4.4099999999999993</v>
      </c>
      <c r="L37" s="34">
        <f t="shared" si="10"/>
        <v>4.4099999999999993</v>
      </c>
      <c r="M37" s="34">
        <f t="shared" si="10"/>
        <v>4.4099999999999993</v>
      </c>
      <c r="N37" s="34">
        <f t="shared" si="10"/>
        <v>4.4099999999999993</v>
      </c>
      <c r="O37" s="34">
        <f t="shared" si="10"/>
        <v>4.4099999999999993</v>
      </c>
      <c r="P37" s="34">
        <f t="shared" si="10"/>
        <v>4.4099999999999993</v>
      </c>
      <c r="Q37" s="34">
        <f t="shared" si="10"/>
        <v>4.4099999999999993</v>
      </c>
      <c r="R37" s="34">
        <f t="shared" si="10"/>
        <v>4.4099999999999993</v>
      </c>
      <c r="S37" s="34">
        <f t="shared" si="10"/>
        <v>4.4099999999999993</v>
      </c>
      <c r="T37" s="34">
        <f t="shared" si="10"/>
        <v>4.4099999999999993</v>
      </c>
      <c r="U37" s="34">
        <f t="shared" si="10"/>
        <v>4.4099999999999993</v>
      </c>
      <c r="V37" s="34">
        <f t="shared" si="10"/>
        <v>4.4099999999999993</v>
      </c>
      <c r="W37" s="122">
        <f t="shared" ref="W37:W38" si="11">SUM(K37:V37)</f>
        <v>52.91999999999998</v>
      </c>
      <c r="X37" s="34">
        <f t="shared" ref="X37:AI37" si="12">X19+X26+X33</f>
        <v>4.4099999999999993</v>
      </c>
      <c r="Y37" s="34">
        <f t="shared" si="12"/>
        <v>4.4099999999999993</v>
      </c>
      <c r="Z37" s="34">
        <f t="shared" si="12"/>
        <v>4.4099999999999993</v>
      </c>
      <c r="AA37" s="34">
        <f t="shared" si="12"/>
        <v>4.4099999999999993</v>
      </c>
      <c r="AB37" s="34">
        <f t="shared" si="12"/>
        <v>4.4099999999999993</v>
      </c>
      <c r="AC37" s="34">
        <f t="shared" si="12"/>
        <v>4.4099999999999993</v>
      </c>
      <c r="AD37" s="34">
        <f t="shared" si="12"/>
        <v>4.4099999999999993</v>
      </c>
      <c r="AE37" s="34">
        <f t="shared" si="12"/>
        <v>4.4099999999999993</v>
      </c>
      <c r="AF37" s="34">
        <f t="shared" si="12"/>
        <v>4.4099999999999993</v>
      </c>
      <c r="AG37" s="34">
        <f t="shared" si="12"/>
        <v>4.4099999999999993</v>
      </c>
      <c r="AH37" s="34">
        <f t="shared" si="12"/>
        <v>4.4099999999999993</v>
      </c>
      <c r="AI37" s="34">
        <f t="shared" si="12"/>
        <v>4.4099999999999993</v>
      </c>
      <c r="AJ37" s="122">
        <f t="shared" ref="AJ37:AJ38" si="13">SUM(X37:AI37)</f>
        <v>52.91999999999998</v>
      </c>
      <c r="AK37" s="34">
        <f t="shared" ref="AK37:AV37" si="14">AK19+AK26+AK33</f>
        <v>4.4099999999999993</v>
      </c>
      <c r="AL37" s="34">
        <f t="shared" si="14"/>
        <v>4.4099999999999993</v>
      </c>
      <c r="AM37" s="34">
        <f t="shared" si="14"/>
        <v>4.4099999999999993</v>
      </c>
      <c r="AN37" s="34">
        <f t="shared" si="14"/>
        <v>4.4099999999999993</v>
      </c>
      <c r="AO37" s="34">
        <f t="shared" si="14"/>
        <v>4.4099999999999993</v>
      </c>
      <c r="AP37" s="34">
        <f t="shared" si="14"/>
        <v>4.4099999999999993</v>
      </c>
      <c r="AQ37" s="34">
        <f t="shared" si="14"/>
        <v>4.4099999999999993</v>
      </c>
      <c r="AR37" s="34">
        <f t="shared" si="14"/>
        <v>4.4099999999999993</v>
      </c>
      <c r="AS37" s="34">
        <f t="shared" si="14"/>
        <v>4.4099999999999993</v>
      </c>
      <c r="AT37" s="34">
        <f t="shared" si="14"/>
        <v>4.4099999999999993</v>
      </c>
      <c r="AU37" s="34">
        <f t="shared" si="14"/>
        <v>4.4099999999999993</v>
      </c>
      <c r="AV37" s="34">
        <f t="shared" si="14"/>
        <v>4.4099999999999993</v>
      </c>
      <c r="AW37" s="122">
        <f t="shared" ref="AW37:AW38" si="15">SUM(AK37:AV37)</f>
        <v>52.91999999999998</v>
      </c>
      <c r="AX37" s="34">
        <f t="shared" ref="AX37:BA37" si="16">AX19+AX26+AX33</f>
        <v>4.4099999999999993</v>
      </c>
      <c r="AY37" s="34">
        <f t="shared" si="16"/>
        <v>4.4099999999999993</v>
      </c>
      <c r="AZ37" s="34">
        <f t="shared" si="16"/>
        <v>4.4099999999999993</v>
      </c>
      <c r="BA37" s="34">
        <f t="shared" si="16"/>
        <v>4.4099999999999993</v>
      </c>
    </row>
    <row r="38" spans="2:53">
      <c r="D38" s="121" t="s">
        <v>295</v>
      </c>
      <c r="E38" s="34">
        <f>E20+E27+E34</f>
        <v>1.8900000000000003</v>
      </c>
      <c r="F38" s="34">
        <f t="shared" ref="F38:I38" si="17">F20+F27+F34</f>
        <v>1.8900000000000003</v>
      </c>
      <c r="G38" s="34">
        <f t="shared" si="17"/>
        <v>1.8900000000000003</v>
      </c>
      <c r="H38" s="34">
        <f t="shared" si="17"/>
        <v>1.8900000000000003</v>
      </c>
      <c r="I38" s="34">
        <f t="shared" si="17"/>
        <v>1.8900000000000003</v>
      </c>
      <c r="J38" s="122">
        <f>SUM(E38:I38)</f>
        <v>9.4500000000000011</v>
      </c>
      <c r="K38" s="34">
        <f t="shared" ref="K38:V38" si="18">K20+K27+K34</f>
        <v>1.8900000000000003</v>
      </c>
      <c r="L38" s="34">
        <f t="shared" si="18"/>
        <v>1.8900000000000003</v>
      </c>
      <c r="M38" s="34">
        <f t="shared" si="18"/>
        <v>1.8900000000000003</v>
      </c>
      <c r="N38" s="34">
        <f t="shared" si="18"/>
        <v>1.8900000000000003</v>
      </c>
      <c r="O38" s="34">
        <f t="shared" si="18"/>
        <v>1.8900000000000003</v>
      </c>
      <c r="P38" s="34">
        <f t="shared" si="18"/>
        <v>1.8900000000000003</v>
      </c>
      <c r="Q38" s="34">
        <f t="shared" si="18"/>
        <v>1.8900000000000003</v>
      </c>
      <c r="R38" s="34">
        <f t="shared" si="18"/>
        <v>1.8900000000000003</v>
      </c>
      <c r="S38" s="34">
        <f t="shared" si="18"/>
        <v>1.8900000000000003</v>
      </c>
      <c r="T38" s="34">
        <f t="shared" si="18"/>
        <v>1.8900000000000003</v>
      </c>
      <c r="U38" s="34">
        <f t="shared" si="18"/>
        <v>1.8900000000000003</v>
      </c>
      <c r="V38" s="34">
        <f t="shared" si="18"/>
        <v>1.8900000000000003</v>
      </c>
      <c r="W38" s="122">
        <f t="shared" si="11"/>
        <v>22.680000000000003</v>
      </c>
      <c r="X38" s="34">
        <f t="shared" ref="X38:AI38" si="19">X20+X27+X34</f>
        <v>1.8900000000000003</v>
      </c>
      <c r="Y38" s="34">
        <f t="shared" si="19"/>
        <v>1.8900000000000003</v>
      </c>
      <c r="Z38" s="34">
        <f t="shared" si="19"/>
        <v>1.8900000000000003</v>
      </c>
      <c r="AA38" s="34">
        <f t="shared" si="19"/>
        <v>1.8900000000000003</v>
      </c>
      <c r="AB38" s="34">
        <f t="shared" si="19"/>
        <v>1.8900000000000003</v>
      </c>
      <c r="AC38" s="34">
        <f t="shared" si="19"/>
        <v>1.8900000000000003</v>
      </c>
      <c r="AD38" s="34">
        <f t="shared" si="19"/>
        <v>1.8900000000000003</v>
      </c>
      <c r="AE38" s="34">
        <f t="shared" si="19"/>
        <v>1.8900000000000003</v>
      </c>
      <c r="AF38" s="34">
        <f t="shared" si="19"/>
        <v>1.8900000000000003</v>
      </c>
      <c r="AG38" s="34">
        <f t="shared" si="19"/>
        <v>1.8900000000000003</v>
      </c>
      <c r="AH38" s="34">
        <f t="shared" si="19"/>
        <v>1.8900000000000003</v>
      </c>
      <c r="AI38" s="34">
        <f t="shared" si="19"/>
        <v>1.8900000000000003</v>
      </c>
      <c r="AJ38" s="122">
        <f t="shared" si="13"/>
        <v>22.680000000000003</v>
      </c>
      <c r="AK38" s="34">
        <f t="shared" ref="AK38:AV38" si="20">AK20+AK27+AK34</f>
        <v>1.8900000000000003</v>
      </c>
      <c r="AL38" s="34">
        <f t="shared" si="20"/>
        <v>1.8900000000000003</v>
      </c>
      <c r="AM38" s="34">
        <f t="shared" si="20"/>
        <v>1.8900000000000003</v>
      </c>
      <c r="AN38" s="34">
        <f t="shared" si="20"/>
        <v>1.8900000000000003</v>
      </c>
      <c r="AO38" s="34">
        <f t="shared" si="20"/>
        <v>1.8900000000000003</v>
      </c>
      <c r="AP38" s="34">
        <f t="shared" si="20"/>
        <v>1.8900000000000003</v>
      </c>
      <c r="AQ38" s="34">
        <f t="shared" si="20"/>
        <v>1.8900000000000003</v>
      </c>
      <c r="AR38" s="34">
        <f t="shared" si="20"/>
        <v>1.8900000000000003</v>
      </c>
      <c r="AS38" s="34">
        <f t="shared" si="20"/>
        <v>1.8900000000000003</v>
      </c>
      <c r="AT38" s="34">
        <f t="shared" si="20"/>
        <v>1.8900000000000003</v>
      </c>
      <c r="AU38" s="34">
        <f t="shared" si="20"/>
        <v>1.8900000000000003</v>
      </c>
      <c r="AV38" s="34">
        <f t="shared" si="20"/>
        <v>1.8900000000000003</v>
      </c>
      <c r="AW38" s="122">
        <f t="shared" si="15"/>
        <v>22.680000000000003</v>
      </c>
      <c r="AX38" s="34">
        <f t="shared" ref="AX38:BA38" si="21">AX20+AX27+AX34</f>
        <v>1.8900000000000003</v>
      </c>
      <c r="AY38" s="34">
        <f t="shared" si="21"/>
        <v>1.8900000000000003</v>
      </c>
      <c r="AZ38" s="34">
        <f t="shared" si="21"/>
        <v>1.8900000000000003</v>
      </c>
      <c r="BA38" s="34">
        <f t="shared" si="21"/>
        <v>1.8900000000000003</v>
      </c>
    </row>
    <row r="39" spans="2:53" ht="20.100000000000001">
      <c r="B39" s="466" t="s">
        <v>9</v>
      </c>
      <c r="C39" s="466"/>
      <c r="D39" s="466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</row>
    <row r="40" spans="2:53" ht="15.95">
      <c r="B40" s="467" t="s">
        <v>13</v>
      </c>
      <c r="C40" s="467"/>
      <c r="D40" s="467"/>
      <c r="E40" s="107"/>
      <c r="F40" s="107"/>
      <c r="G40" s="107"/>
      <c r="H40" s="107"/>
      <c r="I40" s="107"/>
      <c r="J40" s="108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7"/>
      <c r="AT40" s="107"/>
      <c r="AU40" s="107"/>
      <c r="AV40" s="107"/>
      <c r="AW40" s="107"/>
      <c r="AX40" s="107"/>
      <c r="AY40" s="107"/>
      <c r="AZ40" s="107"/>
      <c r="BA40" s="107"/>
    </row>
    <row r="41" spans="2:53">
      <c r="B41" s="28"/>
      <c r="C41" s="28"/>
      <c r="D41" s="20" t="s">
        <v>11</v>
      </c>
      <c r="E41" s="111" cm="1">
        <f t="array" ref="E41">Medium_High</f>
        <v>150</v>
      </c>
      <c r="F41" s="111" cm="1">
        <f t="array" ref="F41">Medium_High</f>
        <v>150</v>
      </c>
      <c r="G41" s="111" cm="1">
        <f t="array" ref="G41">Medium_High</f>
        <v>150</v>
      </c>
      <c r="H41" s="111" cm="1">
        <f t="array" ref="H41">Medium_High</f>
        <v>150</v>
      </c>
      <c r="I41" s="111" cm="1">
        <f t="array" ref="I41">Medium_High</f>
        <v>150</v>
      </c>
      <c r="J41" s="122"/>
      <c r="K41" s="111" cm="1">
        <f t="array" ref="K41">Medium_High</f>
        <v>150</v>
      </c>
      <c r="L41" s="111" cm="1">
        <f t="array" ref="L41">Medium_High</f>
        <v>150</v>
      </c>
      <c r="M41" s="111" cm="1">
        <f t="array" ref="M41">Medium_High</f>
        <v>150</v>
      </c>
      <c r="N41" s="111" cm="1">
        <f t="array" ref="N41">Medium_High</f>
        <v>150</v>
      </c>
      <c r="O41" s="111" cm="1">
        <f t="array" ref="O41">Medium_High</f>
        <v>150</v>
      </c>
      <c r="P41" s="111" cm="1">
        <f t="array" ref="P41">Medium_High</f>
        <v>150</v>
      </c>
      <c r="Q41" s="111" cm="1">
        <f t="array" ref="Q41">Medium_High</f>
        <v>150</v>
      </c>
      <c r="R41" s="111" cm="1">
        <f t="array" ref="R41">Medium_High</f>
        <v>150</v>
      </c>
      <c r="S41" s="111" cm="1">
        <f t="array" ref="S41">Medium_High</f>
        <v>150</v>
      </c>
      <c r="T41" s="111" cm="1">
        <f t="array" ref="T41">Medium_High</f>
        <v>150</v>
      </c>
      <c r="U41" s="111" cm="1">
        <f t="array" ref="U41">Medium_High</f>
        <v>150</v>
      </c>
      <c r="V41" s="111" cm="1">
        <f t="array" ref="V41">Medium_High</f>
        <v>150</v>
      </c>
      <c r="W41" s="122"/>
      <c r="X41" s="111" cm="1">
        <f t="array" ref="X41">Medium_High</f>
        <v>150</v>
      </c>
      <c r="Y41" s="111" cm="1">
        <f t="array" ref="Y41">Medium_High</f>
        <v>150</v>
      </c>
      <c r="Z41" s="111" cm="1">
        <f t="array" ref="Z41">Medium_High</f>
        <v>150</v>
      </c>
      <c r="AA41" s="111" cm="1">
        <f t="array" ref="AA41">Medium_High</f>
        <v>150</v>
      </c>
      <c r="AB41" s="111" cm="1">
        <f t="array" ref="AB41">Medium_High</f>
        <v>150</v>
      </c>
      <c r="AC41" s="111" cm="1">
        <f t="array" ref="AC41">Medium_High</f>
        <v>150</v>
      </c>
      <c r="AD41" s="111" cm="1">
        <f t="array" ref="AD41">Medium_High</f>
        <v>150</v>
      </c>
      <c r="AE41" s="111" cm="1">
        <f t="array" ref="AE41">Medium_High</f>
        <v>150</v>
      </c>
      <c r="AF41" s="111" cm="1">
        <f t="array" ref="AF41">Medium_High</f>
        <v>150</v>
      </c>
      <c r="AG41" s="111" cm="1">
        <f t="array" ref="AG41">Medium_High</f>
        <v>150</v>
      </c>
      <c r="AH41" s="111" cm="1">
        <f t="array" ref="AH41">Medium_High</f>
        <v>150</v>
      </c>
      <c r="AI41" s="111" cm="1">
        <f t="array" ref="AI41">Medium_High</f>
        <v>150</v>
      </c>
      <c r="AJ41" s="122"/>
      <c r="AK41" s="111" cm="1">
        <f t="array" ref="AK41">Medium_High</f>
        <v>150</v>
      </c>
      <c r="AL41" s="111" cm="1">
        <f t="array" ref="AL41">Medium_High</f>
        <v>150</v>
      </c>
      <c r="AM41" s="111" cm="1">
        <f t="array" ref="AM41">Medium_High</f>
        <v>150</v>
      </c>
      <c r="AN41" s="111" cm="1">
        <f t="array" ref="AN41">Medium_High</f>
        <v>150</v>
      </c>
      <c r="AO41" s="111" cm="1">
        <f t="array" ref="AO41">Medium_High</f>
        <v>150</v>
      </c>
      <c r="AP41" s="111" cm="1">
        <f t="array" ref="AP41">Medium_High</f>
        <v>150</v>
      </c>
      <c r="AQ41" s="111" cm="1">
        <f t="array" ref="AQ41">Medium_High</f>
        <v>150</v>
      </c>
      <c r="AR41" s="111" cm="1">
        <f t="array" ref="AR41">Medium_High</f>
        <v>150</v>
      </c>
      <c r="AS41" s="111" cm="1">
        <f t="array" ref="AS41">Medium_High</f>
        <v>150</v>
      </c>
      <c r="AT41" s="111" cm="1">
        <f t="array" ref="AT41">Medium_High</f>
        <v>150</v>
      </c>
      <c r="AU41" s="111" cm="1">
        <f t="array" ref="AU41">Medium_High</f>
        <v>150</v>
      </c>
      <c r="AV41" s="111" cm="1">
        <f t="array" ref="AV41">Medium_High</f>
        <v>150</v>
      </c>
      <c r="AW41" s="122"/>
      <c r="AX41" s="111" cm="1">
        <f t="array" ref="AX41">Medium_High</f>
        <v>150</v>
      </c>
      <c r="AY41" s="111" cm="1">
        <f t="array" ref="AY41">Medium_High</f>
        <v>150</v>
      </c>
      <c r="AZ41" s="111" cm="1">
        <f t="array" ref="AZ41">Medium_High</f>
        <v>150</v>
      </c>
      <c r="BA41" s="111" cm="1">
        <f t="array" ref="BA41">Medium_High</f>
        <v>150</v>
      </c>
    </row>
    <row r="42" spans="2:53">
      <c r="B42" s="28"/>
      <c r="C42" s="28"/>
      <c r="D42" s="102" t="s">
        <v>244</v>
      </c>
      <c r="E42" s="119">
        <f>'Revenue Streams Assumptions'!$W$23</f>
        <v>1</v>
      </c>
      <c r="F42" s="119">
        <f>'Revenue Streams Assumptions'!$W$23</f>
        <v>1</v>
      </c>
      <c r="G42" s="119">
        <f>'Revenue Streams Assumptions'!$W$23</f>
        <v>1</v>
      </c>
      <c r="H42" s="119">
        <f>'Revenue Streams Assumptions'!$W$23</f>
        <v>1</v>
      </c>
      <c r="I42" s="119">
        <f>'Revenue Streams Assumptions'!$W$23</f>
        <v>1</v>
      </c>
      <c r="J42" s="125">
        <f>SUM(E42:I42)</f>
        <v>5</v>
      </c>
      <c r="K42" s="119">
        <f>'Revenue Streams Assumptions'!$W$23</f>
        <v>1</v>
      </c>
      <c r="L42" s="119">
        <f>'Revenue Streams Assumptions'!$W$23</f>
        <v>1</v>
      </c>
      <c r="M42" s="119">
        <f>'Revenue Streams Assumptions'!$W$23</f>
        <v>1</v>
      </c>
      <c r="N42" s="119">
        <f>'Revenue Streams Assumptions'!$W$23</f>
        <v>1</v>
      </c>
      <c r="O42" s="119">
        <f>'Revenue Streams Assumptions'!$W$23</f>
        <v>1</v>
      </c>
      <c r="P42" s="119">
        <f>'Revenue Streams Assumptions'!$W$23</f>
        <v>1</v>
      </c>
      <c r="Q42" s="119">
        <f>'Revenue Streams Assumptions'!$W$23</f>
        <v>1</v>
      </c>
      <c r="R42" s="119">
        <f>'Revenue Streams Assumptions'!$W$23</f>
        <v>1</v>
      </c>
      <c r="S42" s="119">
        <f>'Revenue Streams Assumptions'!$W$23</f>
        <v>1</v>
      </c>
      <c r="T42" s="119">
        <f>'Revenue Streams Assumptions'!$W$23</f>
        <v>1</v>
      </c>
      <c r="U42" s="119">
        <f>'Revenue Streams Assumptions'!$W$23</f>
        <v>1</v>
      </c>
      <c r="V42" s="119">
        <f>'Revenue Streams Assumptions'!$W$23</f>
        <v>1</v>
      </c>
      <c r="W42" s="125">
        <f>SUM(K42:V42)</f>
        <v>12</v>
      </c>
      <c r="X42" s="119">
        <f>'Revenue Streams Assumptions'!$W$23</f>
        <v>1</v>
      </c>
      <c r="Y42" s="119">
        <f>'Revenue Streams Assumptions'!$W$23</f>
        <v>1</v>
      </c>
      <c r="Z42" s="119">
        <f>'Revenue Streams Assumptions'!$W$23</f>
        <v>1</v>
      </c>
      <c r="AA42" s="119">
        <f>'Revenue Streams Assumptions'!$W$23</f>
        <v>1</v>
      </c>
      <c r="AB42" s="119">
        <f>'Revenue Streams Assumptions'!$W$23</f>
        <v>1</v>
      </c>
      <c r="AC42" s="119">
        <f>'Revenue Streams Assumptions'!$W$23</f>
        <v>1</v>
      </c>
      <c r="AD42" s="119">
        <f>'Revenue Streams Assumptions'!$W$23</f>
        <v>1</v>
      </c>
      <c r="AE42" s="119">
        <f>'Revenue Streams Assumptions'!$W$23</f>
        <v>1</v>
      </c>
      <c r="AF42" s="119">
        <f>'Revenue Streams Assumptions'!$W$23</f>
        <v>1</v>
      </c>
      <c r="AG42" s="119">
        <f>'Revenue Streams Assumptions'!$W$23</f>
        <v>1</v>
      </c>
      <c r="AH42" s="119">
        <f>'Revenue Streams Assumptions'!$W$23</f>
        <v>1</v>
      </c>
      <c r="AI42" s="119">
        <f>'Revenue Streams Assumptions'!$W$23</f>
        <v>1</v>
      </c>
      <c r="AJ42" s="125">
        <f>SUM(X42:AI42)</f>
        <v>12</v>
      </c>
      <c r="AK42" s="119">
        <f>'Revenue Streams Assumptions'!$W$23</f>
        <v>1</v>
      </c>
      <c r="AL42" s="119">
        <f>'Revenue Streams Assumptions'!$W$23</f>
        <v>1</v>
      </c>
      <c r="AM42" s="119">
        <f>'Revenue Streams Assumptions'!$W$23</f>
        <v>1</v>
      </c>
      <c r="AN42" s="119">
        <f>'Revenue Streams Assumptions'!$W$23</f>
        <v>1</v>
      </c>
      <c r="AO42" s="119">
        <f>'Revenue Streams Assumptions'!$W$23</f>
        <v>1</v>
      </c>
      <c r="AP42" s="119">
        <f>'Revenue Streams Assumptions'!$W$23</f>
        <v>1</v>
      </c>
      <c r="AQ42" s="119">
        <f>'Revenue Streams Assumptions'!$W$23</f>
        <v>1</v>
      </c>
      <c r="AR42" s="119">
        <f>'Revenue Streams Assumptions'!$W$23</f>
        <v>1</v>
      </c>
      <c r="AS42" s="119">
        <f>'Revenue Streams Assumptions'!$W$23</f>
        <v>1</v>
      </c>
      <c r="AT42" s="119">
        <f>'Revenue Streams Assumptions'!$W$23</f>
        <v>1</v>
      </c>
      <c r="AU42" s="119">
        <f>'Revenue Streams Assumptions'!$W$23</f>
        <v>1</v>
      </c>
      <c r="AV42" s="119">
        <f>'Revenue Streams Assumptions'!$W$23</f>
        <v>1</v>
      </c>
      <c r="AW42" s="125">
        <f>SUM(AK42:AV42)</f>
        <v>12</v>
      </c>
      <c r="AX42" s="119">
        <f>'Revenue Streams Assumptions'!$W$23</f>
        <v>1</v>
      </c>
      <c r="AY42" s="119">
        <f>'Revenue Streams Assumptions'!$W$23</f>
        <v>1</v>
      </c>
      <c r="AZ42" s="119">
        <f>'Revenue Streams Assumptions'!$W$23</f>
        <v>1</v>
      </c>
      <c r="BA42" s="119">
        <f>'Revenue Streams Assumptions'!$W$23</f>
        <v>1</v>
      </c>
    </row>
    <row r="43" spans="2:53">
      <c r="D43" s="103" t="s">
        <v>246</v>
      </c>
      <c r="E43" s="114">
        <f>E41*E42*'Revenue Streams Assumptions'!$V$12</f>
        <v>4.5</v>
      </c>
      <c r="F43" s="114">
        <f>F41*F42*'Revenue Streams Assumptions'!$V$12</f>
        <v>4.5</v>
      </c>
      <c r="G43" s="114">
        <f>G41*G42*'Revenue Streams Assumptions'!$V$12</f>
        <v>4.5</v>
      </c>
      <c r="H43" s="114">
        <f>H41*H42*'Revenue Streams Assumptions'!$V$12</f>
        <v>4.5</v>
      </c>
      <c r="I43" s="114">
        <f>I41*I42*'Revenue Streams Assumptions'!$V$12</f>
        <v>4.5</v>
      </c>
      <c r="J43" s="116">
        <f>SUM(E43:I43)</f>
        <v>22.5</v>
      </c>
      <c r="K43" s="115">
        <f>K41*K42*'Revenue Streams Assumptions'!$V$12</f>
        <v>4.5</v>
      </c>
      <c r="L43" s="115">
        <f>L41*L42*'Revenue Streams Assumptions'!$V$12</f>
        <v>4.5</v>
      </c>
      <c r="M43" s="115">
        <f>M41*M42*'Revenue Streams Assumptions'!$V$12</f>
        <v>4.5</v>
      </c>
      <c r="N43" s="115">
        <f>N41*N42*'Revenue Streams Assumptions'!$V$12</f>
        <v>4.5</v>
      </c>
      <c r="O43" s="115">
        <f>O41*O42*'Revenue Streams Assumptions'!$V$12</f>
        <v>4.5</v>
      </c>
      <c r="P43" s="115">
        <f>P41*P42*'Revenue Streams Assumptions'!$V$12</f>
        <v>4.5</v>
      </c>
      <c r="Q43" s="115">
        <f>Q41*Q42*'Revenue Streams Assumptions'!$V$12</f>
        <v>4.5</v>
      </c>
      <c r="R43" s="115">
        <f>R41*R42*'Revenue Streams Assumptions'!$V$12</f>
        <v>4.5</v>
      </c>
      <c r="S43" s="115">
        <f>S41*S42*'Revenue Streams Assumptions'!$V$12</f>
        <v>4.5</v>
      </c>
      <c r="T43" s="115">
        <f>T41*T42*'Revenue Streams Assumptions'!$V$12</f>
        <v>4.5</v>
      </c>
      <c r="U43" s="115">
        <f>U41*U42*'Revenue Streams Assumptions'!$V$12</f>
        <v>4.5</v>
      </c>
      <c r="V43" s="115">
        <f>V41*V42*'Revenue Streams Assumptions'!$V$12</f>
        <v>4.5</v>
      </c>
      <c r="W43" s="116">
        <f>SUM(K43:V43)</f>
        <v>54</v>
      </c>
      <c r="X43" s="115">
        <f>X41*X42*'Revenue Streams Assumptions'!$V$12</f>
        <v>4.5</v>
      </c>
      <c r="Y43" s="115">
        <f>Y41*Y42*'Revenue Streams Assumptions'!$V$12</f>
        <v>4.5</v>
      </c>
      <c r="Z43" s="115">
        <f>Z41*Z42*'Revenue Streams Assumptions'!$V$12</f>
        <v>4.5</v>
      </c>
      <c r="AA43" s="115">
        <f>AA41*AA42*'Revenue Streams Assumptions'!$V$12</f>
        <v>4.5</v>
      </c>
      <c r="AB43" s="115">
        <f>AB41*AB42*'Revenue Streams Assumptions'!$V$12</f>
        <v>4.5</v>
      </c>
      <c r="AC43" s="115">
        <f>AC41*AC42*'Revenue Streams Assumptions'!$V$12</f>
        <v>4.5</v>
      </c>
      <c r="AD43" s="115">
        <f>AD41*AD42*'Revenue Streams Assumptions'!$V$12</f>
        <v>4.5</v>
      </c>
      <c r="AE43" s="115">
        <f>AE41*AE42*'Revenue Streams Assumptions'!$V$12</f>
        <v>4.5</v>
      </c>
      <c r="AF43" s="115">
        <f>AF41*AF42*'Revenue Streams Assumptions'!$V$12</f>
        <v>4.5</v>
      </c>
      <c r="AG43" s="115">
        <f>AG41*AG42*'Revenue Streams Assumptions'!$V$12</f>
        <v>4.5</v>
      </c>
      <c r="AH43" s="115">
        <f>AH41*AH42*'Revenue Streams Assumptions'!$V$12</f>
        <v>4.5</v>
      </c>
      <c r="AI43" s="115">
        <f>AI41*AI42*'Revenue Streams Assumptions'!$V$12</f>
        <v>4.5</v>
      </c>
      <c r="AJ43" s="116">
        <f>SUM(X43:AI43)</f>
        <v>54</v>
      </c>
      <c r="AK43" s="115">
        <f>AK41*AK42*'Revenue Streams Assumptions'!$V$12</f>
        <v>4.5</v>
      </c>
      <c r="AL43" s="115">
        <f>AL41*AL42*'Revenue Streams Assumptions'!$V$12</f>
        <v>4.5</v>
      </c>
      <c r="AM43" s="115">
        <f>AM41*AM42*'Revenue Streams Assumptions'!$V$12</f>
        <v>4.5</v>
      </c>
      <c r="AN43" s="115">
        <f>AN41*AN42*'Revenue Streams Assumptions'!$V$12</f>
        <v>4.5</v>
      </c>
      <c r="AO43" s="115">
        <f>AO41*AO42*'Revenue Streams Assumptions'!$V$12</f>
        <v>4.5</v>
      </c>
      <c r="AP43" s="115">
        <f>AP41*AP42*'Revenue Streams Assumptions'!$V$12</f>
        <v>4.5</v>
      </c>
      <c r="AQ43" s="115">
        <f>AQ41*AQ42*'Revenue Streams Assumptions'!$V$12</f>
        <v>4.5</v>
      </c>
      <c r="AR43" s="115">
        <f>AR41*AR42*'Revenue Streams Assumptions'!$V$12</f>
        <v>4.5</v>
      </c>
      <c r="AS43" s="115">
        <f>AS41*AS42*'Revenue Streams Assumptions'!$V$12</f>
        <v>4.5</v>
      </c>
      <c r="AT43" s="115">
        <f>AT41*AT42*'Revenue Streams Assumptions'!$V$12</f>
        <v>4.5</v>
      </c>
      <c r="AU43" s="115">
        <f>AU41*AU42*'Revenue Streams Assumptions'!$V$12</f>
        <v>4.5</v>
      </c>
      <c r="AV43" s="115">
        <f>AV41*AV42*'Revenue Streams Assumptions'!$V$12</f>
        <v>4.5</v>
      </c>
      <c r="AW43" s="116">
        <f>SUM(AK43:AV43)</f>
        <v>54</v>
      </c>
      <c r="AX43" s="115">
        <f>AX41*AX42*'Revenue Streams Assumptions'!$V$12</f>
        <v>4.5</v>
      </c>
      <c r="AY43" s="115">
        <f>AY41*AY42*'Revenue Streams Assumptions'!$V$12</f>
        <v>4.5</v>
      </c>
      <c r="AZ43" s="115">
        <f>AZ41*AZ42*'Revenue Streams Assumptions'!$V$12</f>
        <v>4.5</v>
      </c>
      <c r="BA43" s="115">
        <f>BA41*BA42*'Revenue Streams Assumptions'!$V$12</f>
        <v>4.5</v>
      </c>
    </row>
    <row r="44" spans="2:53">
      <c r="D44" s="101"/>
      <c r="E44" s="111"/>
      <c r="F44" s="111"/>
      <c r="G44" s="111"/>
      <c r="H44" s="111"/>
      <c r="I44" s="111"/>
      <c r="J44" s="109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109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109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109"/>
      <c r="AX44" s="34"/>
      <c r="AY44" s="34"/>
      <c r="AZ44" s="34"/>
      <c r="BA44" s="34"/>
    </row>
    <row r="45" spans="2:53">
      <c r="D45" s="105" t="s">
        <v>292</v>
      </c>
      <c r="E45" s="112">
        <f>E43*'Revenue Streams Assumptions'!$V$13</f>
        <v>3.15</v>
      </c>
      <c r="F45" s="112">
        <f>F43*'Revenue Streams Assumptions'!$V$13</f>
        <v>3.15</v>
      </c>
      <c r="G45" s="112">
        <f>G43*'Revenue Streams Assumptions'!$V$13</f>
        <v>3.15</v>
      </c>
      <c r="H45" s="112">
        <f>H43*'Revenue Streams Assumptions'!$V$13</f>
        <v>3.15</v>
      </c>
      <c r="I45" s="112">
        <f>I43*'Revenue Streams Assumptions'!$V$13</f>
        <v>3.15</v>
      </c>
      <c r="J45" s="117">
        <f>SUM(E45:I45)</f>
        <v>15.75</v>
      </c>
      <c r="K45" s="106">
        <f>K43*'Revenue Streams Assumptions'!$V$13</f>
        <v>3.15</v>
      </c>
      <c r="L45" s="106">
        <f>L43*'Revenue Streams Assumptions'!$V$13</f>
        <v>3.15</v>
      </c>
      <c r="M45" s="106">
        <f>M43*'Revenue Streams Assumptions'!$V$13</f>
        <v>3.15</v>
      </c>
      <c r="N45" s="106">
        <f>N43*'Revenue Streams Assumptions'!$V$13</f>
        <v>3.15</v>
      </c>
      <c r="O45" s="106">
        <f>O43*'Revenue Streams Assumptions'!$V$13</f>
        <v>3.15</v>
      </c>
      <c r="P45" s="106">
        <f>P43*'Revenue Streams Assumptions'!$V$13</f>
        <v>3.15</v>
      </c>
      <c r="Q45" s="106">
        <f>Q43*'Revenue Streams Assumptions'!$V$13</f>
        <v>3.15</v>
      </c>
      <c r="R45" s="106">
        <f>R43*'Revenue Streams Assumptions'!$V$13</f>
        <v>3.15</v>
      </c>
      <c r="S45" s="106">
        <f>S43*'Revenue Streams Assumptions'!$V$13</f>
        <v>3.15</v>
      </c>
      <c r="T45" s="106">
        <f>T43*'Revenue Streams Assumptions'!$V$13</f>
        <v>3.15</v>
      </c>
      <c r="U45" s="106">
        <f>U43*'Revenue Streams Assumptions'!$V$13</f>
        <v>3.15</v>
      </c>
      <c r="V45" s="106">
        <f>V43*'Revenue Streams Assumptions'!$V$13</f>
        <v>3.15</v>
      </c>
      <c r="W45" s="117">
        <f>SUM(K45:V45)</f>
        <v>37.79999999999999</v>
      </c>
      <c r="X45" s="106">
        <f>X43*'Revenue Streams Assumptions'!$V$13</f>
        <v>3.15</v>
      </c>
      <c r="Y45" s="106">
        <f>Y43*'Revenue Streams Assumptions'!$V$13</f>
        <v>3.15</v>
      </c>
      <c r="Z45" s="106">
        <f>Z43*'Revenue Streams Assumptions'!$V$13</f>
        <v>3.15</v>
      </c>
      <c r="AA45" s="106">
        <f>AA43*'Revenue Streams Assumptions'!$V$13</f>
        <v>3.15</v>
      </c>
      <c r="AB45" s="106">
        <f>AB43*'Revenue Streams Assumptions'!$V$13</f>
        <v>3.15</v>
      </c>
      <c r="AC45" s="106">
        <f>AC43*'Revenue Streams Assumptions'!$V$13</f>
        <v>3.15</v>
      </c>
      <c r="AD45" s="106">
        <f>AD43*'Revenue Streams Assumptions'!$V$13</f>
        <v>3.15</v>
      </c>
      <c r="AE45" s="106">
        <f>AE43*'Revenue Streams Assumptions'!$V$13</f>
        <v>3.15</v>
      </c>
      <c r="AF45" s="106">
        <f>AF43*'Revenue Streams Assumptions'!$V$13</f>
        <v>3.15</v>
      </c>
      <c r="AG45" s="106">
        <f>AG43*'Revenue Streams Assumptions'!$V$13</f>
        <v>3.15</v>
      </c>
      <c r="AH45" s="106">
        <f>AH43*'Revenue Streams Assumptions'!$V$13</f>
        <v>3.15</v>
      </c>
      <c r="AI45" s="106">
        <f>AI43*'Revenue Streams Assumptions'!$V$13</f>
        <v>3.15</v>
      </c>
      <c r="AJ45" s="117">
        <f>SUM(X45:AI45)</f>
        <v>37.79999999999999</v>
      </c>
      <c r="AK45" s="106">
        <f>AK43*'Revenue Streams Assumptions'!$V$13</f>
        <v>3.15</v>
      </c>
      <c r="AL45" s="106">
        <f>AL43*'Revenue Streams Assumptions'!$V$13</f>
        <v>3.15</v>
      </c>
      <c r="AM45" s="106">
        <f>AM43*'Revenue Streams Assumptions'!$V$13</f>
        <v>3.15</v>
      </c>
      <c r="AN45" s="106">
        <f>AN43*'Revenue Streams Assumptions'!$V$13</f>
        <v>3.15</v>
      </c>
      <c r="AO45" s="106">
        <f>AO43*'Revenue Streams Assumptions'!$V$13</f>
        <v>3.15</v>
      </c>
      <c r="AP45" s="106">
        <f>AP43*'Revenue Streams Assumptions'!$V$13</f>
        <v>3.15</v>
      </c>
      <c r="AQ45" s="106">
        <f>AQ43*'Revenue Streams Assumptions'!$V$13</f>
        <v>3.15</v>
      </c>
      <c r="AR45" s="106">
        <f>AR43*'Revenue Streams Assumptions'!$V$13</f>
        <v>3.15</v>
      </c>
      <c r="AS45" s="106">
        <f>AS43*'Revenue Streams Assumptions'!$V$13</f>
        <v>3.15</v>
      </c>
      <c r="AT45" s="106">
        <f>AT43*'Revenue Streams Assumptions'!$V$13</f>
        <v>3.15</v>
      </c>
      <c r="AU45" s="106">
        <f>AU43*'Revenue Streams Assumptions'!$V$13</f>
        <v>3.15</v>
      </c>
      <c r="AV45" s="106">
        <f>AV43*'Revenue Streams Assumptions'!$V$13</f>
        <v>3.15</v>
      </c>
      <c r="AW45" s="117">
        <f>SUM(AK45:AV45)</f>
        <v>37.79999999999999</v>
      </c>
      <c r="AX45" s="106">
        <f>AX43*'Revenue Streams Assumptions'!$V$13</f>
        <v>3.15</v>
      </c>
      <c r="AY45" s="106">
        <f>AY43*'Revenue Streams Assumptions'!$V$13</f>
        <v>3.15</v>
      </c>
      <c r="AZ45" s="106">
        <f>AZ43*'Revenue Streams Assumptions'!$V$13</f>
        <v>3.15</v>
      </c>
      <c r="BA45" s="106">
        <f>BA43*'Revenue Streams Assumptions'!$V$13</f>
        <v>3.15</v>
      </c>
    </row>
    <row r="46" spans="2:53" ht="20.100000000000001" customHeight="1">
      <c r="D46" s="110" t="s">
        <v>293</v>
      </c>
      <c r="E46" s="113">
        <f>E43*'Revenue Streams Assumptions'!$V$14</f>
        <v>1.35</v>
      </c>
      <c r="F46" s="113">
        <f>F43*'Revenue Streams Assumptions'!$V$14</f>
        <v>1.35</v>
      </c>
      <c r="G46" s="113">
        <f>G43*'Revenue Streams Assumptions'!$V$14</f>
        <v>1.35</v>
      </c>
      <c r="H46" s="113">
        <f>H43*'Revenue Streams Assumptions'!$V$14</f>
        <v>1.35</v>
      </c>
      <c r="I46" s="113">
        <f>I43*'Revenue Streams Assumptions'!$V$14</f>
        <v>1.35</v>
      </c>
      <c r="J46" s="118">
        <f>SUM(E46:I46)</f>
        <v>6.75</v>
      </c>
      <c r="K46" s="104">
        <f>K43*'Revenue Streams Assumptions'!$V$14</f>
        <v>1.35</v>
      </c>
      <c r="L46" s="104">
        <f>L43*'Revenue Streams Assumptions'!$V$14</f>
        <v>1.35</v>
      </c>
      <c r="M46" s="104">
        <f>M43*'Revenue Streams Assumptions'!$V$14</f>
        <v>1.35</v>
      </c>
      <c r="N46" s="104">
        <f>N43*'Revenue Streams Assumptions'!$V$14</f>
        <v>1.35</v>
      </c>
      <c r="O46" s="104">
        <f>O43*'Revenue Streams Assumptions'!$V$14</f>
        <v>1.35</v>
      </c>
      <c r="P46" s="104">
        <f>P43*'Revenue Streams Assumptions'!$V$14</f>
        <v>1.35</v>
      </c>
      <c r="Q46" s="104">
        <f>Q43*'Revenue Streams Assumptions'!$V$14</f>
        <v>1.35</v>
      </c>
      <c r="R46" s="104">
        <f>R43*'Revenue Streams Assumptions'!$V$14</f>
        <v>1.35</v>
      </c>
      <c r="S46" s="104">
        <f>S43*'Revenue Streams Assumptions'!$V$14</f>
        <v>1.35</v>
      </c>
      <c r="T46" s="104">
        <f>T43*'Revenue Streams Assumptions'!$V$14</f>
        <v>1.35</v>
      </c>
      <c r="U46" s="104">
        <f>U43*'Revenue Streams Assumptions'!$V$14</f>
        <v>1.35</v>
      </c>
      <c r="V46" s="104">
        <f>V43*'Revenue Streams Assumptions'!$V$14</f>
        <v>1.35</v>
      </c>
      <c r="W46" s="118">
        <f>SUM(K46:V46)</f>
        <v>16.2</v>
      </c>
      <c r="X46" s="104">
        <f>X43*'Revenue Streams Assumptions'!$V$14</f>
        <v>1.35</v>
      </c>
      <c r="Y46" s="104">
        <f>Y43*'Revenue Streams Assumptions'!$V$14</f>
        <v>1.35</v>
      </c>
      <c r="Z46" s="104">
        <f>Z43*'Revenue Streams Assumptions'!$V$14</f>
        <v>1.35</v>
      </c>
      <c r="AA46" s="104">
        <f>AA43*'Revenue Streams Assumptions'!$V$14</f>
        <v>1.35</v>
      </c>
      <c r="AB46" s="104">
        <f>AB43*'Revenue Streams Assumptions'!$V$14</f>
        <v>1.35</v>
      </c>
      <c r="AC46" s="104">
        <f>AC43*'Revenue Streams Assumptions'!$V$14</f>
        <v>1.35</v>
      </c>
      <c r="AD46" s="104">
        <f>AD43*'Revenue Streams Assumptions'!$V$14</f>
        <v>1.35</v>
      </c>
      <c r="AE46" s="104">
        <f>AE43*'Revenue Streams Assumptions'!$V$14</f>
        <v>1.35</v>
      </c>
      <c r="AF46" s="104">
        <f>AF43*'Revenue Streams Assumptions'!$V$14</f>
        <v>1.35</v>
      </c>
      <c r="AG46" s="104">
        <f>AG43*'Revenue Streams Assumptions'!$V$14</f>
        <v>1.35</v>
      </c>
      <c r="AH46" s="104">
        <f>AH43*'Revenue Streams Assumptions'!$V$14</f>
        <v>1.35</v>
      </c>
      <c r="AI46" s="104">
        <f>AI43*'Revenue Streams Assumptions'!$V$14</f>
        <v>1.35</v>
      </c>
      <c r="AJ46" s="118">
        <f>SUM(X46:AI46)</f>
        <v>16.2</v>
      </c>
      <c r="AK46" s="104">
        <f>AK43*'Revenue Streams Assumptions'!$V$14</f>
        <v>1.35</v>
      </c>
      <c r="AL46" s="104">
        <f>AL43*'Revenue Streams Assumptions'!$V$14</f>
        <v>1.35</v>
      </c>
      <c r="AM46" s="104">
        <f>AM43*'Revenue Streams Assumptions'!$V$14</f>
        <v>1.35</v>
      </c>
      <c r="AN46" s="104">
        <f>AN43*'Revenue Streams Assumptions'!$V$14</f>
        <v>1.35</v>
      </c>
      <c r="AO46" s="104">
        <f>AO43*'Revenue Streams Assumptions'!$V$14</f>
        <v>1.35</v>
      </c>
      <c r="AP46" s="104">
        <f>AP43*'Revenue Streams Assumptions'!$V$14</f>
        <v>1.35</v>
      </c>
      <c r="AQ46" s="104">
        <f>AQ43*'Revenue Streams Assumptions'!$V$14</f>
        <v>1.35</v>
      </c>
      <c r="AR46" s="104">
        <f>AR43*'Revenue Streams Assumptions'!$V$14</f>
        <v>1.35</v>
      </c>
      <c r="AS46" s="104">
        <f>AS43*'Revenue Streams Assumptions'!$V$14</f>
        <v>1.35</v>
      </c>
      <c r="AT46" s="104">
        <f>AT43*'Revenue Streams Assumptions'!$V$14</f>
        <v>1.35</v>
      </c>
      <c r="AU46" s="104">
        <f>AU43*'Revenue Streams Assumptions'!$V$14</f>
        <v>1.35</v>
      </c>
      <c r="AV46" s="104">
        <f>AV43*'Revenue Streams Assumptions'!$V$14</f>
        <v>1.35</v>
      </c>
      <c r="AW46" s="118">
        <f>SUM(AK46:AV46)</f>
        <v>16.2</v>
      </c>
      <c r="AX46" s="104">
        <f>AX43*'Revenue Streams Assumptions'!$V$14</f>
        <v>1.35</v>
      </c>
      <c r="AY46" s="104">
        <f>AY43*'Revenue Streams Assumptions'!$V$14</f>
        <v>1.35</v>
      </c>
      <c r="AZ46" s="104">
        <f>AZ43*'Revenue Streams Assumptions'!$V$14</f>
        <v>1.35</v>
      </c>
      <c r="BA46" s="104">
        <f>BA43*'Revenue Streams Assumptions'!$V$14</f>
        <v>1.35</v>
      </c>
    </row>
    <row r="47" spans="2:53" ht="15.95">
      <c r="B47" s="467" t="s">
        <v>9</v>
      </c>
      <c r="C47" s="467"/>
      <c r="D47" s="467"/>
      <c r="E47" s="107"/>
      <c r="F47" s="107"/>
      <c r="G47" s="107"/>
      <c r="H47" s="107"/>
      <c r="I47" s="107"/>
      <c r="J47" s="108"/>
      <c r="K47" s="107"/>
      <c r="L47" s="107"/>
      <c r="M47" s="107"/>
      <c r="N47" s="107"/>
      <c r="O47" s="107"/>
      <c r="P47" s="107"/>
      <c r="Q47" s="107"/>
      <c r="R47" s="107"/>
      <c r="S47" s="107"/>
      <c r="T47" s="107"/>
      <c r="U47" s="107"/>
      <c r="V47" s="107"/>
      <c r="W47" s="107"/>
      <c r="X47" s="107"/>
      <c r="Y47" s="107"/>
      <c r="Z47" s="107"/>
      <c r="AA47" s="107"/>
      <c r="AB47" s="107"/>
      <c r="AC47" s="107"/>
      <c r="AD47" s="107"/>
      <c r="AE47" s="107"/>
      <c r="AF47" s="107"/>
      <c r="AG47" s="107"/>
      <c r="AH47" s="107"/>
      <c r="AI47" s="107"/>
      <c r="AJ47" s="107"/>
      <c r="AK47" s="107"/>
      <c r="AL47" s="107"/>
      <c r="AM47" s="107"/>
      <c r="AN47" s="107"/>
      <c r="AO47" s="107"/>
      <c r="AP47" s="107"/>
      <c r="AQ47" s="107"/>
      <c r="AR47" s="107"/>
      <c r="AS47" s="107"/>
      <c r="AT47" s="107"/>
      <c r="AU47" s="107"/>
      <c r="AV47" s="107"/>
      <c r="AW47" s="107"/>
      <c r="AX47" s="107"/>
      <c r="AY47" s="107"/>
      <c r="AZ47" s="107"/>
      <c r="BA47" s="107"/>
    </row>
    <row r="48" spans="2:53">
      <c r="B48" s="28"/>
      <c r="C48" s="28"/>
      <c r="D48" s="20" t="s">
        <v>11</v>
      </c>
      <c r="E48" s="34" cm="1">
        <f t="array" ref="E48">Medium_Medium</f>
        <v>50</v>
      </c>
      <c r="F48" s="34" cm="1">
        <f t="array" ref="F48">Medium_Medium</f>
        <v>50</v>
      </c>
      <c r="G48" s="34" cm="1">
        <f t="array" ref="G48">Medium_Medium</f>
        <v>50</v>
      </c>
      <c r="H48" s="34" cm="1">
        <f t="array" ref="H48">Medium_Medium</f>
        <v>50</v>
      </c>
      <c r="I48" s="34" cm="1">
        <f t="array" ref="I48">Medium_Medium</f>
        <v>50</v>
      </c>
      <c r="J48" s="122"/>
      <c r="K48" s="34" cm="1">
        <f t="array" ref="K48">Medium_Medium</f>
        <v>50</v>
      </c>
      <c r="L48" s="34" cm="1">
        <f t="array" ref="L48">Medium_Medium</f>
        <v>50</v>
      </c>
      <c r="M48" s="34" cm="1">
        <f t="array" ref="M48">Medium_Medium</f>
        <v>50</v>
      </c>
      <c r="N48" s="34" cm="1">
        <f t="array" ref="N48">Medium_Medium</f>
        <v>50</v>
      </c>
      <c r="O48" s="34" cm="1">
        <f t="array" ref="O48">Medium_Medium</f>
        <v>50</v>
      </c>
      <c r="P48" s="34" cm="1">
        <f t="array" ref="P48">Medium_Medium</f>
        <v>50</v>
      </c>
      <c r="Q48" s="34" cm="1">
        <f t="array" ref="Q48">Medium_Medium</f>
        <v>50</v>
      </c>
      <c r="R48" s="34" cm="1">
        <f t="array" ref="R48">Medium_Medium</f>
        <v>50</v>
      </c>
      <c r="S48" s="34" cm="1">
        <f t="array" ref="S48">Medium_Medium</f>
        <v>50</v>
      </c>
      <c r="T48" s="34" cm="1">
        <f t="array" ref="T48">Medium_Medium</f>
        <v>50</v>
      </c>
      <c r="U48" s="34" cm="1">
        <f t="array" ref="U48">Medium_Medium</f>
        <v>50</v>
      </c>
      <c r="V48" s="34" cm="1">
        <f t="array" ref="V48">Medium_Medium</f>
        <v>50</v>
      </c>
      <c r="W48" s="122"/>
      <c r="X48" s="34" cm="1">
        <f t="array" ref="X48">Medium_Medium</f>
        <v>50</v>
      </c>
      <c r="Y48" s="34" cm="1">
        <f t="array" ref="Y48">Medium_Medium</f>
        <v>50</v>
      </c>
      <c r="Z48" s="34" cm="1">
        <f t="array" ref="Z48">Medium_Medium</f>
        <v>50</v>
      </c>
      <c r="AA48" s="34" cm="1">
        <f t="array" ref="AA48">Medium_Medium</f>
        <v>50</v>
      </c>
      <c r="AB48" s="34" cm="1">
        <f t="array" ref="AB48">Medium_Medium</f>
        <v>50</v>
      </c>
      <c r="AC48" s="34" cm="1">
        <f t="array" ref="AC48">Medium_Medium</f>
        <v>50</v>
      </c>
      <c r="AD48" s="34" cm="1">
        <f t="array" ref="AD48">Medium_Medium</f>
        <v>50</v>
      </c>
      <c r="AE48" s="34" cm="1">
        <f t="array" ref="AE48">Medium_Medium</f>
        <v>50</v>
      </c>
      <c r="AF48" s="34" cm="1">
        <f t="array" ref="AF48">Medium_Medium</f>
        <v>50</v>
      </c>
      <c r="AG48" s="34" cm="1">
        <f t="array" ref="AG48">Medium_Medium</f>
        <v>50</v>
      </c>
      <c r="AH48" s="34" cm="1">
        <f t="array" ref="AH48">Medium_Medium</f>
        <v>50</v>
      </c>
      <c r="AI48" s="34" cm="1">
        <f t="array" ref="AI48">Medium_Medium</f>
        <v>50</v>
      </c>
      <c r="AJ48" s="122"/>
      <c r="AK48" s="34" cm="1">
        <f t="array" ref="AK48">Medium_Medium</f>
        <v>50</v>
      </c>
      <c r="AL48" s="34" cm="1">
        <f t="array" ref="AL48">Medium_Medium</f>
        <v>50</v>
      </c>
      <c r="AM48" s="34" cm="1">
        <f t="array" ref="AM48">Medium_Medium</f>
        <v>50</v>
      </c>
      <c r="AN48" s="34" cm="1">
        <f t="array" ref="AN48">Medium_Medium</f>
        <v>50</v>
      </c>
      <c r="AO48" s="34" cm="1">
        <f t="array" ref="AO48">Medium_Medium</f>
        <v>50</v>
      </c>
      <c r="AP48" s="34" cm="1">
        <f t="array" ref="AP48">Medium_Medium</f>
        <v>50</v>
      </c>
      <c r="AQ48" s="34" cm="1">
        <f t="array" ref="AQ48">Medium_Medium</f>
        <v>50</v>
      </c>
      <c r="AR48" s="34" cm="1">
        <f t="array" ref="AR48">Medium_Medium</f>
        <v>50</v>
      </c>
      <c r="AS48" s="34" cm="1">
        <f t="array" ref="AS48">Medium_Medium</f>
        <v>50</v>
      </c>
      <c r="AT48" s="34" cm="1">
        <f t="array" ref="AT48">Medium_Medium</f>
        <v>50</v>
      </c>
      <c r="AU48" s="34" cm="1">
        <f t="array" ref="AU48">Medium_Medium</f>
        <v>50</v>
      </c>
      <c r="AV48" s="34" cm="1">
        <f t="array" ref="AV48">Medium_Medium</f>
        <v>50</v>
      </c>
      <c r="AW48" s="122"/>
      <c r="AX48" s="34" cm="1">
        <f t="array" ref="AX48">Medium_Medium</f>
        <v>50</v>
      </c>
      <c r="AY48" s="34" cm="1">
        <f t="array" ref="AY48">Medium_Medium</f>
        <v>50</v>
      </c>
      <c r="AZ48" s="34" cm="1">
        <f t="array" ref="AZ48">Medium_Medium</f>
        <v>50</v>
      </c>
      <c r="BA48" s="34" cm="1">
        <f t="array" ref="BA48">Medium_Medium</f>
        <v>50</v>
      </c>
    </row>
    <row r="49" spans="2:53">
      <c r="B49" s="28"/>
      <c r="C49" s="28"/>
      <c r="D49" s="102" t="s">
        <v>244</v>
      </c>
      <c r="E49" s="120">
        <f>'Revenue Streams Assumptions'!$W$24</f>
        <v>1</v>
      </c>
      <c r="F49" s="120">
        <f>'Revenue Streams Assumptions'!$W$24</f>
        <v>1</v>
      </c>
      <c r="G49" s="120">
        <f>'Revenue Streams Assumptions'!$W$24</f>
        <v>1</v>
      </c>
      <c r="H49" s="120">
        <f>'Revenue Streams Assumptions'!$W$24</f>
        <v>1</v>
      </c>
      <c r="I49" s="120">
        <f>'Revenue Streams Assumptions'!$W$24</f>
        <v>1</v>
      </c>
      <c r="J49" s="125">
        <f>SUM(E49:I49)</f>
        <v>5</v>
      </c>
      <c r="K49" s="120">
        <f>'Revenue Streams Assumptions'!$W$24</f>
        <v>1</v>
      </c>
      <c r="L49" s="120">
        <f>'Revenue Streams Assumptions'!$W$24</f>
        <v>1</v>
      </c>
      <c r="M49" s="120">
        <f>'Revenue Streams Assumptions'!$W$24</f>
        <v>1</v>
      </c>
      <c r="N49" s="120">
        <f>'Revenue Streams Assumptions'!$W$24</f>
        <v>1</v>
      </c>
      <c r="O49" s="120">
        <f>'Revenue Streams Assumptions'!$W$24</f>
        <v>1</v>
      </c>
      <c r="P49" s="120">
        <f>'Revenue Streams Assumptions'!$W$24</f>
        <v>1</v>
      </c>
      <c r="Q49" s="120">
        <f>'Revenue Streams Assumptions'!$W$24</f>
        <v>1</v>
      </c>
      <c r="R49" s="120">
        <f>'Revenue Streams Assumptions'!$W$24</f>
        <v>1</v>
      </c>
      <c r="S49" s="120">
        <f>'Revenue Streams Assumptions'!$W$24</f>
        <v>1</v>
      </c>
      <c r="T49" s="120">
        <f>'Revenue Streams Assumptions'!$W$24</f>
        <v>1</v>
      </c>
      <c r="U49" s="120">
        <f>'Revenue Streams Assumptions'!$W$24</f>
        <v>1</v>
      </c>
      <c r="V49" s="120">
        <f>'Revenue Streams Assumptions'!$W$24</f>
        <v>1</v>
      </c>
      <c r="W49" s="125">
        <f>SUM(K49:V49)</f>
        <v>12</v>
      </c>
      <c r="X49" s="120">
        <f>'Revenue Streams Assumptions'!$W$24</f>
        <v>1</v>
      </c>
      <c r="Y49" s="120">
        <f>'Revenue Streams Assumptions'!$W$24</f>
        <v>1</v>
      </c>
      <c r="Z49" s="120">
        <f>'Revenue Streams Assumptions'!$W$24</f>
        <v>1</v>
      </c>
      <c r="AA49" s="120">
        <f>'Revenue Streams Assumptions'!$W$24</f>
        <v>1</v>
      </c>
      <c r="AB49" s="120">
        <f>'Revenue Streams Assumptions'!$W$24</f>
        <v>1</v>
      </c>
      <c r="AC49" s="120">
        <f>'Revenue Streams Assumptions'!$W$24</f>
        <v>1</v>
      </c>
      <c r="AD49" s="120">
        <f>'Revenue Streams Assumptions'!$W$24</f>
        <v>1</v>
      </c>
      <c r="AE49" s="120">
        <f>'Revenue Streams Assumptions'!$W$24</f>
        <v>1</v>
      </c>
      <c r="AF49" s="120">
        <f>'Revenue Streams Assumptions'!$W$24</f>
        <v>1</v>
      </c>
      <c r="AG49" s="120">
        <f>'Revenue Streams Assumptions'!$W$24</f>
        <v>1</v>
      </c>
      <c r="AH49" s="120">
        <f>'Revenue Streams Assumptions'!$W$24</f>
        <v>1</v>
      </c>
      <c r="AI49" s="120">
        <f>'Revenue Streams Assumptions'!$W$24</f>
        <v>1</v>
      </c>
      <c r="AJ49" s="125">
        <f>SUM(X49:AI49)</f>
        <v>12</v>
      </c>
      <c r="AK49" s="120">
        <f>'Revenue Streams Assumptions'!$W$24</f>
        <v>1</v>
      </c>
      <c r="AL49" s="120">
        <f>'Revenue Streams Assumptions'!$W$24</f>
        <v>1</v>
      </c>
      <c r="AM49" s="120">
        <f>'Revenue Streams Assumptions'!$W$24</f>
        <v>1</v>
      </c>
      <c r="AN49" s="120">
        <f>'Revenue Streams Assumptions'!$W$24</f>
        <v>1</v>
      </c>
      <c r="AO49" s="120">
        <f>'Revenue Streams Assumptions'!$W$24</f>
        <v>1</v>
      </c>
      <c r="AP49" s="120">
        <f>'Revenue Streams Assumptions'!$W$24</f>
        <v>1</v>
      </c>
      <c r="AQ49" s="120">
        <f>'Revenue Streams Assumptions'!$W$24</f>
        <v>1</v>
      </c>
      <c r="AR49" s="120">
        <f>'Revenue Streams Assumptions'!$W$24</f>
        <v>1</v>
      </c>
      <c r="AS49" s="120">
        <f>'Revenue Streams Assumptions'!$W$24</f>
        <v>1</v>
      </c>
      <c r="AT49" s="120">
        <f>'Revenue Streams Assumptions'!$W$24</f>
        <v>1</v>
      </c>
      <c r="AU49" s="120">
        <f>'Revenue Streams Assumptions'!$W$24</f>
        <v>1</v>
      </c>
      <c r="AV49" s="120">
        <f>'Revenue Streams Assumptions'!$W$24</f>
        <v>1</v>
      </c>
      <c r="AW49" s="125">
        <f>SUM(AK49:AV49)</f>
        <v>12</v>
      </c>
      <c r="AX49" s="120">
        <f>'Revenue Streams Assumptions'!$W$24</f>
        <v>1</v>
      </c>
      <c r="AY49" s="120">
        <f>'Revenue Streams Assumptions'!$W$24</f>
        <v>1</v>
      </c>
      <c r="AZ49" s="120">
        <f>'Revenue Streams Assumptions'!$W$24</f>
        <v>1</v>
      </c>
      <c r="BA49" s="120">
        <f>'Revenue Streams Assumptions'!$W$24</f>
        <v>1</v>
      </c>
    </row>
    <row r="50" spans="2:53">
      <c r="D50" s="103" t="s">
        <v>246</v>
      </c>
      <c r="E50" s="115">
        <f>E48*E49*'Revenue Streams Assumptions'!$V$12</f>
        <v>1.5</v>
      </c>
      <c r="F50" s="115">
        <f>F48*F49*'Revenue Streams Assumptions'!$V$12</f>
        <v>1.5</v>
      </c>
      <c r="G50" s="115">
        <f>G48*G49*'Revenue Streams Assumptions'!$V$12</f>
        <v>1.5</v>
      </c>
      <c r="H50" s="115">
        <f>H48*H49*'Revenue Streams Assumptions'!$V$12</f>
        <v>1.5</v>
      </c>
      <c r="I50" s="115">
        <f>I48*I49*'Revenue Streams Assumptions'!$V$12</f>
        <v>1.5</v>
      </c>
      <c r="J50" s="116">
        <f>SUM(E50:I50)</f>
        <v>7.5</v>
      </c>
      <c r="K50" s="115">
        <f>K48*K49*'Revenue Streams Assumptions'!$V$12</f>
        <v>1.5</v>
      </c>
      <c r="L50" s="115">
        <f>L48*L49*'Revenue Streams Assumptions'!$V$12</f>
        <v>1.5</v>
      </c>
      <c r="M50" s="115">
        <f>M48*M49*'Revenue Streams Assumptions'!$V$12</f>
        <v>1.5</v>
      </c>
      <c r="N50" s="115">
        <f>N48*N49*'Revenue Streams Assumptions'!$V$12</f>
        <v>1.5</v>
      </c>
      <c r="O50" s="115">
        <f>O48*O49*'Revenue Streams Assumptions'!$V$12</f>
        <v>1.5</v>
      </c>
      <c r="P50" s="115">
        <f>P48*P49*'Revenue Streams Assumptions'!$V$12</f>
        <v>1.5</v>
      </c>
      <c r="Q50" s="115">
        <f>Q48*Q49*'Revenue Streams Assumptions'!$V$12</f>
        <v>1.5</v>
      </c>
      <c r="R50" s="115">
        <f>R48*R49*'Revenue Streams Assumptions'!$V$12</f>
        <v>1.5</v>
      </c>
      <c r="S50" s="115">
        <f>S48*S49*'Revenue Streams Assumptions'!$V$12</f>
        <v>1.5</v>
      </c>
      <c r="T50" s="115">
        <f>T48*T49*'Revenue Streams Assumptions'!$V$12</f>
        <v>1.5</v>
      </c>
      <c r="U50" s="115">
        <f>U48*U49*'Revenue Streams Assumptions'!$V$12</f>
        <v>1.5</v>
      </c>
      <c r="V50" s="115">
        <f>V48*V49*'Revenue Streams Assumptions'!$V$12</f>
        <v>1.5</v>
      </c>
      <c r="W50" s="116">
        <f>SUM(K50:V50)</f>
        <v>18</v>
      </c>
      <c r="X50" s="115">
        <f>X48*X49*'Revenue Streams Assumptions'!$V$12</f>
        <v>1.5</v>
      </c>
      <c r="Y50" s="115">
        <f>Y48*Y49*'Revenue Streams Assumptions'!$V$12</f>
        <v>1.5</v>
      </c>
      <c r="Z50" s="115">
        <f>Z48*Z49*'Revenue Streams Assumptions'!$V$12</f>
        <v>1.5</v>
      </c>
      <c r="AA50" s="115">
        <f>AA48*AA49*'Revenue Streams Assumptions'!$V$12</f>
        <v>1.5</v>
      </c>
      <c r="AB50" s="115">
        <f>AB48*AB49*'Revenue Streams Assumptions'!$V$12</f>
        <v>1.5</v>
      </c>
      <c r="AC50" s="115">
        <f>AC48*AC49*'Revenue Streams Assumptions'!$V$12</f>
        <v>1.5</v>
      </c>
      <c r="AD50" s="115">
        <f>AD48*AD49*'Revenue Streams Assumptions'!$V$12</f>
        <v>1.5</v>
      </c>
      <c r="AE50" s="115">
        <f>AE48*AE49*'Revenue Streams Assumptions'!$V$12</f>
        <v>1.5</v>
      </c>
      <c r="AF50" s="115">
        <f>AF48*AF49*'Revenue Streams Assumptions'!$V$12</f>
        <v>1.5</v>
      </c>
      <c r="AG50" s="115">
        <f>AG48*AG49*'Revenue Streams Assumptions'!$V$12</f>
        <v>1.5</v>
      </c>
      <c r="AH50" s="115">
        <f>AH48*AH49*'Revenue Streams Assumptions'!$V$12</f>
        <v>1.5</v>
      </c>
      <c r="AI50" s="115">
        <f>AI48*AI49*'Revenue Streams Assumptions'!$V$12</f>
        <v>1.5</v>
      </c>
      <c r="AJ50" s="116">
        <f>SUM(X50:AI50)</f>
        <v>18</v>
      </c>
      <c r="AK50" s="115">
        <f>AK48*AK49*'Revenue Streams Assumptions'!$V$12</f>
        <v>1.5</v>
      </c>
      <c r="AL50" s="115">
        <f>AL48*AL49*'Revenue Streams Assumptions'!$V$12</f>
        <v>1.5</v>
      </c>
      <c r="AM50" s="115">
        <f>AM48*AM49*'Revenue Streams Assumptions'!$V$12</f>
        <v>1.5</v>
      </c>
      <c r="AN50" s="115">
        <f>AN48*AN49*'Revenue Streams Assumptions'!$V$12</f>
        <v>1.5</v>
      </c>
      <c r="AO50" s="115">
        <f>AO48*AO49*'Revenue Streams Assumptions'!$V$12</f>
        <v>1.5</v>
      </c>
      <c r="AP50" s="115">
        <f>AP48*AP49*'Revenue Streams Assumptions'!$V$12</f>
        <v>1.5</v>
      </c>
      <c r="AQ50" s="115">
        <f>AQ48*AQ49*'Revenue Streams Assumptions'!$V$12</f>
        <v>1.5</v>
      </c>
      <c r="AR50" s="115">
        <f>AR48*AR49*'Revenue Streams Assumptions'!$V$12</f>
        <v>1.5</v>
      </c>
      <c r="AS50" s="115">
        <f>AS48*AS49*'Revenue Streams Assumptions'!$V$12</f>
        <v>1.5</v>
      </c>
      <c r="AT50" s="115">
        <f>AT48*AT49*'Revenue Streams Assumptions'!$V$12</f>
        <v>1.5</v>
      </c>
      <c r="AU50" s="115">
        <f>AU48*AU49*'Revenue Streams Assumptions'!$V$12</f>
        <v>1.5</v>
      </c>
      <c r="AV50" s="115">
        <f>AV48*AV49*'Revenue Streams Assumptions'!$V$12</f>
        <v>1.5</v>
      </c>
      <c r="AW50" s="116">
        <f>SUM(AK50:AV50)</f>
        <v>18</v>
      </c>
      <c r="AX50" s="115">
        <f>AX48*AX49*'Revenue Streams Assumptions'!$V$12</f>
        <v>1.5</v>
      </c>
      <c r="AY50" s="115">
        <f>AY48*AY49*'Revenue Streams Assumptions'!$V$12</f>
        <v>1.5</v>
      </c>
      <c r="AZ50" s="115">
        <f>AZ48*AZ49*'Revenue Streams Assumptions'!$V$12</f>
        <v>1.5</v>
      </c>
      <c r="BA50" s="115">
        <f>BA48*BA49*'Revenue Streams Assumptions'!$V$12</f>
        <v>1.5</v>
      </c>
    </row>
    <row r="51" spans="2:53">
      <c r="D51" s="101"/>
      <c r="E51" s="34"/>
      <c r="F51" s="34"/>
      <c r="G51" s="34"/>
      <c r="H51" s="34"/>
      <c r="I51" s="34"/>
      <c r="J51" s="109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109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109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109"/>
      <c r="AX51" s="34"/>
      <c r="AY51" s="34"/>
      <c r="AZ51" s="34"/>
      <c r="BA51" s="34"/>
    </row>
    <row r="52" spans="2:53">
      <c r="D52" s="105" t="s">
        <v>292</v>
      </c>
      <c r="E52" s="106">
        <f>E50*'Revenue Streams Assumptions'!$V$13</f>
        <v>1.0499999999999998</v>
      </c>
      <c r="F52" s="106">
        <f>F50*'Revenue Streams Assumptions'!$V$13</f>
        <v>1.0499999999999998</v>
      </c>
      <c r="G52" s="106">
        <f>G50*'Revenue Streams Assumptions'!$V$13</f>
        <v>1.0499999999999998</v>
      </c>
      <c r="H52" s="106">
        <f>H50*'Revenue Streams Assumptions'!$V$13</f>
        <v>1.0499999999999998</v>
      </c>
      <c r="I52" s="106">
        <f>I50*'Revenue Streams Assumptions'!$V$13</f>
        <v>1.0499999999999998</v>
      </c>
      <c r="J52" s="117">
        <f>SUM(E52:I52)</f>
        <v>5.2499999999999991</v>
      </c>
      <c r="K52" s="106">
        <f>K50*'Revenue Streams Assumptions'!$V$13</f>
        <v>1.0499999999999998</v>
      </c>
      <c r="L52" s="106">
        <f>L50*'Revenue Streams Assumptions'!$V$13</f>
        <v>1.0499999999999998</v>
      </c>
      <c r="M52" s="106">
        <f>M50*'Revenue Streams Assumptions'!$V$13</f>
        <v>1.0499999999999998</v>
      </c>
      <c r="N52" s="106">
        <f>N50*'Revenue Streams Assumptions'!$V$13</f>
        <v>1.0499999999999998</v>
      </c>
      <c r="O52" s="106">
        <f>O50*'Revenue Streams Assumptions'!$V$13</f>
        <v>1.0499999999999998</v>
      </c>
      <c r="P52" s="106">
        <f>P50*'Revenue Streams Assumptions'!$V$13</f>
        <v>1.0499999999999998</v>
      </c>
      <c r="Q52" s="106">
        <f>Q50*'Revenue Streams Assumptions'!$V$13</f>
        <v>1.0499999999999998</v>
      </c>
      <c r="R52" s="106">
        <f>R50*'Revenue Streams Assumptions'!$V$13</f>
        <v>1.0499999999999998</v>
      </c>
      <c r="S52" s="106">
        <f>S50*'Revenue Streams Assumptions'!$V$13</f>
        <v>1.0499999999999998</v>
      </c>
      <c r="T52" s="106">
        <f>T50*'Revenue Streams Assumptions'!$V$13</f>
        <v>1.0499999999999998</v>
      </c>
      <c r="U52" s="106">
        <f>U50*'Revenue Streams Assumptions'!$V$13</f>
        <v>1.0499999999999998</v>
      </c>
      <c r="V52" s="106">
        <f>V50*'Revenue Streams Assumptions'!$V$13</f>
        <v>1.0499999999999998</v>
      </c>
      <c r="W52" s="117">
        <f>SUM(K52:V52)</f>
        <v>12.600000000000001</v>
      </c>
      <c r="X52" s="106">
        <f>X50*'Revenue Streams Assumptions'!$V$13</f>
        <v>1.0499999999999998</v>
      </c>
      <c r="Y52" s="106">
        <f>Y50*'Revenue Streams Assumptions'!$V$13</f>
        <v>1.0499999999999998</v>
      </c>
      <c r="Z52" s="106">
        <f>Z50*'Revenue Streams Assumptions'!$V$13</f>
        <v>1.0499999999999998</v>
      </c>
      <c r="AA52" s="106">
        <f>AA50*'Revenue Streams Assumptions'!$V$13</f>
        <v>1.0499999999999998</v>
      </c>
      <c r="AB52" s="106">
        <f>AB50*'Revenue Streams Assumptions'!$V$13</f>
        <v>1.0499999999999998</v>
      </c>
      <c r="AC52" s="106">
        <f>AC50*'Revenue Streams Assumptions'!$V$13</f>
        <v>1.0499999999999998</v>
      </c>
      <c r="AD52" s="106">
        <f>AD50*'Revenue Streams Assumptions'!$V$13</f>
        <v>1.0499999999999998</v>
      </c>
      <c r="AE52" s="106">
        <f>AE50*'Revenue Streams Assumptions'!$V$13</f>
        <v>1.0499999999999998</v>
      </c>
      <c r="AF52" s="106">
        <f>AF50*'Revenue Streams Assumptions'!$V$13</f>
        <v>1.0499999999999998</v>
      </c>
      <c r="AG52" s="106">
        <f>AG50*'Revenue Streams Assumptions'!$V$13</f>
        <v>1.0499999999999998</v>
      </c>
      <c r="AH52" s="106">
        <f>AH50*'Revenue Streams Assumptions'!$V$13</f>
        <v>1.0499999999999998</v>
      </c>
      <c r="AI52" s="106">
        <f>AI50*'Revenue Streams Assumptions'!$V$13</f>
        <v>1.0499999999999998</v>
      </c>
      <c r="AJ52" s="117">
        <f>SUM(X52:AI52)</f>
        <v>12.600000000000001</v>
      </c>
      <c r="AK52" s="106">
        <f>AK50*'Revenue Streams Assumptions'!$V$13</f>
        <v>1.0499999999999998</v>
      </c>
      <c r="AL52" s="106">
        <f>AL50*'Revenue Streams Assumptions'!$V$13</f>
        <v>1.0499999999999998</v>
      </c>
      <c r="AM52" s="106">
        <f>AM50*'Revenue Streams Assumptions'!$V$13</f>
        <v>1.0499999999999998</v>
      </c>
      <c r="AN52" s="106">
        <f>AN50*'Revenue Streams Assumptions'!$V$13</f>
        <v>1.0499999999999998</v>
      </c>
      <c r="AO52" s="106">
        <f>AO50*'Revenue Streams Assumptions'!$V$13</f>
        <v>1.0499999999999998</v>
      </c>
      <c r="AP52" s="106">
        <f>AP50*'Revenue Streams Assumptions'!$V$13</f>
        <v>1.0499999999999998</v>
      </c>
      <c r="AQ52" s="106">
        <f>AQ50*'Revenue Streams Assumptions'!$V$13</f>
        <v>1.0499999999999998</v>
      </c>
      <c r="AR52" s="106">
        <f>AR50*'Revenue Streams Assumptions'!$V$13</f>
        <v>1.0499999999999998</v>
      </c>
      <c r="AS52" s="106">
        <f>AS50*'Revenue Streams Assumptions'!$V$13</f>
        <v>1.0499999999999998</v>
      </c>
      <c r="AT52" s="106">
        <f>AT50*'Revenue Streams Assumptions'!$V$13</f>
        <v>1.0499999999999998</v>
      </c>
      <c r="AU52" s="106">
        <f>AU50*'Revenue Streams Assumptions'!$V$13</f>
        <v>1.0499999999999998</v>
      </c>
      <c r="AV52" s="106">
        <f>AV50*'Revenue Streams Assumptions'!$V$13</f>
        <v>1.0499999999999998</v>
      </c>
      <c r="AW52" s="117">
        <f>SUM(AK52:AV52)</f>
        <v>12.600000000000001</v>
      </c>
      <c r="AX52" s="106">
        <f>AX50*'Revenue Streams Assumptions'!$V$13</f>
        <v>1.0499999999999998</v>
      </c>
      <c r="AY52" s="106">
        <f>AY50*'Revenue Streams Assumptions'!$V$13</f>
        <v>1.0499999999999998</v>
      </c>
      <c r="AZ52" s="106">
        <f>AZ50*'Revenue Streams Assumptions'!$V$13</f>
        <v>1.0499999999999998</v>
      </c>
      <c r="BA52" s="106">
        <f>BA50*'Revenue Streams Assumptions'!$V$13</f>
        <v>1.0499999999999998</v>
      </c>
    </row>
    <row r="53" spans="2:53">
      <c r="D53" s="110" t="s">
        <v>293</v>
      </c>
      <c r="E53" s="104">
        <f>E50*'Revenue Streams Assumptions'!$V$14</f>
        <v>0.45000000000000007</v>
      </c>
      <c r="F53" s="104">
        <f>F50*'Revenue Streams Assumptions'!$V$14</f>
        <v>0.45000000000000007</v>
      </c>
      <c r="G53" s="104">
        <f>G50*'Revenue Streams Assumptions'!$V$14</f>
        <v>0.45000000000000007</v>
      </c>
      <c r="H53" s="104">
        <f>H50*'Revenue Streams Assumptions'!$V$14</f>
        <v>0.45000000000000007</v>
      </c>
      <c r="I53" s="104">
        <f>I50*'Revenue Streams Assumptions'!$V$14</f>
        <v>0.45000000000000007</v>
      </c>
      <c r="J53" s="118">
        <f>SUM(E53:I53)</f>
        <v>2.2500000000000004</v>
      </c>
      <c r="K53" s="104">
        <f>K50*'Revenue Streams Assumptions'!$V$14</f>
        <v>0.45000000000000007</v>
      </c>
      <c r="L53" s="104">
        <f>L50*'Revenue Streams Assumptions'!$V$14</f>
        <v>0.45000000000000007</v>
      </c>
      <c r="M53" s="104">
        <f>M50*'Revenue Streams Assumptions'!$V$14</f>
        <v>0.45000000000000007</v>
      </c>
      <c r="N53" s="104">
        <f>N50*'Revenue Streams Assumptions'!$V$14</f>
        <v>0.45000000000000007</v>
      </c>
      <c r="O53" s="104">
        <f>O50*'Revenue Streams Assumptions'!$V$14</f>
        <v>0.45000000000000007</v>
      </c>
      <c r="P53" s="104">
        <f>P50*'Revenue Streams Assumptions'!$V$14</f>
        <v>0.45000000000000007</v>
      </c>
      <c r="Q53" s="104">
        <f>Q50*'Revenue Streams Assumptions'!$V$14</f>
        <v>0.45000000000000007</v>
      </c>
      <c r="R53" s="104">
        <f>R50*'Revenue Streams Assumptions'!$V$14</f>
        <v>0.45000000000000007</v>
      </c>
      <c r="S53" s="104">
        <f>S50*'Revenue Streams Assumptions'!$V$14</f>
        <v>0.45000000000000007</v>
      </c>
      <c r="T53" s="104">
        <f>T50*'Revenue Streams Assumptions'!$V$14</f>
        <v>0.45000000000000007</v>
      </c>
      <c r="U53" s="104">
        <f>U50*'Revenue Streams Assumptions'!$V$14</f>
        <v>0.45000000000000007</v>
      </c>
      <c r="V53" s="104">
        <f>V50*'Revenue Streams Assumptions'!$V$14</f>
        <v>0.45000000000000007</v>
      </c>
      <c r="W53" s="118">
        <f>SUM(K53:V53)</f>
        <v>5.4000000000000012</v>
      </c>
      <c r="X53" s="104">
        <f>X50*'Revenue Streams Assumptions'!$V$14</f>
        <v>0.45000000000000007</v>
      </c>
      <c r="Y53" s="104">
        <f>Y50*'Revenue Streams Assumptions'!$V$14</f>
        <v>0.45000000000000007</v>
      </c>
      <c r="Z53" s="104">
        <f>Z50*'Revenue Streams Assumptions'!$V$14</f>
        <v>0.45000000000000007</v>
      </c>
      <c r="AA53" s="104">
        <f>AA50*'Revenue Streams Assumptions'!$V$14</f>
        <v>0.45000000000000007</v>
      </c>
      <c r="AB53" s="104">
        <f>AB50*'Revenue Streams Assumptions'!$V$14</f>
        <v>0.45000000000000007</v>
      </c>
      <c r="AC53" s="104">
        <f>AC50*'Revenue Streams Assumptions'!$V$14</f>
        <v>0.45000000000000007</v>
      </c>
      <c r="AD53" s="104">
        <f>AD50*'Revenue Streams Assumptions'!$V$14</f>
        <v>0.45000000000000007</v>
      </c>
      <c r="AE53" s="104">
        <f>AE50*'Revenue Streams Assumptions'!$V$14</f>
        <v>0.45000000000000007</v>
      </c>
      <c r="AF53" s="104">
        <f>AF50*'Revenue Streams Assumptions'!$V$14</f>
        <v>0.45000000000000007</v>
      </c>
      <c r="AG53" s="104">
        <f>AG50*'Revenue Streams Assumptions'!$V$14</f>
        <v>0.45000000000000007</v>
      </c>
      <c r="AH53" s="104">
        <f>AH50*'Revenue Streams Assumptions'!$V$14</f>
        <v>0.45000000000000007</v>
      </c>
      <c r="AI53" s="104">
        <f>AI50*'Revenue Streams Assumptions'!$V$14</f>
        <v>0.45000000000000007</v>
      </c>
      <c r="AJ53" s="118">
        <f>SUM(X53:AI53)</f>
        <v>5.4000000000000012</v>
      </c>
      <c r="AK53" s="104">
        <f>AK50*'Revenue Streams Assumptions'!$V$14</f>
        <v>0.45000000000000007</v>
      </c>
      <c r="AL53" s="104">
        <f>AL50*'Revenue Streams Assumptions'!$V$14</f>
        <v>0.45000000000000007</v>
      </c>
      <c r="AM53" s="104">
        <f>AM50*'Revenue Streams Assumptions'!$V$14</f>
        <v>0.45000000000000007</v>
      </c>
      <c r="AN53" s="104">
        <f>AN50*'Revenue Streams Assumptions'!$V$14</f>
        <v>0.45000000000000007</v>
      </c>
      <c r="AO53" s="104">
        <f>AO50*'Revenue Streams Assumptions'!$V$14</f>
        <v>0.45000000000000007</v>
      </c>
      <c r="AP53" s="104">
        <f>AP50*'Revenue Streams Assumptions'!$V$14</f>
        <v>0.45000000000000007</v>
      </c>
      <c r="AQ53" s="104">
        <f>AQ50*'Revenue Streams Assumptions'!$V$14</f>
        <v>0.45000000000000007</v>
      </c>
      <c r="AR53" s="104">
        <f>AR50*'Revenue Streams Assumptions'!$V$14</f>
        <v>0.45000000000000007</v>
      </c>
      <c r="AS53" s="104">
        <f>AS50*'Revenue Streams Assumptions'!$V$14</f>
        <v>0.45000000000000007</v>
      </c>
      <c r="AT53" s="104">
        <f>AT50*'Revenue Streams Assumptions'!$V$14</f>
        <v>0.45000000000000007</v>
      </c>
      <c r="AU53" s="104">
        <f>AU50*'Revenue Streams Assumptions'!$V$14</f>
        <v>0.45000000000000007</v>
      </c>
      <c r="AV53" s="104">
        <f>AV50*'Revenue Streams Assumptions'!$V$14</f>
        <v>0.45000000000000007</v>
      </c>
      <c r="AW53" s="118">
        <f>SUM(AK53:AV53)</f>
        <v>5.4000000000000012</v>
      </c>
      <c r="AX53" s="104">
        <f>AX50*'Revenue Streams Assumptions'!$V$14</f>
        <v>0.45000000000000007</v>
      </c>
      <c r="AY53" s="104">
        <f>AY50*'Revenue Streams Assumptions'!$V$14</f>
        <v>0.45000000000000007</v>
      </c>
      <c r="AZ53" s="104">
        <f>AZ50*'Revenue Streams Assumptions'!$V$14</f>
        <v>0.45000000000000007</v>
      </c>
      <c r="BA53" s="104">
        <f>BA50*'Revenue Streams Assumptions'!$V$14</f>
        <v>0.45000000000000007</v>
      </c>
    </row>
    <row r="54" spans="2:53" ht="15.95">
      <c r="B54" s="467" t="s">
        <v>7</v>
      </c>
      <c r="C54" s="467"/>
      <c r="D54" s="467"/>
      <c r="E54" s="107"/>
      <c r="F54" s="107"/>
      <c r="G54" s="107"/>
      <c r="H54" s="107"/>
      <c r="I54" s="107"/>
      <c r="J54" s="108"/>
      <c r="K54" s="107"/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  <c r="W54" s="107"/>
      <c r="X54" s="107"/>
      <c r="Y54" s="107"/>
      <c r="Z54" s="107"/>
      <c r="AA54" s="107"/>
      <c r="AB54" s="107"/>
      <c r="AC54" s="107"/>
      <c r="AD54" s="107"/>
      <c r="AE54" s="107"/>
      <c r="AF54" s="107"/>
      <c r="AG54" s="107"/>
      <c r="AH54" s="107"/>
      <c r="AI54" s="107"/>
      <c r="AJ54" s="107"/>
      <c r="AK54" s="107"/>
      <c r="AL54" s="107"/>
      <c r="AM54" s="107"/>
      <c r="AN54" s="107"/>
      <c r="AO54" s="107"/>
      <c r="AP54" s="107"/>
      <c r="AQ54" s="107"/>
      <c r="AR54" s="107"/>
      <c r="AS54" s="107"/>
      <c r="AT54" s="107"/>
      <c r="AU54" s="107"/>
      <c r="AV54" s="107"/>
      <c r="AW54" s="107"/>
      <c r="AX54" s="107"/>
      <c r="AY54" s="107"/>
      <c r="AZ54" s="107"/>
      <c r="BA54" s="107"/>
    </row>
    <row r="55" spans="2:53">
      <c r="B55" s="28"/>
      <c r="C55" s="28"/>
      <c r="D55" s="20" t="s">
        <v>11</v>
      </c>
      <c r="E55" s="34" cm="1">
        <f t="array" ref="E55">Medium_Low</f>
        <v>10</v>
      </c>
      <c r="F55" s="34" cm="1">
        <f t="array" ref="F55">Medium_Low</f>
        <v>10</v>
      </c>
      <c r="G55" s="34" cm="1">
        <f t="array" ref="G55">Medium_Low</f>
        <v>10</v>
      </c>
      <c r="H55" s="34" cm="1">
        <f t="array" ref="H55">Medium_Low</f>
        <v>10</v>
      </c>
      <c r="I55" s="34" cm="1">
        <f t="array" ref="I55">Medium_Low</f>
        <v>10</v>
      </c>
      <c r="J55" s="122"/>
      <c r="K55" s="34" cm="1">
        <f t="array" ref="K55">Medium_Low</f>
        <v>10</v>
      </c>
      <c r="L55" s="34" cm="1">
        <f t="array" ref="L55">Medium_Low</f>
        <v>10</v>
      </c>
      <c r="M55" s="34" cm="1">
        <f t="array" ref="M55">Medium_Low</f>
        <v>10</v>
      </c>
      <c r="N55" s="34" cm="1">
        <f t="array" ref="N55">Medium_Low</f>
        <v>10</v>
      </c>
      <c r="O55" s="34" cm="1">
        <f t="array" ref="O55">Medium_Low</f>
        <v>10</v>
      </c>
      <c r="P55" s="34" cm="1">
        <f t="array" ref="P55">Medium_Low</f>
        <v>10</v>
      </c>
      <c r="Q55" s="34" cm="1">
        <f t="array" ref="Q55">Medium_Low</f>
        <v>10</v>
      </c>
      <c r="R55" s="34" cm="1">
        <f t="array" ref="R55">Medium_Low</f>
        <v>10</v>
      </c>
      <c r="S55" s="34" cm="1">
        <f t="array" ref="S55">Medium_Low</f>
        <v>10</v>
      </c>
      <c r="T55" s="34" cm="1">
        <f t="array" ref="T55">Medium_Low</f>
        <v>10</v>
      </c>
      <c r="U55" s="34" cm="1">
        <f t="array" ref="U55">Medium_Low</f>
        <v>10</v>
      </c>
      <c r="V55" s="34" cm="1">
        <f t="array" ref="V55">Medium_Low</f>
        <v>10</v>
      </c>
      <c r="W55" s="122"/>
      <c r="X55" s="34" cm="1">
        <f t="array" ref="X55">Medium_Low</f>
        <v>10</v>
      </c>
      <c r="Y55" s="34" cm="1">
        <f t="array" ref="Y55">Medium_Low</f>
        <v>10</v>
      </c>
      <c r="Z55" s="34" cm="1">
        <f t="array" ref="Z55">Medium_Low</f>
        <v>10</v>
      </c>
      <c r="AA55" s="34" cm="1">
        <f t="array" ref="AA55">Medium_Low</f>
        <v>10</v>
      </c>
      <c r="AB55" s="34" cm="1">
        <f t="array" ref="AB55">Medium_Low</f>
        <v>10</v>
      </c>
      <c r="AC55" s="34" cm="1">
        <f t="array" ref="AC55">Medium_Low</f>
        <v>10</v>
      </c>
      <c r="AD55" s="34" cm="1">
        <f t="array" ref="AD55">Medium_Low</f>
        <v>10</v>
      </c>
      <c r="AE55" s="34" cm="1">
        <f t="array" ref="AE55">Medium_Low</f>
        <v>10</v>
      </c>
      <c r="AF55" s="34" cm="1">
        <f t="array" ref="AF55">Medium_Low</f>
        <v>10</v>
      </c>
      <c r="AG55" s="34" cm="1">
        <f t="array" ref="AG55">Medium_Low</f>
        <v>10</v>
      </c>
      <c r="AH55" s="34" cm="1">
        <f t="array" ref="AH55">Medium_Low</f>
        <v>10</v>
      </c>
      <c r="AI55" s="34" cm="1">
        <f t="array" ref="AI55">Medium_Low</f>
        <v>10</v>
      </c>
      <c r="AJ55" s="122"/>
      <c r="AK55" s="34" cm="1">
        <f t="array" ref="AK55">Medium_Low</f>
        <v>10</v>
      </c>
      <c r="AL55" s="34" cm="1">
        <f t="array" ref="AL55">Medium_Low</f>
        <v>10</v>
      </c>
      <c r="AM55" s="34" cm="1">
        <f t="array" ref="AM55">Medium_Low</f>
        <v>10</v>
      </c>
      <c r="AN55" s="34" cm="1">
        <f t="array" ref="AN55">Medium_Low</f>
        <v>10</v>
      </c>
      <c r="AO55" s="34" cm="1">
        <f t="array" ref="AO55">Medium_Low</f>
        <v>10</v>
      </c>
      <c r="AP55" s="34" cm="1">
        <f t="array" ref="AP55">Medium_Low</f>
        <v>10</v>
      </c>
      <c r="AQ55" s="34" cm="1">
        <f t="array" ref="AQ55">Medium_Low</f>
        <v>10</v>
      </c>
      <c r="AR55" s="34" cm="1">
        <f t="array" ref="AR55">Medium_Low</f>
        <v>10</v>
      </c>
      <c r="AS55" s="34" cm="1">
        <f t="array" ref="AS55">Medium_Low</f>
        <v>10</v>
      </c>
      <c r="AT55" s="34" cm="1">
        <f t="array" ref="AT55">Medium_Low</f>
        <v>10</v>
      </c>
      <c r="AU55" s="34" cm="1">
        <f t="array" ref="AU55">Medium_Low</f>
        <v>10</v>
      </c>
      <c r="AV55" s="34" cm="1">
        <f t="array" ref="AV55">Medium_Low</f>
        <v>10</v>
      </c>
      <c r="AW55" s="122"/>
      <c r="AX55" s="34" cm="1">
        <f t="array" ref="AX55">Medium_Low</f>
        <v>10</v>
      </c>
      <c r="AY55" s="34" cm="1">
        <f t="array" ref="AY55">Medium_Low</f>
        <v>10</v>
      </c>
      <c r="AZ55" s="34" cm="1">
        <f t="array" ref="AZ55">Medium_Low</f>
        <v>10</v>
      </c>
      <c r="BA55" s="34" cm="1">
        <f t="array" ref="BA55">Medium_Low</f>
        <v>10</v>
      </c>
    </row>
    <row r="56" spans="2:53">
      <c r="B56" s="28"/>
      <c r="C56" s="28"/>
      <c r="D56" s="102" t="s">
        <v>244</v>
      </c>
      <c r="E56" s="120">
        <f>'Revenue Streams Assumptions'!$W$25</f>
        <v>1</v>
      </c>
      <c r="F56" s="120">
        <f>'Revenue Streams Assumptions'!$W$25</f>
        <v>1</v>
      </c>
      <c r="G56" s="120">
        <f>'Revenue Streams Assumptions'!$W$25</f>
        <v>1</v>
      </c>
      <c r="H56" s="120">
        <f>'Revenue Streams Assumptions'!$W$25</f>
        <v>1</v>
      </c>
      <c r="I56" s="120">
        <f>'Revenue Streams Assumptions'!$W$25</f>
        <v>1</v>
      </c>
      <c r="J56" s="125">
        <f>SUM(E56:I56)</f>
        <v>5</v>
      </c>
      <c r="K56" s="120">
        <f>'Revenue Streams Assumptions'!$W$25</f>
        <v>1</v>
      </c>
      <c r="L56" s="120">
        <f>'Revenue Streams Assumptions'!$W$25</f>
        <v>1</v>
      </c>
      <c r="M56" s="120">
        <f>'Revenue Streams Assumptions'!$W$25</f>
        <v>1</v>
      </c>
      <c r="N56" s="120">
        <f>'Revenue Streams Assumptions'!$W$25</f>
        <v>1</v>
      </c>
      <c r="O56" s="120">
        <f>'Revenue Streams Assumptions'!$W$25</f>
        <v>1</v>
      </c>
      <c r="P56" s="120">
        <f>'Revenue Streams Assumptions'!$W$25</f>
        <v>1</v>
      </c>
      <c r="Q56" s="120">
        <f>'Revenue Streams Assumptions'!$W$25</f>
        <v>1</v>
      </c>
      <c r="R56" s="120">
        <f>'Revenue Streams Assumptions'!$W$25</f>
        <v>1</v>
      </c>
      <c r="S56" s="120">
        <f>'Revenue Streams Assumptions'!$W$25</f>
        <v>1</v>
      </c>
      <c r="T56" s="120">
        <f>'Revenue Streams Assumptions'!$W$25</f>
        <v>1</v>
      </c>
      <c r="U56" s="120">
        <f>'Revenue Streams Assumptions'!$W$25</f>
        <v>1</v>
      </c>
      <c r="V56" s="120">
        <f>'Revenue Streams Assumptions'!$W$25</f>
        <v>1</v>
      </c>
      <c r="W56" s="125">
        <f>SUM(K56:V56)</f>
        <v>12</v>
      </c>
      <c r="X56" s="120">
        <f>'Revenue Streams Assumptions'!$W$25</f>
        <v>1</v>
      </c>
      <c r="Y56" s="120">
        <f>'Revenue Streams Assumptions'!$W$25</f>
        <v>1</v>
      </c>
      <c r="Z56" s="120">
        <f>'Revenue Streams Assumptions'!$W$25</f>
        <v>1</v>
      </c>
      <c r="AA56" s="120">
        <f>'Revenue Streams Assumptions'!$W$25</f>
        <v>1</v>
      </c>
      <c r="AB56" s="120">
        <f>'Revenue Streams Assumptions'!$W$25</f>
        <v>1</v>
      </c>
      <c r="AC56" s="120">
        <f>'Revenue Streams Assumptions'!$W$25</f>
        <v>1</v>
      </c>
      <c r="AD56" s="120">
        <f>'Revenue Streams Assumptions'!$W$25</f>
        <v>1</v>
      </c>
      <c r="AE56" s="120">
        <f>'Revenue Streams Assumptions'!$W$25</f>
        <v>1</v>
      </c>
      <c r="AF56" s="120">
        <f>'Revenue Streams Assumptions'!$W$25</f>
        <v>1</v>
      </c>
      <c r="AG56" s="120">
        <f>'Revenue Streams Assumptions'!$W$25</f>
        <v>1</v>
      </c>
      <c r="AH56" s="120">
        <f>'Revenue Streams Assumptions'!$W$25</f>
        <v>1</v>
      </c>
      <c r="AI56" s="120">
        <f>'Revenue Streams Assumptions'!$W$25</f>
        <v>1</v>
      </c>
      <c r="AJ56" s="125">
        <f>SUM(X56:AI56)</f>
        <v>12</v>
      </c>
      <c r="AK56" s="120">
        <f>'Revenue Streams Assumptions'!$W$25</f>
        <v>1</v>
      </c>
      <c r="AL56" s="120">
        <f>'Revenue Streams Assumptions'!$W$25</f>
        <v>1</v>
      </c>
      <c r="AM56" s="120">
        <f>'Revenue Streams Assumptions'!$W$25</f>
        <v>1</v>
      </c>
      <c r="AN56" s="120">
        <f>'Revenue Streams Assumptions'!$W$25</f>
        <v>1</v>
      </c>
      <c r="AO56" s="120">
        <f>'Revenue Streams Assumptions'!$W$25</f>
        <v>1</v>
      </c>
      <c r="AP56" s="120">
        <f>'Revenue Streams Assumptions'!$W$25</f>
        <v>1</v>
      </c>
      <c r="AQ56" s="120">
        <f>'Revenue Streams Assumptions'!$W$25</f>
        <v>1</v>
      </c>
      <c r="AR56" s="120">
        <f>'Revenue Streams Assumptions'!$W$25</f>
        <v>1</v>
      </c>
      <c r="AS56" s="120">
        <f>'Revenue Streams Assumptions'!$W$25</f>
        <v>1</v>
      </c>
      <c r="AT56" s="120">
        <f>'Revenue Streams Assumptions'!$W$25</f>
        <v>1</v>
      </c>
      <c r="AU56" s="120">
        <f>'Revenue Streams Assumptions'!$W$25</f>
        <v>1</v>
      </c>
      <c r="AV56" s="120">
        <f>'Revenue Streams Assumptions'!$W$25</f>
        <v>1</v>
      </c>
      <c r="AW56" s="125">
        <f>SUM(AK56:AV56)</f>
        <v>12</v>
      </c>
      <c r="AX56" s="120">
        <f>'Revenue Streams Assumptions'!$W$25</f>
        <v>1</v>
      </c>
      <c r="AY56" s="120">
        <f>'Revenue Streams Assumptions'!$W$25</f>
        <v>1</v>
      </c>
      <c r="AZ56" s="120">
        <f>'Revenue Streams Assumptions'!$W$25</f>
        <v>1</v>
      </c>
      <c r="BA56" s="120">
        <f>'Revenue Streams Assumptions'!$W$25</f>
        <v>1</v>
      </c>
    </row>
    <row r="57" spans="2:53">
      <c r="D57" s="103" t="s">
        <v>246</v>
      </c>
      <c r="E57" s="115">
        <f>E55*E56*'Revenue Streams Assumptions'!$V$12</f>
        <v>0.3</v>
      </c>
      <c r="F57" s="115">
        <f>F55*F56*'Revenue Streams Assumptions'!$V$12</f>
        <v>0.3</v>
      </c>
      <c r="G57" s="115">
        <f>G55*G56*'Revenue Streams Assumptions'!$V$12</f>
        <v>0.3</v>
      </c>
      <c r="H57" s="115">
        <f>H55*H56*'Revenue Streams Assumptions'!$V$12</f>
        <v>0.3</v>
      </c>
      <c r="I57" s="115">
        <f>I55*I56*'Revenue Streams Assumptions'!$V$12</f>
        <v>0.3</v>
      </c>
      <c r="J57" s="116">
        <f>SUM(E57:I57)</f>
        <v>1.5</v>
      </c>
      <c r="K57" s="115">
        <f>K55*K56*'Revenue Streams Assumptions'!$V$12</f>
        <v>0.3</v>
      </c>
      <c r="L57" s="115">
        <f>L55*L56*'Revenue Streams Assumptions'!$V$12</f>
        <v>0.3</v>
      </c>
      <c r="M57" s="115">
        <f>M55*M56*'Revenue Streams Assumptions'!$V$12</f>
        <v>0.3</v>
      </c>
      <c r="N57" s="115">
        <f>N55*N56*'Revenue Streams Assumptions'!$V$12</f>
        <v>0.3</v>
      </c>
      <c r="O57" s="115">
        <f>O55*O56*'Revenue Streams Assumptions'!$V$12</f>
        <v>0.3</v>
      </c>
      <c r="P57" s="115">
        <f>P55*P56*'Revenue Streams Assumptions'!$V$12</f>
        <v>0.3</v>
      </c>
      <c r="Q57" s="115">
        <f>Q55*Q56*'Revenue Streams Assumptions'!$V$12</f>
        <v>0.3</v>
      </c>
      <c r="R57" s="115">
        <f>R55*R56*'Revenue Streams Assumptions'!$V$12</f>
        <v>0.3</v>
      </c>
      <c r="S57" s="115">
        <f>S55*S56*'Revenue Streams Assumptions'!$V$12</f>
        <v>0.3</v>
      </c>
      <c r="T57" s="115">
        <f>T55*T56*'Revenue Streams Assumptions'!$V$12</f>
        <v>0.3</v>
      </c>
      <c r="U57" s="115">
        <f>U55*U56*'Revenue Streams Assumptions'!$V$12</f>
        <v>0.3</v>
      </c>
      <c r="V57" s="115">
        <f>V55*V56*'Revenue Streams Assumptions'!$V$12</f>
        <v>0.3</v>
      </c>
      <c r="W57" s="116">
        <f>SUM(K57:V57)</f>
        <v>3.5999999999999992</v>
      </c>
      <c r="X57" s="115">
        <f>X55*X56*'Revenue Streams Assumptions'!$V$12</f>
        <v>0.3</v>
      </c>
      <c r="Y57" s="115">
        <f>Y55*Y56*'Revenue Streams Assumptions'!$V$12</f>
        <v>0.3</v>
      </c>
      <c r="Z57" s="115">
        <f>Z55*Z56*'Revenue Streams Assumptions'!$V$12</f>
        <v>0.3</v>
      </c>
      <c r="AA57" s="115">
        <f>AA55*AA56*'Revenue Streams Assumptions'!$V$12</f>
        <v>0.3</v>
      </c>
      <c r="AB57" s="115">
        <f>AB55*AB56*'Revenue Streams Assumptions'!$V$12</f>
        <v>0.3</v>
      </c>
      <c r="AC57" s="115">
        <f>AC55*AC56*'Revenue Streams Assumptions'!$V$12</f>
        <v>0.3</v>
      </c>
      <c r="AD57" s="115">
        <f>AD55*AD56*'Revenue Streams Assumptions'!$V$12</f>
        <v>0.3</v>
      </c>
      <c r="AE57" s="115">
        <f>AE55*AE56*'Revenue Streams Assumptions'!$V$12</f>
        <v>0.3</v>
      </c>
      <c r="AF57" s="115">
        <f>AF55*AF56*'Revenue Streams Assumptions'!$V$12</f>
        <v>0.3</v>
      </c>
      <c r="AG57" s="115">
        <f>AG55*AG56*'Revenue Streams Assumptions'!$V$12</f>
        <v>0.3</v>
      </c>
      <c r="AH57" s="115">
        <f>AH55*AH56*'Revenue Streams Assumptions'!$V$12</f>
        <v>0.3</v>
      </c>
      <c r="AI57" s="115">
        <f>AI55*AI56*'Revenue Streams Assumptions'!$V$12</f>
        <v>0.3</v>
      </c>
      <c r="AJ57" s="116">
        <f>SUM(X57:AI57)</f>
        <v>3.5999999999999992</v>
      </c>
      <c r="AK57" s="115">
        <f>AK55*AK56*'Revenue Streams Assumptions'!$V$12</f>
        <v>0.3</v>
      </c>
      <c r="AL57" s="115">
        <f>AL55*AL56*'Revenue Streams Assumptions'!$V$12</f>
        <v>0.3</v>
      </c>
      <c r="AM57" s="115">
        <f>AM55*AM56*'Revenue Streams Assumptions'!$V$12</f>
        <v>0.3</v>
      </c>
      <c r="AN57" s="115">
        <f>AN55*AN56*'Revenue Streams Assumptions'!$V$12</f>
        <v>0.3</v>
      </c>
      <c r="AO57" s="115">
        <f>AO55*AO56*'Revenue Streams Assumptions'!$V$12</f>
        <v>0.3</v>
      </c>
      <c r="AP57" s="115">
        <f>AP55*AP56*'Revenue Streams Assumptions'!$V$12</f>
        <v>0.3</v>
      </c>
      <c r="AQ57" s="115">
        <f>AQ55*AQ56*'Revenue Streams Assumptions'!$V$12</f>
        <v>0.3</v>
      </c>
      <c r="AR57" s="115">
        <f>AR55*AR56*'Revenue Streams Assumptions'!$V$12</f>
        <v>0.3</v>
      </c>
      <c r="AS57" s="115">
        <f>AS55*AS56*'Revenue Streams Assumptions'!$V$12</f>
        <v>0.3</v>
      </c>
      <c r="AT57" s="115">
        <f>AT55*AT56*'Revenue Streams Assumptions'!$V$12</f>
        <v>0.3</v>
      </c>
      <c r="AU57" s="115">
        <f>AU55*AU56*'Revenue Streams Assumptions'!$V$12</f>
        <v>0.3</v>
      </c>
      <c r="AV57" s="115">
        <f>AV55*AV56*'Revenue Streams Assumptions'!$V$12</f>
        <v>0.3</v>
      </c>
      <c r="AW57" s="116">
        <f>SUM(AK57:AV57)</f>
        <v>3.5999999999999992</v>
      </c>
      <c r="AX57" s="115">
        <f>AX55*AX56*'Revenue Streams Assumptions'!$V$12</f>
        <v>0.3</v>
      </c>
      <c r="AY57" s="115">
        <f>AY55*AY56*'Revenue Streams Assumptions'!$V$12</f>
        <v>0.3</v>
      </c>
      <c r="AZ57" s="115">
        <f>AZ55*AZ56*'Revenue Streams Assumptions'!$V$12</f>
        <v>0.3</v>
      </c>
      <c r="BA57" s="115">
        <f>BA55*BA56*'Revenue Streams Assumptions'!$V$12</f>
        <v>0.3</v>
      </c>
    </row>
    <row r="58" spans="2:53">
      <c r="D58" s="101"/>
      <c r="E58" s="34"/>
      <c r="F58" s="34"/>
      <c r="G58" s="34"/>
      <c r="H58" s="34"/>
      <c r="I58" s="34"/>
      <c r="J58" s="109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109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109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109"/>
      <c r="AX58" s="34"/>
      <c r="AY58" s="34"/>
      <c r="AZ58" s="34"/>
      <c r="BA58" s="34"/>
    </row>
    <row r="59" spans="2:53">
      <c r="D59" s="126" t="s">
        <v>292</v>
      </c>
      <c r="E59" s="106">
        <f>E57*'Revenue Streams Assumptions'!$V$13</f>
        <v>0.21</v>
      </c>
      <c r="F59" s="106">
        <f>F57*'Revenue Streams Assumptions'!$V$13</f>
        <v>0.21</v>
      </c>
      <c r="G59" s="106">
        <f>G57*'Revenue Streams Assumptions'!$V$13</f>
        <v>0.21</v>
      </c>
      <c r="H59" s="106">
        <f>H57*'Revenue Streams Assumptions'!$V$13</f>
        <v>0.21</v>
      </c>
      <c r="I59" s="106">
        <f>I57*'Revenue Streams Assumptions'!$V$13</f>
        <v>0.21</v>
      </c>
      <c r="J59" s="117">
        <f>SUM(E59:I59)</f>
        <v>1.05</v>
      </c>
      <c r="K59" s="106">
        <f>K57*'Revenue Streams Assumptions'!$V$13</f>
        <v>0.21</v>
      </c>
      <c r="L59" s="106">
        <f>L57*'Revenue Streams Assumptions'!$V$13</f>
        <v>0.21</v>
      </c>
      <c r="M59" s="106">
        <f>M57*'Revenue Streams Assumptions'!$V$13</f>
        <v>0.21</v>
      </c>
      <c r="N59" s="106">
        <f>N57*'Revenue Streams Assumptions'!$V$13</f>
        <v>0.21</v>
      </c>
      <c r="O59" s="106">
        <f>O57*'Revenue Streams Assumptions'!$V$13</f>
        <v>0.21</v>
      </c>
      <c r="P59" s="106">
        <f>P57*'Revenue Streams Assumptions'!$V$13</f>
        <v>0.21</v>
      </c>
      <c r="Q59" s="106">
        <f>Q57*'Revenue Streams Assumptions'!$V$13</f>
        <v>0.21</v>
      </c>
      <c r="R59" s="106">
        <f>R57*'Revenue Streams Assumptions'!$V$13</f>
        <v>0.21</v>
      </c>
      <c r="S59" s="106">
        <f>S57*'Revenue Streams Assumptions'!$V$13</f>
        <v>0.21</v>
      </c>
      <c r="T59" s="106">
        <f>T57*'Revenue Streams Assumptions'!$V$13</f>
        <v>0.21</v>
      </c>
      <c r="U59" s="106">
        <f>U57*'Revenue Streams Assumptions'!$V$13</f>
        <v>0.21</v>
      </c>
      <c r="V59" s="106">
        <f>V57*'Revenue Streams Assumptions'!$V$13</f>
        <v>0.21</v>
      </c>
      <c r="W59" s="117">
        <f>SUM(K59:V59)</f>
        <v>2.52</v>
      </c>
      <c r="X59" s="106">
        <f>X57*'Revenue Streams Assumptions'!$V$13</f>
        <v>0.21</v>
      </c>
      <c r="Y59" s="106">
        <f>Y57*'Revenue Streams Assumptions'!$V$13</f>
        <v>0.21</v>
      </c>
      <c r="Z59" s="106">
        <f>Z57*'Revenue Streams Assumptions'!$V$13</f>
        <v>0.21</v>
      </c>
      <c r="AA59" s="106">
        <f>AA57*'Revenue Streams Assumptions'!$V$13</f>
        <v>0.21</v>
      </c>
      <c r="AB59" s="106">
        <f>AB57*'Revenue Streams Assumptions'!$V$13</f>
        <v>0.21</v>
      </c>
      <c r="AC59" s="106">
        <f>AC57*'Revenue Streams Assumptions'!$V$13</f>
        <v>0.21</v>
      </c>
      <c r="AD59" s="106">
        <f>AD57*'Revenue Streams Assumptions'!$V$13</f>
        <v>0.21</v>
      </c>
      <c r="AE59" s="106">
        <f>AE57*'Revenue Streams Assumptions'!$V$13</f>
        <v>0.21</v>
      </c>
      <c r="AF59" s="106">
        <f>AF57*'Revenue Streams Assumptions'!$V$13</f>
        <v>0.21</v>
      </c>
      <c r="AG59" s="106">
        <f>AG57*'Revenue Streams Assumptions'!$V$13</f>
        <v>0.21</v>
      </c>
      <c r="AH59" s="106">
        <f>AH57*'Revenue Streams Assumptions'!$V$13</f>
        <v>0.21</v>
      </c>
      <c r="AI59" s="106">
        <f>AI57*'Revenue Streams Assumptions'!$V$13</f>
        <v>0.21</v>
      </c>
      <c r="AJ59" s="117">
        <f>SUM(X59:AI59)</f>
        <v>2.52</v>
      </c>
      <c r="AK59" s="106">
        <f>AK57*'Revenue Streams Assumptions'!$V$13</f>
        <v>0.21</v>
      </c>
      <c r="AL59" s="106">
        <f>AL57*'Revenue Streams Assumptions'!$V$13</f>
        <v>0.21</v>
      </c>
      <c r="AM59" s="106">
        <f>AM57*'Revenue Streams Assumptions'!$V$13</f>
        <v>0.21</v>
      </c>
      <c r="AN59" s="106">
        <f>AN57*'Revenue Streams Assumptions'!$V$13</f>
        <v>0.21</v>
      </c>
      <c r="AO59" s="106">
        <f>AO57*'Revenue Streams Assumptions'!$V$13</f>
        <v>0.21</v>
      </c>
      <c r="AP59" s="106">
        <f>AP57*'Revenue Streams Assumptions'!$V$13</f>
        <v>0.21</v>
      </c>
      <c r="AQ59" s="106">
        <f>AQ57*'Revenue Streams Assumptions'!$V$13</f>
        <v>0.21</v>
      </c>
      <c r="AR59" s="106">
        <f>AR57*'Revenue Streams Assumptions'!$V$13</f>
        <v>0.21</v>
      </c>
      <c r="AS59" s="106">
        <f>AS57*'Revenue Streams Assumptions'!$V$13</f>
        <v>0.21</v>
      </c>
      <c r="AT59" s="106">
        <f>AT57*'Revenue Streams Assumptions'!$V$13</f>
        <v>0.21</v>
      </c>
      <c r="AU59" s="106">
        <f>AU57*'Revenue Streams Assumptions'!$V$13</f>
        <v>0.21</v>
      </c>
      <c r="AV59" s="106">
        <f>AV57*'Revenue Streams Assumptions'!$V$13</f>
        <v>0.21</v>
      </c>
      <c r="AW59" s="117">
        <f>SUM(AK59:AV59)</f>
        <v>2.52</v>
      </c>
      <c r="AX59" s="106">
        <f>AX57*'Revenue Streams Assumptions'!$V$13</f>
        <v>0.21</v>
      </c>
      <c r="AY59" s="106">
        <f>AY57*'Revenue Streams Assumptions'!$V$13</f>
        <v>0.21</v>
      </c>
      <c r="AZ59" s="106">
        <f>AZ57*'Revenue Streams Assumptions'!$V$13</f>
        <v>0.21</v>
      </c>
      <c r="BA59" s="106">
        <f>BA57*'Revenue Streams Assumptions'!$V$13</f>
        <v>0.21</v>
      </c>
    </row>
    <row r="60" spans="2:53">
      <c r="D60" s="20" t="s">
        <v>293</v>
      </c>
      <c r="E60" s="104">
        <f>E57*'Revenue Streams Assumptions'!$V$14</f>
        <v>9.0000000000000011E-2</v>
      </c>
      <c r="F60" s="104">
        <f>F57*'Revenue Streams Assumptions'!$V$14</f>
        <v>9.0000000000000011E-2</v>
      </c>
      <c r="G60" s="104">
        <f>G57*'Revenue Streams Assumptions'!$V$14</f>
        <v>9.0000000000000011E-2</v>
      </c>
      <c r="H60" s="104">
        <f>H57*'Revenue Streams Assumptions'!$V$14</f>
        <v>9.0000000000000011E-2</v>
      </c>
      <c r="I60" s="104">
        <f>I57*'Revenue Streams Assumptions'!$V$14</f>
        <v>9.0000000000000011E-2</v>
      </c>
      <c r="J60" s="118">
        <f>SUM(E60:I60)</f>
        <v>0.45000000000000007</v>
      </c>
      <c r="K60" s="104">
        <f>K57*'Revenue Streams Assumptions'!$V$14</f>
        <v>9.0000000000000011E-2</v>
      </c>
      <c r="L60" s="104">
        <f>L57*'Revenue Streams Assumptions'!$V$14</f>
        <v>9.0000000000000011E-2</v>
      </c>
      <c r="M60" s="104">
        <f>M57*'Revenue Streams Assumptions'!$V$14</f>
        <v>9.0000000000000011E-2</v>
      </c>
      <c r="N60" s="104">
        <f>N57*'Revenue Streams Assumptions'!$V$14</f>
        <v>9.0000000000000011E-2</v>
      </c>
      <c r="O60" s="104">
        <f>O57*'Revenue Streams Assumptions'!$V$14</f>
        <v>9.0000000000000011E-2</v>
      </c>
      <c r="P60" s="104">
        <f>P57*'Revenue Streams Assumptions'!$V$14</f>
        <v>9.0000000000000011E-2</v>
      </c>
      <c r="Q60" s="104">
        <f>Q57*'Revenue Streams Assumptions'!$V$14</f>
        <v>9.0000000000000011E-2</v>
      </c>
      <c r="R60" s="104">
        <f>R57*'Revenue Streams Assumptions'!$V$14</f>
        <v>9.0000000000000011E-2</v>
      </c>
      <c r="S60" s="104">
        <f>S57*'Revenue Streams Assumptions'!$V$14</f>
        <v>9.0000000000000011E-2</v>
      </c>
      <c r="T60" s="104">
        <f>T57*'Revenue Streams Assumptions'!$V$14</f>
        <v>9.0000000000000011E-2</v>
      </c>
      <c r="U60" s="104">
        <f>U57*'Revenue Streams Assumptions'!$V$14</f>
        <v>9.0000000000000011E-2</v>
      </c>
      <c r="V60" s="104">
        <f>V57*'Revenue Streams Assumptions'!$V$14</f>
        <v>9.0000000000000011E-2</v>
      </c>
      <c r="W60" s="118">
        <f>SUM(K60:V60)</f>
        <v>1.0799999999999998</v>
      </c>
      <c r="X60" s="104">
        <f>X57*'Revenue Streams Assumptions'!$V$14</f>
        <v>9.0000000000000011E-2</v>
      </c>
      <c r="Y60" s="104">
        <f>Y57*'Revenue Streams Assumptions'!$V$14</f>
        <v>9.0000000000000011E-2</v>
      </c>
      <c r="Z60" s="104">
        <f>Z57*'Revenue Streams Assumptions'!$V$14</f>
        <v>9.0000000000000011E-2</v>
      </c>
      <c r="AA60" s="104">
        <f>AA57*'Revenue Streams Assumptions'!$V$14</f>
        <v>9.0000000000000011E-2</v>
      </c>
      <c r="AB60" s="104">
        <f>AB57*'Revenue Streams Assumptions'!$V$14</f>
        <v>9.0000000000000011E-2</v>
      </c>
      <c r="AC60" s="104">
        <f>AC57*'Revenue Streams Assumptions'!$V$14</f>
        <v>9.0000000000000011E-2</v>
      </c>
      <c r="AD60" s="104">
        <f>AD57*'Revenue Streams Assumptions'!$V$14</f>
        <v>9.0000000000000011E-2</v>
      </c>
      <c r="AE60" s="104">
        <f>AE57*'Revenue Streams Assumptions'!$V$14</f>
        <v>9.0000000000000011E-2</v>
      </c>
      <c r="AF60" s="104">
        <f>AF57*'Revenue Streams Assumptions'!$V$14</f>
        <v>9.0000000000000011E-2</v>
      </c>
      <c r="AG60" s="104">
        <f>AG57*'Revenue Streams Assumptions'!$V$14</f>
        <v>9.0000000000000011E-2</v>
      </c>
      <c r="AH60" s="104">
        <f>AH57*'Revenue Streams Assumptions'!$V$14</f>
        <v>9.0000000000000011E-2</v>
      </c>
      <c r="AI60" s="104">
        <f>AI57*'Revenue Streams Assumptions'!$V$14</f>
        <v>9.0000000000000011E-2</v>
      </c>
      <c r="AJ60" s="118">
        <f>SUM(X60:AI60)</f>
        <v>1.0799999999999998</v>
      </c>
      <c r="AK60" s="104">
        <f>AK57*'Revenue Streams Assumptions'!$V$14</f>
        <v>9.0000000000000011E-2</v>
      </c>
      <c r="AL60" s="104">
        <f>AL57*'Revenue Streams Assumptions'!$V$14</f>
        <v>9.0000000000000011E-2</v>
      </c>
      <c r="AM60" s="104">
        <f>AM57*'Revenue Streams Assumptions'!$V$14</f>
        <v>9.0000000000000011E-2</v>
      </c>
      <c r="AN60" s="104">
        <f>AN57*'Revenue Streams Assumptions'!$V$14</f>
        <v>9.0000000000000011E-2</v>
      </c>
      <c r="AO60" s="104">
        <f>AO57*'Revenue Streams Assumptions'!$V$14</f>
        <v>9.0000000000000011E-2</v>
      </c>
      <c r="AP60" s="104">
        <f>AP57*'Revenue Streams Assumptions'!$V$14</f>
        <v>9.0000000000000011E-2</v>
      </c>
      <c r="AQ60" s="104">
        <f>AQ57*'Revenue Streams Assumptions'!$V$14</f>
        <v>9.0000000000000011E-2</v>
      </c>
      <c r="AR60" s="104">
        <f>AR57*'Revenue Streams Assumptions'!$V$14</f>
        <v>9.0000000000000011E-2</v>
      </c>
      <c r="AS60" s="104">
        <f>AS57*'Revenue Streams Assumptions'!$V$14</f>
        <v>9.0000000000000011E-2</v>
      </c>
      <c r="AT60" s="104">
        <f>AT57*'Revenue Streams Assumptions'!$V$14</f>
        <v>9.0000000000000011E-2</v>
      </c>
      <c r="AU60" s="104">
        <f>AU57*'Revenue Streams Assumptions'!$V$14</f>
        <v>9.0000000000000011E-2</v>
      </c>
      <c r="AV60" s="104">
        <f>AV57*'Revenue Streams Assumptions'!$V$14</f>
        <v>9.0000000000000011E-2</v>
      </c>
      <c r="AW60" s="118">
        <f>SUM(AK60:AV60)</f>
        <v>1.0799999999999998</v>
      </c>
      <c r="AX60" s="104">
        <f>AX57*'Revenue Streams Assumptions'!$V$14</f>
        <v>9.0000000000000011E-2</v>
      </c>
      <c r="AY60" s="104">
        <f>AY57*'Revenue Streams Assumptions'!$V$14</f>
        <v>9.0000000000000011E-2</v>
      </c>
      <c r="AZ60" s="104">
        <f>AZ57*'Revenue Streams Assumptions'!$V$14</f>
        <v>9.0000000000000011E-2</v>
      </c>
      <c r="BA60" s="104">
        <f>BA57*'Revenue Streams Assumptions'!$V$14</f>
        <v>9.0000000000000011E-2</v>
      </c>
    </row>
    <row r="61" spans="2:53">
      <c r="B61" s="14"/>
      <c r="C61" s="14"/>
      <c r="D61" s="123"/>
      <c r="E61" s="36"/>
      <c r="F61" s="36"/>
      <c r="G61" s="36"/>
      <c r="H61" s="36"/>
      <c r="I61" s="36"/>
      <c r="J61" s="124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</row>
    <row r="62" spans="2:53">
      <c r="D62" s="121" t="s">
        <v>257</v>
      </c>
      <c r="E62" s="34">
        <f>E43+E50+E57</f>
        <v>6.3</v>
      </c>
      <c r="F62" s="34">
        <f t="shared" ref="F62:I62" si="22">F43+F50+F57</f>
        <v>6.3</v>
      </c>
      <c r="G62" s="34">
        <f t="shared" si="22"/>
        <v>6.3</v>
      </c>
      <c r="H62" s="34">
        <f t="shared" si="22"/>
        <v>6.3</v>
      </c>
      <c r="I62" s="34">
        <f t="shared" si="22"/>
        <v>6.3</v>
      </c>
      <c r="J62" s="122">
        <f>SUM(E62:I62)</f>
        <v>31.5</v>
      </c>
      <c r="K62" s="34">
        <f t="shared" ref="K62:V62" si="23">K43+K50+K57</f>
        <v>6.3</v>
      </c>
      <c r="L62" s="34">
        <f t="shared" si="23"/>
        <v>6.3</v>
      </c>
      <c r="M62" s="34">
        <f t="shared" si="23"/>
        <v>6.3</v>
      </c>
      <c r="N62" s="34">
        <f t="shared" si="23"/>
        <v>6.3</v>
      </c>
      <c r="O62" s="34">
        <f t="shared" si="23"/>
        <v>6.3</v>
      </c>
      <c r="P62" s="34">
        <f t="shared" si="23"/>
        <v>6.3</v>
      </c>
      <c r="Q62" s="34">
        <f t="shared" si="23"/>
        <v>6.3</v>
      </c>
      <c r="R62" s="34">
        <f t="shared" si="23"/>
        <v>6.3</v>
      </c>
      <c r="S62" s="34">
        <f t="shared" si="23"/>
        <v>6.3</v>
      </c>
      <c r="T62" s="34">
        <f t="shared" si="23"/>
        <v>6.3</v>
      </c>
      <c r="U62" s="34">
        <f t="shared" si="23"/>
        <v>6.3</v>
      </c>
      <c r="V62" s="34">
        <f t="shared" si="23"/>
        <v>6.3</v>
      </c>
      <c r="W62" s="122">
        <f>SUM(K62:V62)</f>
        <v>75.59999999999998</v>
      </c>
      <c r="X62" s="34">
        <f t="shared" ref="X62:AI62" si="24">X43+X50+X57</f>
        <v>6.3</v>
      </c>
      <c r="Y62" s="34">
        <f t="shared" si="24"/>
        <v>6.3</v>
      </c>
      <c r="Z62" s="34">
        <f t="shared" si="24"/>
        <v>6.3</v>
      </c>
      <c r="AA62" s="34">
        <f t="shared" si="24"/>
        <v>6.3</v>
      </c>
      <c r="AB62" s="34">
        <f t="shared" si="24"/>
        <v>6.3</v>
      </c>
      <c r="AC62" s="34">
        <f t="shared" si="24"/>
        <v>6.3</v>
      </c>
      <c r="AD62" s="34">
        <f t="shared" si="24"/>
        <v>6.3</v>
      </c>
      <c r="AE62" s="34">
        <f t="shared" si="24"/>
        <v>6.3</v>
      </c>
      <c r="AF62" s="34">
        <f t="shared" si="24"/>
        <v>6.3</v>
      </c>
      <c r="AG62" s="34">
        <f t="shared" si="24"/>
        <v>6.3</v>
      </c>
      <c r="AH62" s="34">
        <f t="shared" si="24"/>
        <v>6.3</v>
      </c>
      <c r="AI62" s="34">
        <f t="shared" si="24"/>
        <v>6.3</v>
      </c>
      <c r="AJ62" s="122">
        <f>SUM(X62:AI62)</f>
        <v>75.59999999999998</v>
      </c>
      <c r="AK62" s="34">
        <f t="shared" ref="AK62:AV62" si="25">AK43+AK50+AK57</f>
        <v>6.3</v>
      </c>
      <c r="AL62" s="34">
        <f t="shared" si="25"/>
        <v>6.3</v>
      </c>
      <c r="AM62" s="34">
        <f t="shared" si="25"/>
        <v>6.3</v>
      </c>
      <c r="AN62" s="34">
        <f t="shared" si="25"/>
        <v>6.3</v>
      </c>
      <c r="AO62" s="34">
        <f t="shared" si="25"/>
        <v>6.3</v>
      </c>
      <c r="AP62" s="34">
        <f t="shared" si="25"/>
        <v>6.3</v>
      </c>
      <c r="AQ62" s="34">
        <f t="shared" si="25"/>
        <v>6.3</v>
      </c>
      <c r="AR62" s="34">
        <f t="shared" si="25"/>
        <v>6.3</v>
      </c>
      <c r="AS62" s="34">
        <f t="shared" si="25"/>
        <v>6.3</v>
      </c>
      <c r="AT62" s="34">
        <f t="shared" si="25"/>
        <v>6.3</v>
      </c>
      <c r="AU62" s="34">
        <f t="shared" si="25"/>
        <v>6.3</v>
      </c>
      <c r="AV62" s="34">
        <f t="shared" si="25"/>
        <v>6.3</v>
      </c>
      <c r="AW62" s="122">
        <f>SUM(AK62:AV62)</f>
        <v>75.59999999999998</v>
      </c>
      <c r="AX62" s="34">
        <f>AX43+AX50+AX57</f>
        <v>6.3</v>
      </c>
      <c r="AY62" s="34">
        <f t="shared" ref="AY62:BA62" si="26">AY43+AY50+AY57</f>
        <v>6.3</v>
      </c>
      <c r="AZ62" s="34">
        <f t="shared" si="26"/>
        <v>6.3</v>
      </c>
      <c r="BA62" s="34">
        <f t="shared" si="26"/>
        <v>6.3</v>
      </c>
    </row>
    <row r="63" spans="2:53">
      <c r="D63" s="121" t="s">
        <v>294</v>
      </c>
      <c r="E63" s="34">
        <f>E45+E52+E59</f>
        <v>4.4099999999999993</v>
      </c>
      <c r="F63" s="34">
        <f t="shared" ref="F63:I63" si="27">F45+F52+F59</f>
        <v>4.4099999999999993</v>
      </c>
      <c r="G63" s="34">
        <f t="shared" si="27"/>
        <v>4.4099999999999993</v>
      </c>
      <c r="H63" s="34">
        <f t="shared" si="27"/>
        <v>4.4099999999999993</v>
      </c>
      <c r="I63" s="34">
        <f t="shared" si="27"/>
        <v>4.4099999999999993</v>
      </c>
      <c r="J63" s="122">
        <f>SUM(E63:I63)</f>
        <v>22.049999999999997</v>
      </c>
      <c r="K63" s="34">
        <f t="shared" ref="K63:V63" si="28">K45+K52+K59</f>
        <v>4.4099999999999993</v>
      </c>
      <c r="L63" s="34">
        <f t="shared" si="28"/>
        <v>4.4099999999999993</v>
      </c>
      <c r="M63" s="34">
        <f t="shared" si="28"/>
        <v>4.4099999999999993</v>
      </c>
      <c r="N63" s="34">
        <f t="shared" si="28"/>
        <v>4.4099999999999993</v>
      </c>
      <c r="O63" s="34">
        <f t="shared" si="28"/>
        <v>4.4099999999999993</v>
      </c>
      <c r="P63" s="34">
        <f t="shared" si="28"/>
        <v>4.4099999999999993</v>
      </c>
      <c r="Q63" s="34">
        <f t="shared" si="28"/>
        <v>4.4099999999999993</v>
      </c>
      <c r="R63" s="34">
        <f t="shared" si="28"/>
        <v>4.4099999999999993</v>
      </c>
      <c r="S63" s="34">
        <f t="shared" si="28"/>
        <v>4.4099999999999993</v>
      </c>
      <c r="T63" s="34">
        <f t="shared" si="28"/>
        <v>4.4099999999999993</v>
      </c>
      <c r="U63" s="34">
        <f t="shared" si="28"/>
        <v>4.4099999999999993</v>
      </c>
      <c r="V63" s="34">
        <f t="shared" si="28"/>
        <v>4.4099999999999993</v>
      </c>
      <c r="W63" s="122">
        <f t="shared" ref="W63:W64" si="29">SUM(K63:V63)</f>
        <v>52.91999999999998</v>
      </c>
      <c r="X63" s="34">
        <f t="shared" ref="X63:AI63" si="30">X45+X52+X59</f>
        <v>4.4099999999999993</v>
      </c>
      <c r="Y63" s="34">
        <f t="shared" si="30"/>
        <v>4.4099999999999993</v>
      </c>
      <c r="Z63" s="34">
        <f t="shared" si="30"/>
        <v>4.4099999999999993</v>
      </c>
      <c r="AA63" s="34">
        <f t="shared" si="30"/>
        <v>4.4099999999999993</v>
      </c>
      <c r="AB63" s="34">
        <f t="shared" si="30"/>
        <v>4.4099999999999993</v>
      </c>
      <c r="AC63" s="34">
        <f t="shared" si="30"/>
        <v>4.4099999999999993</v>
      </c>
      <c r="AD63" s="34">
        <f t="shared" si="30"/>
        <v>4.4099999999999993</v>
      </c>
      <c r="AE63" s="34">
        <f t="shared" si="30"/>
        <v>4.4099999999999993</v>
      </c>
      <c r="AF63" s="34">
        <f t="shared" si="30"/>
        <v>4.4099999999999993</v>
      </c>
      <c r="AG63" s="34">
        <f t="shared" si="30"/>
        <v>4.4099999999999993</v>
      </c>
      <c r="AH63" s="34">
        <f t="shared" si="30"/>
        <v>4.4099999999999993</v>
      </c>
      <c r="AI63" s="34">
        <f t="shared" si="30"/>
        <v>4.4099999999999993</v>
      </c>
      <c r="AJ63" s="122">
        <f t="shared" ref="AJ63:AJ64" si="31">SUM(X63:AI63)</f>
        <v>52.91999999999998</v>
      </c>
      <c r="AK63" s="34">
        <f t="shared" ref="AK63:AV63" si="32">AK45+AK52+AK59</f>
        <v>4.4099999999999993</v>
      </c>
      <c r="AL63" s="34">
        <f t="shared" si="32"/>
        <v>4.4099999999999993</v>
      </c>
      <c r="AM63" s="34">
        <f t="shared" si="32"/>
        <v>4.4099999999999993</v>
      </c>
      <c r="AN63" s="34">
        <f t="shared" si="32"/>
        <v>4.4099999999999993</v>
      </c>
      <c r="AO63" s="34">
        <f t="shared" si="32"/>
        <v>4.4099999999999993</v>
      </c>
      <c r="AP63" s="34">
        <f t="shared" si="32"/>
        <v>4.4099999999999993</v>
      </c>
      <c r="AQ63" s="34">
        <f t="shared" si="32"/>
        <v>4.4099999999999993</v>
      </c>
      <c r="AR63" s="34">
        <f t="shared" si="32"/>
        <v>4.4099999999999993</v>
      </c>
      <c r="AS63" s="34">
        <f t="shared" si="32"/>
        <v>4.4099999999999993</v>
      </c>
      <c r="AT63" s="34">
        <f t="shared" si="32"/>
        <v>4.4099999999999993</v>
      </c>
      <c r="AU63" s="34">
        <f t="shared" si="32"/>
        <v>4.4099999999999993</v>
      </c>
      <c r="AV63" s="34">
        <f t="shared" si="32"/>
        <v>4.4099999999999993</v>
      </c>
      <c r="AW63" s="122">
        <f t="shared" ref="AW63:AW64" si="33">SUM(AK63:AV63)</f>
        <v>52.91999999999998</v>
      </c>
      <c r="AX63" s="34">
        <f t="shared" ref="AX63:BA63" si="34">AX45+AX52+AX59</f>
        <v>4.4099999999999993</v>
      </c>
      <c r="AY63" s="34">
        <f t="shared" si="34"/>
        <v>4.4099999999999993</v>
      </c>
      <c r="AZ63" s="34">
        <f t="shared" si="34"/>
        <v>4.4099999999999993</v>
      </c>
      <c r="BA63" s="34">
        <f t="shared" si="34"/>
        <v>4.4099999999999993</v>
      </c>
    </row>
    <row r="64" spans="2:53">
      <c r="D64" s="121" t="s">
        <v>295</v>
      </c>
      <c r="E64" s="34">
        <f>E46+E53+E60</f>
        <v>1.8900000000000003</v>
      </c>
      <c r="F64" s="34">
        <f t="shared" ref="F64:I64" si="35">F46+F53+F60</f>
        <v>1.8900000000000003</v>
      </c>
      <c r="G64" s="34">
        <f t="shared" si="35"/>
        <v>1.8900000000000003</v>
      </c>
      <c r="H64" s="34">
        <f t="shared" si="35"/>
        <v>1.8900000000000003</v>
      </c>
      <c r="I64" s="34">
        <f t="shared" si="35"/>
        <v>1.8900000000000003</v>
      </c>
      <c r="J64" s="122">
        <f>SUM(E64:I64)</f>
        <v>9.4500000000000011</v>
      </c>
      <c r="K64" s="34">
        <f t="shared" ref="K64:V64" si="36">K46+K53+K60</f>
        <v>1.8900000000000003</v>
      </c>
      <c r="L64" s="34">
        <f t="shared" si="36"/>
        <v>1.8900000000000003</v>
      </c>
      <c r="M64" s="34">
        <f t="shared" si="36"/>
        <v>1.8900000000000003</v>
      </c>
      <c r="N64" s="34">
        <f t="shared" si="36"/>
        <v>1.8900000000000003</v>
      </c>
      <c r="O64" s="34">
        <f t="shared" si="36"/>
        <v>1.8900000000000003</v>
      </c>
      <c r="P64" s="34">
        <f t="shared" si="36"/>
        <v>1.8900000000000003</v>
      </c>
      <c r="Q64" s="34">
        <f t="shared" si="36"/>
        <v>1.8900000000000003</v>
      </c>
      <c r="R64" s="34">
        <f t="shared" si="36"/>
        <v>1.8900000000000003</v>
      </c>
      <c r="S64" s="34">
        <f t="shared" si="36"/>
        <v>1.8900000000000003</v>
      </c>
      <c r="T64" s="34">
        <f t="shared" si="36"/>
        <v>1.8900000000000003</v>
      </c>
      <c r="U64" s="34">
        <f t="shared" si="36"/>
        <v>1.8900000000000003</v>
      </c>
      <c r="V64" s="34">
        <f t="shared" si="36"/>
        <v>1.8900000000000003</v>
      </c>
      <c r="W64" s="122">
        <f t="shared" si="29"/>
        <v>22.680000000000003</v>
      </c>
      <c r="X64" s="34">
        <f t="shared" ref="X64:AI64" si="37">X46+X53+X60</f>
        <v>1.8900000000000003</v>
      </c>
      <c r="Y64" s="34">
        <f t="shared" si="37"/>
        <v>1.8900000000000003</v>
      </c>
      <c r="Z64" s="34">
        <f t="shared" si="37"/>
        <v>1.8900000000000003</v>
      </c>
      <c r="AA64" s="34">
        <f t="shared" si="37"/>
        <v>1.8900000000000003</v>
      </c>
      <c r="AB64" s="34">
        <f t="shared" si="37"/>
        <v>1.8900000000000003</v>
      </c>
      <c r="AC64" s="34">
        <f t="shared" si="37"/>
        <v>1.8900000000000003</v>
      </c>
      <c r="AD64" s="34">
        <f t="shared" si="37"/>
        <v>1.8900000000000003</v>
      </c>
      <c r="AE64" s="34">
        <f t="shared" si="37"/>
        <v>1.8900000000000003</v>
      </c>
      <c r="AF64" s="34">
        <f t="shared" si="37"/>
        <v>1.8900000000000003</v>
      </c>
      <c r="AG64" s="34">
        <f t="shared" si="37"/>
        <v>1.8900000000000003</v>
      </c>
      <c r="AH64" s="34">
        <f t="shared" si="37"/>
        <v>1.8900000000000003</v>
      </c>
      <c r="AI64" s="34">
        <f t="shared" si="37"/>
        <v>1.8900000000000003</v>
      </c>
      <c r="AJ64" s="122">
        <f t="shared" si="31"/>
        <v>22.680000000000003</v>
      </c>
      <c r="AK64" s="34">
        <f t="shared" ref="AK64:AV64" si="38">AK46+AK53+AK60</f>
        <v>1.8900000000000003</v>
      </c>
      <c r="AL64" s="34">
        <f t="shared" si="38"/>
        <v>1.8900000000000003</v>
      </c>
      <c r="AM64" s="34">
        <f t="shared" si="38"/>
        <v>1.8900000000000003</v>
      </c>
      <c r="AN64" s="34">
        <f t="shared" si="38"/>
        <v>1.8900000000000003</v>
      </c>
      <c r="AO64" s="34">
        <f t="shared" si="38"/>
        <v>1.8900000000000003</v>
      </c>
      <c r="AP64" s="34">
        <f t="shared" si="38"/>
        <v>1.8900000000000003</v>
      </c>
      <c r="AQ64" s="34">
        <f t="shared" si="38"/>
        <v>1.8900000000000003</v>
      </c>
      <c r="AR64" s="34">
        <f t="shared" si="38"/>
        <v>1.8900000000000003</v>
      </c>
      <c r="AS64" s="34">
        <f t="shared" si="38"/>
        <v>1.8900000000000003</v>
      </c>
      <c r="AT64" s="34">
        <f t="shared" si="38"/>
        <v>1.8900000000000003</v>
      </c>
      <c r="AU64" s="34">
        <f t="shared" si="38"/>
        <v>1.8900000000000003</v>
      </c>
      <c r="AV64" s="34">
        <f t="shared" si="38"/>
        <v>1.8900000000000003</v>
      </c>
      <c r="AW64" s="122">
        <f t="shared" si="33"/>
        <v>22.680000000000003</v>
      </c>
      <c r="AX64" s="34">
        <f t="shared" ref="AX64:BA64" si="39">AX46+AX53+AX60</f>
        <v>1.8900000000000003</v>
      </c>
      <c r="AY64" s="34">
        <f t="shared" si="39"/>
        <v>1.8900000000000003</v>
      </c>
      <c r="AZ64" s="34">
        <f t="shared" si="39"/>
        <v>1.8900000000000003</v>
      </c>
      <c r="BA64" s="34">
        <f t="shared" si="39"/>
        <v>1.8900000000000003</v>
      </c>
    </row>
    <row r="65" spans="2:53" ht="20.100000000000001">
      <c r="B65" s="466" t="s">
        <v>7</v>
      </c>
      <c r="C65" s="466"/>
      <c r="D65" s="46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</row>
    <row r="66" spans="2:53" ht="15.95">
      <c r="B66" s="467" t="s">
        <v>13</v>
      </c>
      <c r="C66" s="467"/>
      <c r="D66" s="467"/>
      <c r="E66" s="107"/>
      <c r="F66" s="107"/>
      <c r="G66" s="107"/>
      <c r="H66" s="107"/>
      <c r="I66" s="107"/>
      <c r="J66" s="108"/>
      <c r="K66" s="107"/>
      <c r="L66" s="107"/>
      <c r="M66" s="107"/>
      <c r="N66" s="107"/>
      <c r="O66" s="107"/>
      <c r="P66" s="107"/>
      <c r="Q66" s="107"/>
      <c r="R66" s="107"/>
      <c r="S66" s="107"/>
      <c r="T66" s="107"/>
      <c r="U66" s="107"/>
      <c r="V66" s="107"/>
      <c r="W66" s="107"/>
      <c r="X66" s="107"/>
      <c r="Y66" s="107"/>
      <c r="Z66" s="107"/>
      <c r="AA66" s="107"/>
      <c r="AB66" s="107"/>
      <c r="AC66" s="107"/>
      <c r="AD66" s="107"/>
      <c r="AE66" s="107"/>
      <c r="AF66" s="107"/>
      <c r="AG66" s="107"/>
      <c r="AH66" s="107"/>
      <c r="AI66" s="107"/>
      <c r="AJ66" s="107"/>
      <c r="AK66" s="107"/>
      <c r="AL66" s="107"/>
      <c r="AM66" s="107"/>
      <c r="AN66" s="107"/>
      <c r="AO66" s="107"/>
      <c r="AP66" s="107"/>
      <c r="AQ66" s="107"/>
      <c r="AR66" s="107"/>
      <c r="AS66" s="107"/>
      <c r="AT66" s="107"/>
      <c r="AU66" s="107"/>
      <c r="AV66" s="107"/>
      <c r="AW66" s="107"/>
      <c r="AX66" s="107"/>
      <c r="AY66" s="107"/>
      <c r="AZ66" s="107"/>
      <c r="BA66" s="107"/>
    </row>
    <row r="67" spans="2:53">
      <c r="B67" s="28"/>
      <c r="C67" s="28"/>
      <c r="D67" s="20" t="s">
        <v>11</v>
      </c>
      <c r="E67" s="111" cm="1">
        <f t="array" ref="E67">Low_High</f>
        <v>150</v>
      </c>
      <c r="F67" s="111" cm="1">
        <f t="array" ref="F67">Low_High</f>
        <v>150</v>
      </c>
      <c r="G67" s="111" cm="1">
        <f t="array" ref="G67">Low_High</f>
        <v>150</v>
      </c>
      <c r="H67" s="111" cm="1">
        <f t="array" ref="H67">Low_High</f>
        <v>150</v>
      </c>
      <c r="I67" s="111" cm="1">
        <f t="array" ref="I67">Low_High</f>
        <v>150</v>
      </c>
      <c r="J67" s="122"/>
      <c r="K67" s="111" cm="1">
        <f t="array" ref="K67">Low_High</f>
        <v>150</v>
      </c>
      <c r="L67" s="111" cm="1">
        <f t="array" ref="L67">Low_High</f>
        <v>150</v>
      </c>
      <c r="M67" s="111" cm="1">
        <f t="array" ref="M67">Low_High</f>
        <v>150</v>
      </c>
      <c r="N67" s="111" cm="1">
        <f t="array" ref="N67">Low_High</f>
        <v>150</v>
      </c>
      <c r="O67" s="111" cm="1">
        <f t="array" ref="O67">Low_High</f>
        <v>150</v>
      </c>
      <c r="P67" s="111" cm="1">
        <f t="array" ref="P67">Low_High</f>
        <v>150</v>
      </c>
      <c r="Q67" s="111" cm="1">
        <f t="array" ref="Q67">Low_High</f>
        <v>150</v>
      </c>
      <c r="R67" s="111" cm="1">
        <f t="array" ref="R67">Low_High</f>
        <v>150</v>
      </c>
      <c r="S67" s="111" cm="1">
        <f t="array" ref="S67">Low_High</f>
        <v>150</v>
      </c>
      <c r="T67" s="111" cm="1">
        <f t="array" ref="T67">Low_High</f>
        <v>150</v>
      </c>
      <c r="U67" s="111" cm="1">
        <f t="array" ref="U67">Low_High</f>
        <v>150</v>
      </c>
      <c r="V67" s="111" cm="1">
        <f t="array" ref="V67">Low_High</f>
        <v>150</v>
      </c>
      <c r="W67" s="122"/>
      <c r="X67" s="111" cm="1">
        <f t="array" ref="X67">Low_High</f>
        <v>150</v>
      </c>
      <c r="Y67" s="111" cm="1">
        <f t="array" ref="Y67">Low_High</f>
        <v>150</v>
      </c>
      <c r="Z67" s="111" cm="1">
        <f t="array" ref="Z67">Low_High</f>
        <v>150</v>
      </c>
      <c r="AA67" s="111" cm="1">
        <f t="array" ref="AA67">Low_High</f>
        <v>150</v>
      </c>
      <c r="AB67" s="111" cm="1">
        <f t="array" ref="AB67">Low_High</f>
        <v>150</v>
      </c>
      <c r="AC67" s="111" cm="1">
        <f t="array" ref="AC67">Low_High</f>
        <v>150</v>
      </c>
      <c r="AD67" s="111" cm="1">
        <f t="array" ref="AD67">Low_High</f>
        <v>150</v>
      </c>
      <c r="AE67" s="111" cm="1">
        <f t="array" ref="AE67">Low_High</f>
        <v>150</v>
      </c>
      <c r="AF67" s="111" cm="1">
        <f t="array" ref="AF67">Low_High</f>
        <v>150</v>
      </c>
      <c r="AG67" s="111" cm="1">
        <f t="array" ref="AG67">Low_High</f>
        <v>150</v>
      </c>
      <c r="AH67" s="111" cm="1">
        <f t="array" ref="AH67">Low_High</f>
        <v>150</v>
      </c>
      <c r="AI67" s="111" cm="1">
        <f t="array" ref="AI67">Low_High</f>
        <v>150</v>
      </c>
      <c r="AJ67" s="122"/>
      <c r="AK67" s="111" cm="1">
        <f t="array" ref="AK67">Low_High</f>
        <v>150</v>
      </c>
      <c r="AL67" s="111" cm="1">
        <f t="array" ref="AL67">Low_High</f>
        <v>150</v>
      </c>
      <c r="AM67" s="111" cm="1">
        <f t="array" ref="AM67">Low_High</f>
        <v>150</v>
      </c>
      <c r="AN67" s="111" cm="1">
        <f t="array" ref="AN67">Low_High</f>
        <v>150</v>
      </c>
      <c r="AO67" s="111" cm="1">
        <f t="array" ref="AO67">Low_High</f>
        <v>150</v>
      </c>
      <c r="AP67" s="111" cm="1">
        <f t="array" ref="AP67">Low_High</f>
        <v>150</v>
      </c>
      <c r="AQ67" s="111" cm="1">
        <f t="array" ref="AQ67">Low_High</f>
        <v>150</v>
      </c>
      <c r="AR67" s="111" cm="1">
        <f t="array" ref="AR67">Low_High</f>
        <v>150</v>
      </c>
      <c r="AS67" s="111" cm="1">
        <f t="array" ref="AS67">Low_High</f>
        <v>150</v>
      </c>
      <c r="AT67" s="111" cm="1">
        <f t="array" ref="AT67">Low_High</f>
        <v>150</v>
      </c>
      <c r="AU67" s="111" cm="1">
        <f t="array" ref="AU67">Low_High</f>
        <v>150</v>
      </c>
      <c r="AV67" s="111" cm="1">
        <f t="array" ref="AV67">Low_High</f>
        <v>150</v>
      </c>
      <c r="AW67" s="122"/>
      <c r="AX67" s="111" cm="1">
        <f t="array" ref="AX67">Low_High</f>
        <v>150</v>
      </c>
      <c r="AY67" s="111" cm="1">
        <f t="array" ref="AY67">Low_High</f>
        <v>150</v>
      </c>
      <c r="AZ67" s="111" cm="1">
        <f t="array" ref="AZ67">Low_High</f>
        <v>150</v>
      </c>
      <c r="BA67" s="111" cm="1">
        <f t="array" ref="BA67">Low_High</f>
        <v>150</v>
      </c>
    </row>
    <row r="68" spans="2:53">
      <c r="B68" s="28"/>
      <c r="C68" s="28"/>
      <c r="D68" s="102" t="s">
        <v>244</v>
      </c>
      <c r="E68" s="119">
        <f>'Revenue Streams Assumptions'!$W$27</f>
        <v>1</v>
      </c>
      <c r="F68" s="119">
        <f>'Revenue Streams Assumptions'!$W$27</f>
        <v>1</v>
      </c>
      <c r="G68" s="119">
        <f>'Revenue Streams Assumptions'!$W$27</f>
        <v>1</v>
      </c>
      <c r="H68" s="119">
        <f>'Revenue Streams Assumptions'!$W$27</f>
        <v>1</v>
      </c>
      <c r="I68" s="119">
        <f>'Revenue Streams Assumptions'!$W$27</f>
        <v>1</v>
      </c>
      <c r="J68" s="125">
        <f>SUM(E68:I68)</f>
        <v>5</v>
      </c>
      <c r="K68" s="119">
        <f>'Revenue Streams Assumptions'!$W$27</f>
        <v>1</v>
      </c>
      <c r="L68" s="119">
        <f>'Revenue Streams Assumptions'!$W$27</f>
        <v>1</v>
      </c>
      <c r="M68" s="119">
        <f>'Revenue Streams Assumptions'!$W$27</f>
        <v>1</v>
      </c>
      <c r="N68" s="119">
        <f>'Revenue Streams Assumptions'!$W$27</f>
        <v>1</v>
      </c>
      <c r="O68" s="119">
        <f>'Revenue Streams Assumptions'!$W$27</f>
        <v>1</v>
      </c>
      <c r="P68" s="119">
        <f>'Revenue Streams Assumptions'!$W$27</f>
        <v>1</v>
      </c>
      <c r="Q68" s="119">
        <f>'Revenue Streams Assumptions'!$W$27</f>
        <v>1</v>
      </c>
      <c r="R68" s="119">
        <f>'Revenue Streams Assumptions'!$W$27</f>
        <v>1</v>
      </c>
      <c r="S68" s="119">
        <f>'Revenue Streams Assumptions'!$W$27</f>
        <v>1</v>
      </c>
      <c r="T68" s="119">
        <f>'Revenue Streams Assumptions'!$W$27</f>
        <v>1</v>
      </c>
      <c r="U68" s="119">
        <f>'Revenue Streams Assumptions'!$W$27</f>
        <v>1</v>
      </c>
      <c r="V68" s="119">
        <f>'Revenue Streams Assumptions'!$W$27</f>
        <v>1</v>
      </c>
      <c r="W68" s="125">
        <f>SUM(K68:V68)</f>
        <v>12</v>
      </c>
      <c r="X68" s="119">
        <f>'Revenue Streams Assumptions'!$W$27</f>
        <v>1</v>
      </c>
      <c r="Y68" s="119">
        <f>'Revenue Streams Assumptions'!$W$27</f>
        <v>1</v>
      </c>
      <c r="Z68" s="119">
        <f>'Revenue Streams Assumptions'!$W$27</f>
        <v>1</v>
      </c>
      <c r="AA68" s="119">
        <f>'Revenue Streams Assumptions'!$W$27</f>
        <v>1</v>
      </c>
      <c r="AB68" s="119">
        <f>'Revenue Streams Assumptions'!$W$27</f>
        <v>1</v>
      </c>
      <c r="AC68" s="119">
        <f>'Revenue Streams Assumptions'!$W$27</f>
        <v>1</v>
      </c>
      <c r="AD68" s="119">
        <f>'Revenue Streams Assumptions'!$W$27</f>
        <v>1</v>
      </c>
      <c r="AE68" s="119">
        <f>'Revenue Streams Assumptions'!$W$27</f>
        <v>1</v>
      </c>
      <c r="AF68" s="119">
        <f>'Revenue Streams Assumptions'!$W$27</f>
        <v>1</v>
      </c>
      <c r="AG68" s="119">
        <f>'Revenue Streams Assumptions'!$W$27</f>
        <v>1</v>
      </c>
      <c r="AH68" s="119">
        <f>'Revenue Streams Assumptions'!$W$27</f>
        <v>1</v>
      </c>
      <c r="AI68" s="119">
        <f>'Revenue Streams Assumptions'!$W$27</f>
        <v>1</v>
      </c>
      <c r="AJ68" s="125">
        <f>SUM(X68:AI68)</f>
        <v>12</v>
      </c>
      <c r="AK68" s="119">
        <f>'Revenue Streams Assumptions'!$W$27</f>
        <v>1</v>
      </c>
      <c r="AL68" s="119">
        <f>'Revenue Streams Assumptions'!$W$27</f>
        <v>1</v>
      </c>
      <c r="AM68" s="119">
        <f>'Revenue Streams Assumptions'!$W$27</f>
        <v>1</v>
      </c>
      <c r="AN68" s="119">
        <f>'Revenue Streams Assumptions'!$W$27</f>
        <v>1</v>
      </c>
      <c r="AO68" s="119">
        <f>'Revenue Streams Assumptions'!$W$27</f>
        <v>1</v>
      </c>
      <c r="AP68" s="119">
        <f>'Revenue Streams Assumptions'!$W$27</f>
        <v>1</v>
      </c>
      <c r="AQ68" s="119">
        <f>'Revenue Streams Assumptions'!$W$27</f>
        <v>1</v>
      </c>
      <c r="AR68" s="119">
        <f>'Revenue Streams Assumptions'!$W$27</f>
        <v>1</v>
      </c>
      <c r="AS68" s="119">
        <f>'Revenue Streams Assumptions'!$W$27</f>
        <v>1</v>
      </c>
      <c r="AT68" s="119">
        <f>'Revenue Streams Assumptions'!$W$27</f>
        <v>1</v>
      </c>
      <c r="AU68" s="119">
        <f>'Revenue Streams Assumptions'!$W$27</f>
        <v>1</v>
      </c>
      <c r="AV68" s="119">
        <f>'Revenue Streams Assumptions'!$W$27</f>
        <v>1</v>
      </c>
      <c r="AW68" s="125">
        <f>SUM(AK68:AV68)</f>
        <v>12</v>
      </c>
      <c r="AX68" s="119">
        <f>'Revenue Streams Assumptions'!$W$27</f>
        <v>1</v>
      </c>
      <c r="AY68" s="119">
        <f>'Revenue Streams Assumptions'!$W$27</f>
        <v>1</v>
      </c>
      <c r="AZ68" s="119">
        <f>'Revenue Streams Assumptions'!$W$27</f>
        <v>1</v>
      </c>
      <c r="BA68" s="119">
        <f>'Revenue Streams Assumptions'!$W$27</f>
        <v>1</v>
      </c>
    </row>
    <row r="69" spans="2:53">
      <c r="D69" s="103" t="s">
        <v>246</v>
      </c>
      <c r="E69" s="114">
        <f>E67*E68*'Revenue Streams Assumptions'!$V$12</f>
        <v>4.5</v>
      </c>
      <c r="F69" s="114">
        <f>F67*F68*'Revenue Streams Assumptions'!$V$12</f>
        <v>4.5</v>
      </c>
      <c r="G69" s="114">
        <f>G67*G68*'Revenue Streams Assumptions'!$V$12</f>
        <v>4.5</v>
      </c>
      <c r="H69" s="114">
        <f>H67*H68*'Revenue Streams Assumptions'!$V$12</f>
        <v>4.5</v>
      </c>
      <c r="I69" s="114">
        <f>I67*I68*'Revenue Streams Assumptions'!$V$12</f>
        <v>4.5</v>
      </c>
      <c r="J69" s="116">
        <f>SUM(E69:I69)</f>
        <v>22.5</v>
      </c>
      <c r="K69" s="115">
        <f>K67*K68*'Revenue Streams Assumptions'!$V$12</f>
        <v>4.5</v>
      </c>
      <c r="L69" s="115">
        <f>L67*L68*'Revenue Streams Assumptions'!$V$12</f>
        <v>4.5</v>
      </c>
      <c r="M69" s="115">
        <f>M67*M68*'Revenue Streams Assumptions'!$V$12</f>
        <v>4.5</v>
      </c>
      <c r="N69" s="115">
        <f>N67*N68*'Revenue Streams Assumptions'!$V$12</f>
        <v>4.5</v>
      </c>
      <c r="O69" s="115">
        <f>O67*O68*'Revenue Streams Assumptions'!$V$12</f>
        <v>4.5</v>
      </c>
      <c r="P69" s="115">
        <f>P67*P68*'Revenue Streams Assumptions'!$V$12</f>
        <v>4.5</v>
      </c>
      <c r="Q69" s="115">
        <f>Q67*Q68*'Revenue Streams Assumptions'!$V$12</f>
        <v>4.5</v>
      </c>
      <c r="R69" s="115">
        <f>R67*R68*'Revenue Streams Assumptions'!$V$12</f>
        <v>4.5</v>
      </c>
      <c r="S69" s="115">
        <f>S67*S68*'Revenue Streams Assumptions'!$V$12</f>
        <v>4.5</v>
      </c>
      <c r="T69" s="115">
        <f>T67*T68*'Revenue Streams Assumptions'!$V$12</f>
        <v>4.5</v>
      </c>
      <c r="U69" s="115">
        <f>U67*U68*'Revenue Streams Assumptions'!$V$12</f>
        <v>4.5</v>
      </c>
      <c r="V69" s="115">
        <f>V67*V68*'Revenue Streams Assumptions'!$V$12</f>
        <v>4.5</v>
      </c>
      <c r="W69" s="116">
        <f>SUM(K69:V69)</f>
        <v>54</v>
      </c>
      <c r="X69" s="115">
        <f>X67*X68*'Revenue Streams Assumptions'!$V$12</f>
        <v>4.5</v>
      </c>
      <c r="Y69" s="115">
        <f>Y67*Y68*'Revenue Streams Assumptions'!$V$12</f>
        <v>4.5</v>
      </c>
      <c r="Z69" s="115">
        <f>Z67*Z68*'Revenue Streams Assumptions'!$V$12</f>
        <v>4.5</v>
      </c>
      <c r="AA69" s="115">
        <f>AA67*AA68*'Revenue Streams Assumptions'!$V$12</f>
        <v>4.5</v>
      </c>
      <c r="AB69" s="115">
        <f>AB67*AB68*'Revenue Streams Assumptions'!$V$12</f>
        <v>4.5</v>
      </c>
      <c r="AC69" s="115">
        <f>AC67*AC68*'Revenue Streams Assumptions'!$V$12</f>
        <v>4.5</v>
      </c>
      <c r="AD69" s="115">
        <f>AD67*AD68*'Revenue Streams Assumptions'!$V$12</f>
        <v>4.5</v>
      </c>
      <c r="AE69" s="115">
        <f>AE67*AE68*'Revenue Streams Assumptions'!$V$12</f>
        <v>4.5</v>
      </c>
      <c r="AF69" s="115">
        <f>AF67*AF68*'Revenue Streams Assumptions'!$V$12</f>
        <v>4.5</v>
      </c>
      <c r="AG69" s="115">
        <f>AG67*AG68*'Revenue Streams Assumptions'!$V$12</f>
        <v>4.5</v>
      </c>
      <c r="AH69" s="115">
        <f>AH67*AH68*'Revenue Streams Assumptions'!$V$12</f>
        <v>4.5</v>
      </c>
      <c r="AI69" s="115">
        <f>AI67*AI68*'Revenue Streams Assumptions'!$V$12</f>
        <v>4.5</v>
      </c>
      <c r="AJ69" s="116">
        <f>SUM(X69:AI69)</f>
        <v>54</v>
      </c>
      <c r="AK69" s="115">
        <f>AK67*AK68*'Revenue Streams Assumptions'!$V$12</f>
        <v>4.5</v>
      </c>
      <c r="AL69" s="115">
        <f>AL67*AL68*'Revenue Streams Assumptions'!$V$12</f>
        <v>4.5</v>
      </c>
      <c r="AM69" s="115">
        <f>AM67*AM68*'Revenue Streams Assumptions'!$V$12</f>
        <v>4.5</v>
      </c>
      <c r="AN69" s="115">
        <f>AN67*AN68*'Revenue Streams Assumptions'!$V$12</f>
        <v>4.5</v>
      </c>
      <c r="AO69" s="115">
        <f>AO67*AO68*'Revenue Streams Assumptions'!$V$12</f>
        <v>4.5</v>
      </c>
      <c r="AP69" s="115">
        <f>AP67*AP68*'Revenue Streams Assumptions'!$V$12</f>
        <v>4.5</v>
      </c>
      <c r="AQ69" s="115">
        <f>AQ67*AQ68*'Revenue Streams Assumptions'!$V$12</f>
        <v>4.5</v>
      </c>
      <c r="AR69" s="115">
        <f>AR67*AR68*'Revenue Streams Assumptions'!$V$12</f>
        <v>4.5</v>
      </c>
      <c r="AS69" s="115">
        <f>AS67*AS68*'Revenue Streams Assumptions'!$V$12</f>
        <v>4.5</v>
      </c>
      <c r="AT69" s="115">
        <f>AT67*AT68*'Revenue Streams Assumptions'!$V$12</f>
        <v>4.5</v>
      </c>
      <c r="AU69" s="115">
        <f>AU67*AU68*'Revenue Streams Assumptions'!$V$12</f>
        <v>4.5</v>
      </c>
      <c r="AV69" s="115">
        <f>AV67*AV68*'Revenue Streams Assumptions'!$V$12</f>
        <v>4.5</v>
      </c>
      <c r="AW69" s="116">
        <f>SUM(AK69:AV69)</f>
        <v>54</v>
      </c>
      <c r="AX69" s="115">
        <f>AX67*AX68*'Revenue Streams Assumptions'!$V$12</f>
        <v>4.5</v>
      </c>
      <c r="AY69" s="115">
        <f>AY67*AY68*'Revenue Streams Assumptions'!$V$12</f>
        <v>4.5</v>
      </c>
      <c r="AZ69" s="115">
        <f>AZ67*AZ68*'Revenue Streams Assumptions'!$V$12</f>
        <v>4.5</v>
      </c>
      <c r="BA69" s="115">
        <f>BA67*BA68*'Revenue Streams Assumptions'!$V$12</f>
        <v>4.5</v>
      </c>
    </row>
    <row r="70" spans="2:53">
      <c r="D70" s="101"/>
      <c r="E70" s="111"/>
      <c r="F70" s="111"/>
      <c r="G70" s="111"/>
      <c r="H70" s="111"/>
      <c r="I70" s="111"/>
      <c r="J70" s="109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109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109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109"/>
      <c r="AX70" s="34"/>
      <c r="AY70" s="34"/>
      <c r="AZ70" s="34"/>
      <c r="BA70" s="34"/>
    </row>
    <row r="71" spans="2:53">
      <c r="D71" s="105" t="s">
        <v>292</v>
      </c>
      <c r="E71" s="112">
        <f>E69*'Revenue Streams Assumptions'!$V$13</f>
        <v>3.15</v>
      </c>
      <c r="F71" s="112">
        <f>F69*'Revenue Streams Assumptions'!$V$13</f>
        <v>3.15</v>
      </c>
      <c r="G71" s="112">
        <f>G69*'Revenue Streams Assumptions'!$V$13</f>
        <v>3.15</v>
      </c>
      <c r="H71" s="112">
        <f>H69*'Revenue Streams Assumptions'!$V$13</f>
        <v>3.15</v>
      </c>
      <c r="I71" s="112">
        <f>I69*'Revenue Streams Assumptions'!$V$13</f>
        <v>3.15</v>
      </c>
      <c r="J71" s="117">
        <f>SUM(E71:I71)</f>
        <v>15.75</v>
      </c>
      <c r="K71" s="106">
        <f>K69*'Revenue Streams Assumptions'!$V$13</f>
        <v>3.15</v>
      </c>
      <c r="L71" s="106">
        <f>L69*'Revenue Streams Assumptions'!$V$13</f>
        <v>3.15</v>
      </c>
      <c r="M71" s="106">
        <f>M69*'Revenue Streams Assumptions'!$V$13</f>
        <v>3.15</v>
      </c>
      <c r="N71" s="106">
        <f>N69*'Revenue Streams Assumptions'!$V$13</f>
        <v>3.15</v>
      </c>
      <c r="O71" s="106">
        <f>O69*'Revenue Streams Assumptions'!$V$13</f>
        <v>3.15</v>
      </c>
      <c r="P71" s="106">
        <f>P69*'Revenue Streams Assumptions'!$V$13</f>
        <v>3.15</v>
      </c>
      <c r="Q71" s="106">
        <f>Q69*'Revenue Streams Assumptions'!$V$13</f>
        <v>3.15</v>
      </c>
      <c r="R71" s="106">
        <f>R69*'Revenue Streams Assumptions'!$V$13</f>
        <v>3.15</v>
      </c>
      <c r="S71" s="106">
        <f>S69*'Revenue Streams Assumptions'!$V$13</f>
        <v>3.15</v>
      </c>
      <c r="T71" s="106">
        <f>T69*'Revenue Streams Assumptions'!$V$13</f>
        <v>3.15</v>
      </c>
      <c r="U71" s="106">
        <f>U69*'Revenue Streams Assumptions'!$V$13</f>
        <v>3.15</v>
      </c>
      <c r="V71" s="106">
        <f>V69*'Revenue Streams Assumptions'!$V$13</f>
        <v>3.15</v>
      </c>
      <c r="W71" s="117">
        <f>SUM(K71:V71)</f>
        <v>37.79999999999999</v>
      </c>
      <c r="X71" s="106">
        <f>X69*'Revenue Streams Assumptions'!$V$13</f>
        <v>3.15</v>
      </c>
      <c r="Y71" s="106">
        <f>Y69*'Revenue Streams Assumptions'!$V$13</f>
        <v>3.15</v>
      </c>
      <c r="Z71" s="106">
        <f>Z69*'Revenue Streams Assumptions'!$V$13</f>
        <v>3.15</v>
      </c>
      <c r="AA71" s="106">
        <f>AA69*'Revenue Streams Assumptions'!$V$13</f>
        <v>3.15</v>
      </c>
      <c r="AB71" s="106">
        <f>AB69*'Revenue Streams Assumptions'!$V$13</f>
        <v>3.15</v>
      </c>
      <c r="AC71" s="106">
        <f>AC69*'Revenue Streams Assumptions'!$V$13</f>
        <v>3.15</v>
      </c>
      <c r="AD71" s="106">
        <f>AD69*'Revenue Streams Assumptions'!$V$13</f>
        <v>3.15</v>
      </c>
      <c r="AE71" s="106">
        <f>AE69*'Revenue Streams Assumptions'!$V$13</f>
        <v>3.15</v>
      </c>
      <c r="AF71" s="106">
        <f>AF69*'Revenue Streams Assumptions'!$V$13</f>
        <v>3.15</v>
      </c>
      <c r="AG71" s="106">
        <f>AG69*'Revenue Streams Assumptions'!$V$13</f>
        <v>3.15</v>
      </c>
      <c r="AH71" s="106">
        <f>AH69*'Revenue Streams Assumptions'!$V$13</f>
        <v>3.15</v>
      </c>
      <c r="AI71" s="106">
        <f>AI69*'Revenue Streams Assumptions'!$V$13</f>
        <v>3.15</v>
      </c>
      <c r="AJ71" s="117">
        <f>SUM(X71:AI71)</f>
        <v>37.79999999999999</v>
      </c>
      <c r="AK71" s="106">
        <f>AK69*'Revenue Streams Assumptions'!$V$13</f>
        <v>3.15</v>
      </c>
      <c r="AL71" s="106">
        <f>AL69*'Revenue Streams Assumptions'!$V$13</f>
        <v>3.15</v>
      </c>
      <c r="AM71" s="106">
        <f>AM69*'Revenue Streams Assumptions'!$V$13</f>
        <v>3.15</v>
      </c>
      <c r="AN71" s="106">
        <f>AN69*'Revenue Streams Assumptions'!$V$13</f>
        <v>3.15</v>
      </c>
      <c r="AO71" s="106">
        <f>AO69*'Revenue Streams Assumptions'!$V$13</f>
        <v>3.15</v>
      </c>
      <c r="AP71" s="106">
        <f>AP69*'Revenue Streams Assumptions'!$V$13</f>
        <v>3.15</v>
      </c>
      <c r="AQ71" s="106">
        <f>AQ69*'Revenue Streams Assumptions'!$V$13</f>
        <v>3.15</v>
      </c>
      <c r="AR71" s="106">
        <f>AR69*'Revenue Streams Assumptions'!$V$13</f>
        <v>3.15</v>
      </c>
      <c r="AS71" s="106">
        <f>AS69*'Revenue Streams Assumptions'!$V$13</f>
        <v>3.15</v>
      </c>
      <c r="AT71" s="106">
        <f>AT69*'Revenue Streams Assumptions'!$V$13</f>
        <v>3.15</v>
      </c>
      <c r="AU71" s="106">
        <f>AU69*'Revenue Streams Assumptions'!$V$13</f>
        <v>3.15</v>
      </c>
      <c r="AV71" s="106">
        <f>AV69*'Revenue Streams Assumptions'!$V$13</f>
        <v>3.15</v>
      </c>
      <c r="AW71" s="117">
        <f>SUM(AK71:AV71)</f>
        <v>37.79999999999999</v>
      </c>
      <c r="AX71" s="106">
        <f>AX69*'Revenue Streams Assumptions'!$V$13</f>
        <v>3.15</v>
      </c>
      <c r="AY71" s="106">
        <f>AY69*'Revenue Streams Assumptions'!$V$13</f>
        <v>3.15</v>
      </c>
      <c r="AZ71" s="106">
        <f>AZ69*'Revenue Streams Assumptions'!$V$13</f>
        <v>3.15</v>
      </c>
      <c r="BA71" s="106">
        <f>BA69*'Revenue Streams Assumptions'!$V$13</f>
        <v>3.15</v>
      </c>
    </row>
    <row r="72" spans="2:53">
      <c r="D72" s="110" t="s">
        <v>293</v>
      </c>
      <c r="E72" s="113">
        <f>E69*'Revenue Streams Assumptions'!$V$14</f>
        <v>1.35</v>
      </c>
      <c r="F72" s="113">
        <f>F69*'Revenue Streams Assumptions'!$V$14</f>
        <v>1.35</v>
      </c>
      <c r="G72" s="113">
        <f>G69*'Revenue Streams Assumptions'!$V$14</f>
        <v>1.35</v>
      </c>
      <c r="H72" s="113">
        <f>H69*'Revenue Streams Assumptions'!$V$14</f>
        <v>1.35</v>
      </c>
      <c r="I72" s="113">
        <f>I69*'Revenue Streams Assumptions'!$V$14</f>
        <v>1.35</v>
      </c>
      <c r="J72" s="118">
        <f>SUM(E72:I72)</f>
        <v>6.75</v>
      </c>
      <c r="K72" s="104">
        <f>K69*'Revenue Streams Assumptions'!$V$14</f>
        <v>1.35</v>
      </c>
      <c r="L72" s="104">
        <f>L69*'Revenue Streams Assumptions'!$V$14</f>
        <v>1.35</v>
      </c>
      <c r="M72" s="104">
        <f>M69*'Revenue Streams Assumptions'!$V$14</f>
        <v>1.35</v>
      </c>
      <c r="N72" s="104">
        <f>N69*'Revenue Streams Assumptions'!$V$14</f>
        <v>1.35</v>
      </c>
      <c r="O72" s="104">
        <f>O69*'Revenue Streams Assumptions'!$V$14</f>
        <v>1.35</v>
      </c>
      <c r="P72" s="104">
        <f>P69*'Revenue Streams Assumptions'!$V$14</f>
        <v>1.35</v>
      </c>
      <c r="Q72" s="104">
        <f>Q69*'Revenue Streams Assumptions'!$V$14</f>
        <v>1.35</v>
      </c>
      <c r="R72" s="104">
        <f>R69*'Revenue Streams Assumptions'!$V$14</f>
        <v>1.35</v>
      </c>
      <c r="S72" s="104">
        <f>S69*'Revenue Streams Assumptions'!$V$14</f>
        <v>1.35</v>
      </c>
      <c r="T72" s="104">
        <f>T69*'Revenue Streams Assumptions'!$V$14</f>
        <v>1.35</v>
      </c>
      <c r="U72" s="104">
        <f>U69*'Revenue Streams Assumptions'!$V$14</f>
        <v>1.35</v>
      </c>
      <c r="V72" s="104">
        <f>V69*'Revenue Streams Assumptions'!$V$14</f>
        <v>1.35</v>
      </c>
      <c r="W72" s="118">
        <f>SUM(K72:V72)</f>
        <v>16.2</v>
      </c>
      <c r="X72" s="104">
        <f>X69*'Revenue Streams Assumptions'!$V$14</f>
        <v>1.35</v>
      </c>
      <c r="Y72" s="104">
        <f>Y69*'Revenue Streams Assumptions'!$V$14</f>
        <v>1.35</v>
      </c>
      <c r="Z72" s="104">
        <f>Z69*'Revenue Streams Assumptions'!$V$14</f>
        <v>1.35</v>
      </c>
      <c r="AA72" s="104">
        <f>AA69*'Revenue Streams Assumptions'!$V$14</f>
        <v>1.35</v>
      </c>
      <c r="AB72" s="104">
        <f>AB69*'Revenue Streams Assumptions'!$V$14</f>
        <v>1.35</v>
      </c>
      <c r="AC72" s="104">
        <f>AC69*'Revenue Streams Assumptions'!$V$14</f>
        <v>1.35</v>
      </c>
      <c r="AD72" s="104">
        <f>AD69*'Revenue Streams Assumptions'!$V$14</f>
        <v>1.35</v>
      </c>
      <c r="AE72" s="104">
        <f>AE69*'Revenue Streams Assumptions'!$V$14</f>
        <v>1.35</v>
      </c>
      <c r="AF72" s="104">
        <f>AF69*'Revenue Streams Assumptions'!$V$14</f>
        <v>1.35</v>
      </c>
      <c r="AG72" s="104">
        <f>AG69*'Revenue Streams Assumptions'!$V$14</f>
        <v>1.35</v>
      </c>
      <c r="AH72" s="104">
        <f>AH69*'Revenue Streams Assumptions'!$V$14</f>
        <v>1.35</v>
      </c>
      <c r="AI72" s="104">
        <f>AI69*'Revenue Streams Assumptions'!$V$14</f>
        <v>1.35</v>
      </c>
      <c r="AJ72" s="118">
        <f>SUM(X72:AI72)</f>
        <v>16.2</v>
      </c>
      <c r="AK72" s="104">
        <f>AK69*'Revenue Streams Assumptions'!$V$14</f>
        <v>1.35</v>
      </c>
      <c r="AL72" s="104">
        <f>AL69*'Revenue Streams Assumptions'!$V$14</f>
        <v>1.35</v>
      </c>
      <c r="AM72" s="104">
        <f>AM69*'Revenue Streams Assumptions'!$V$14</f>
        <v>1.35</v>
      </c>
      <c r="AN72" s="104">
        <f>AN69*'Revenue Streams Assumptions'!$V$14</f>
        <v>1.35</v>
      </c>
      <c r="AO72" s="104">
        <f>AO69*'Revenue Streams Assumptions'!$V$14</f>
        <v>1.35</v>
      </c>
      <c r="AP72" s="104">
        <f>AP69*'Revenue Streams Assumptions'!$V$14</f>
        <v>1.35</v>
      </c>
      <c r="AQ72" s="104">
        <f>AQ69*'Revenue Streams Assumptions'!$V$14</f>
        <v>1.35</v>
      </c>
      <c r="AR72" s="104">
        <f>AR69*'Revenue Streams Assumptions'!$V$14</f>
        <v>1.35</v>
      </c>
      <c r="AS72" s="104">
        <f>AS69*'Revenue Streams Assumptions'!$V$14</f>
        <v>1.35</v>
      </c>
      <c r="AT72" s="104">
        <f>AT69*'Revenue Streams Assumptions'!$V$14</f>
        <v>1.35</v>
      </c>
      <c r="AU72" s="104">
        <f>AU69*'Revenue Streams Assumptions'!$V$14</f>
        <v>1.35</v>
      </c>
      <c r="AV72" s="104">
        <f>AV69*'Revenue Streams Assumptions'!$V$14</f>
        <v>1.35</v>
      </c>
      <c r="AW72" s="118">
        <f>SUM(AK72:AV72)</f>
        <v>16.2</v>
      </c>
      <c r="AX72" s="104">
        <f>AX69*'Revenue Streams Assumptions'!$V$14</f>
        <v>1.35</v>
      </c>
      <c r="AY72" s="104">
        <f>AY69*'Revenue Streams Assumptions'!$V$14</f>
        <v>1.35</v>
      </c>
      <c r="AZ72" s="104">
        <f>AZ69*'Revenue Streams Assumptions'!$V$14</f>
        <v>1.35</v>
      </c>
      <c r="BA72" s="104">
        <f>BA69*'Revenue Streams Assumptions'!$V$14</f>
        <v>1.35</v>
      </c>
    </row>
    <row r="73" spans="2:53" ht="15.95">
      <c r="B73" s="467" t="s">
        <v>9</v>
      </c>
      <c r="C73" s="467"/>
      <c r="D73" s="467"/>
      <c r="E73" s="107"/>
      <c r="F73" s="107"/>
      <c r="G73" s="107"/>
      <c r="H73" s="107"/>
      <c r="I73" s="107"/>
      <c r="J73" s="108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7"/>
      <c r="V73" s="107"/>
      <c r="W73" s="107"/>
      <c r="X73" s="107"/>
      <c r="Y73" s="107"/>
      <c r="Z73" s="107"/>
      <c r="AA73" s="107"/>
      <c r="AB73" s="107"/>
      <c r="AC73" s="107"/>
      <c r="AD73" s="107"/>
      <c r="AE73" s="107"/>
      <c r="AF73" s="107"/>
      <c r="AG73" s="107"/>
      <c r="AH73" s="107"/>
      <c r="AI73" s="107"/>
      <c r="AJ73" s="107"/>
      <c r="AK73" s="107"/>
      <c r="AL73" s="107"/>
      <c r="AM73" s="107"/>
      <c r="AN73" s="107"/>
      <c r="AO73" s="107"/>
      <c r="AP73" s="107"/>
      <c r="AQ73" s="107"/>
      <c r="AR73" s="107"/>
      <c r="AS73" s="107"/>
      <c r="AT73" s="107"/>
      <c r="AU73" s="107"/>
      <c r="AV73" s="107"/>
      <c r="AW73" s="107"/>
      <c r="AX73" s="107"/>
      <c r="AY73" s="107"/>
      <c r="AZ73" s="107"/>
      <c r="BA73" s="107"/>
    </row>
    <row r="74" spans="2:53">
      <c r="B74" s="28"/>
      <c r="C74" s="28"/>
      <c r="D74" s="20" t="s">
        <v>11</v>
      </c>
      <c r="E74" s="34" cm="1">
        <f t="array" ref="E74">Low_Medium</f>
        <v>50</v>
      </c>
      <c r="F74" s="34" cm="1">
        <f t="array" ref="F74">Low_Medium</f>
        <v>50</v>
      </c>
      <c r="G74" s="34" cm="1">
        <f t="array" ref="G74">Low_Medium</f>
        <v>50</v>
      </c>
      <c r="H74" s="34" cm="1">
        <f t="array" ref="H74">Low_Medium</f>
        <v>50</v>
      </c>
      <c r="I74" s="34" cm="1">
        <f t="array" ref="I74">Low_Medium</f>
        <v>50</v>
      </c>
      <c r="J74" s="122"/>
      <c r="K74" s="34" cm="1">
        <f t="array" ref="K74">Low_Medium</f>
        <v>50</v>
      </c>
      <c r="L74" s="34" cm="1">
        <f t="array" ref="L74">Low_Medium</f>
        <v>50</v>
      </c>
      <c r="M74" s="34" cm="1">
        <f t="array" ref="M74">Low_Medium</f>
        <v>50</v>
      </c>
      <c r="N74" s="34" cm="1">
        <f t="array" ref="N74">Low_Medium</f>
        <v>50</v>
      </c>
      <c r="O74" s="34" cm="1">
        <f t="array" ref="O74">Low_Medium</f>
        <v>50</v>
      </c>
      <c r="P74" s="34" cm="1">
        <f t="array" ref="P74">Low_Medium</f>
        <v>50</v>
      </c>
      <c r="Q74" s="34" cm="1">
        <f t="array" ref="Q74">Low_Medium</f>
        <v>50</v>
      </c>
      <c r="R74" s="34" cm="1">
        <f t="array" ref="R74">Low_Medium</f>
        <v>50</v>
      </c>
      <c r="S74" s="34" cm="1">
        <f t="array" ref="S74">Low_Medium</f>
        <v>50</v>
      </c>
      <c r="T74" s="34" cm="1">
        <f t="array" ref="T74">Low_Medium</f>
        <v>50</v>
      </c>
      <c r="U74" s="34" cm="1">
        <f t="array" ref="U74">Low_Medium</f>
        <v>50</v>
      </c>
      <c r="V74" s="34" cm="1">
        <f t="array" ref="V74">Low_Medium</f>
        <v>50</v>
      </c>
      <c r="W74" s="122"/>
      <c r="X74" s="34" cm="1">
        <f t="array" ref="X74">Low_Medium</f>
        <v>50</v>
      </c>
      <c r="Y74" s="34" cm="1">
        <f t="array" ref="Y74">Low_Medium</f>
        <v>50</v>
      </c>
      <c r="Z74" s="34" cm="1">
        <f t="array" ref="Z74">Low_Medium</f>
        <v>50</v>
      </c>
      <c r="AA74" s="34" cm="1">
        <f t="array" ref="AA74">Low_Medium</f>
        <v>50</v>
      </c>
      <c r="AB74" s="34" cm="1">
        <f t="array" ref="AB74">Low_Medium</f>
        <v>50</v>
      </c>
      <c r="AC74" s="34" cm="1">
        <f t="array" ref="AC74">Low_Medium</f>
        <v>50</v>
      </c>
      <c r="AD74" s="34" cm="1">
        <f t="array" ref="AD74">Low_Medium</f>
        <v>50</v>
      </c>
      <c r="AE74" s="34" cm="1">
        <f t="array" ref="AE74">Low_Medium</f>
        <v>50</v>
      </c>
      <c r="AF74" s="34" cm="1">
        <f t="array" ref="AF74">Low_Medium</f>
        <v>50</v>
      </c>
      <c r="AG74" s="34" cm="1">
        <f t="array" ref="AG74">Low_Medium</f>
        <v>50</v>
      </c>
      <c r="AH74" s="34" cm="1">
        <f t="array" ref="AH74">Low_Medium</f>
        <v>50</v>
      </c>
      <c r="AI74" s="34" cm="1">
        <f t="array" ref="AI74">Low_Medium</f>
        <v>50</v>
      </c>
      <c r="AJ74" s="122"/>
      <c r="AK74" s="34" cm="1">
        <f t="array" ref="AK74">Low_Medium</f>
        <v>50</v>
      </c>
      <c r="AL74" s="34" cm="1">
        <f t="array" ref="AL74">Low_Medium</f>
        <v>50</v>
      </c>
      <c r="AM74" s="34" cm="1">
        <f t="array" ref="AM74">Low_Medium</f>
        <v>50</v>
      </c>
      <c r="AN74" s="34" cm="1">
        <f t="array" ref="AN74">Low_Medium</f>
        <v>50</v>
      </c>
      <c r="AO74" s="34" cm="1">
        <f t="array" ref="AO74">Low_Medium</f>
        <v>50</v>
      </c>
      <c r="AP74" s="34" cm="1">
        <f t="array" ref="AP74">Low_Medium</f>
        <v>50</v>
      </c>
      <c r="AQ74" s="34" cm="1">
        <f t="array" ref="AQ74">Low_Medium</f>
        <v>50</v>
      </c>
      <c r="AR74" s="34" cm="1">
        <f t="array" ref="AR74">Low_Medium</f>
        <v>50</v>
      </c>
      <c r="AS74" s="34" cm="1">
        <f t="array" ref="AS74">Low_Medium</f>
        <v>50</v>
      </c>
      <c r="AT74" s="34" cm="1">
        <f t="array" ref="AT74">Low_Medium</f>
        <v>50</v>
      </c>
      <c r="AU74" s="34" cm="1">
        <f t="array" ref="AU74">Low_Medium</f>
        <v>50</v>
      </c>
      <c r="AV74" s="34" cm="1">
        <f t="array" ref="AV74">Low_Medium</f>
        <v>50</v>
      </c>
      <c r="AW74" s="122"/>
      <c r="AX74" s="34" cm="1">
        <f t="array" ref="AX74">Low_Medium</f>
        <v>50</v>
      </c>
      <c r="AY74" s="34" cm="1">
        <f t="array" ref="AY74">Low_Medium</f>
        <v>50</v>
      </c>
      <c r="AZ74" s="34" cm="1">
        <f t="array" ref="AZ74">Low_Medium</f>
        <v>50</v>
      </c>
      <c r="BA74" s="34" cm="1">
        <f t="array" ref="BA74">Low_Medium</f>
        <v>50</v>
      </c>
    </row>
    <row r="75" spans="2:53">
      <c r="B75" s="28"/>
      <c r="C75" s="28"/>
      <c r="D75" s="102" t="s">
        <v>244</v>
      </c>
      <c r="E75" s="120">
        <f>'Revenue Streams Assumptions'!$W$28</f>
        <v>1</v>
      </c>
      <c r="F75" s="120">
        <f>'Revenue Streams Assumptions'!$W$28</f>
        <v>1</v>
      </c>
      <c r="G75" s="120">
        <f>'Revenue Streams Assumptions'!$W$28</f>
        <v>1</v>
      </c>
      <c r="H75" s="120">
        <f>'Revenue Streams Assumptions'!$W$28</f>
        <v>1</v>
      </c>
      <c r="I75" s="120">
        <f>'Revenue Streams Assumptions'!$W$28</f>
        <v>1</v>
      </c>
      <c r="J75" s="125">
        <f>SUM(E75:I75)</f>
        <v>5</v>
      </c>
      <c r="K75" s="120">
        <f>'Revenue Streams Assumptions'!$W$28</f>
        <v>1</v>
      </c>
      <c r="L75" s="120">
        <f>'Revenue Streams Assumptions'!$W$28</f>
        <v>1</v>
      </c>
      <c r="M75" s="120">
        <f>'Revenue Streams Assumptions'!$W$28</f>
        <v>1</v>
      </c>
      <c r="N75" s="120">
        <f>'Revenue Streams Assumptions'!$W$28</f>
        <v>1</v>
      </c>
      <c r="O75" s="120">
        <f>'Revenue Streams Assumptions'!$W$28</f>
        <v>1</v>
      </c>
      <c r="P75" s="120">
        <f>'Revenue Streams Assumptions'!$W$28</f>
        <v>1</v>
      </c>
      <c r="Q75" s="120">
        <f>'Revenue Streams Assumptions'!$W$28</f>
        <v>1</v>
      </c>
      <c r="R75" s="120">
        <f>'Revenue Streams Assumptions'!$W$28</f>
        <v>1</v>
      </c>
      <c r="S75" s="120">
        <f>'Revenue Streams Assumptions'!$W$28</f>
        <v>1</v>
      </c>
      <c r="T75" s="120">
        <f>'Revenue Streams Assumptions'!$W$28</f>
        <v>1</v>
      </c>
      <c r="U75" s="120">
        <f>'Revenue Streams Assumptions'!$W$28</f>
        <v>1</v>
      </c>
      <c r="V75" s="120">
        <f>'Revenue Streams Assumptions'!$W$28</f>
        <v>1</v>
      </c>
      <c r="W75" s="125">
        <f>SUM(K75:V75)</f>
        <v>12</v>
      </c>
      <c r="X75" s="120">
        <f>'Revenue Streams Assumptions'!$W$28</f>
        <v>1</v>
      </c>
      <c r="Y75" s="120">
        <f>'Revenue Streams Assumptions'!$W$28</f>
        <v>1</v>
      </c>
      <c r="Z75" s="120">
        <f>'Revenue Streams Assumptions'!$W$28</f>
        <v>1</v>
      </c>
      <c r="AA75" s="120">
        <f>'Revenue Streams Assumptions'!$W$28</f>
        <v>1</v>
      </c>
      <c r="AB75" s="120">
        <f>'Revenue Streams Assumptions'!$W$28</f>
        <v>1</v>
      </c>
      <c r="AC75" s="120">
        <f>'Revenue Streams Assumptions'!$W$28</f>
        <v>1</v>
      </c>
      <c r="AD75" s="120">
        <f>'Revenue Streams Assumptions'!$W$28</f>
        <v>1</v>
      </c>
      <c r="AE75" s="120">
        <f>'Revenue Streams Assumptions'!$W$28</f>
        <v>1</v>
      </c>
      <c r="AF75" s="120">
        <f>'Revenue Streams Assumptions'!$W$28</f>
        <v>1</v>
      </c>
      <c r="AG75" s="120">
        <f>'Revenue Streams Assumptions'!$W$28</f>
        <v>1</v>
      </c>
      <c r="AH75" s="120">
        <f>'Revenue Streams Assumptions'!$W$28</f>
        <v>1</v>
      </c>
      <c r="AI75" s="120">
        <f>'Revenue Streams Assumptions'!$W$28</f>
        <v>1</v>
      </c>
      <c r="AJ75" s="125">
        <f>SUM(X75:AI75)</f>
        <v>12</v>
      </c>
      <c r="AK75" s="120">
        <f>'Revenue Streams Assumptions'!$W$28</f>
        <v>1</v>
      </c>
      <c r="AL75" s="120">
        <f>'Revenue Streams Assumptions'!$W$28</f>
        <v>1</v>
      </c>
      <c r="AM75" s="120">
        <f>'Revenue Streams Assumptions'!$W$28</f>
        <v>1</v>
      </c>
      <c r="AN75" s="120">
        <f>'Revenue Streams Assumptions'!$W$28</f>
        <v>1</v>
      </c>
      <c r="AO75" s="120">
        <f>'Revenue Streams Assumptions'!$W$28</f>
        <v>1</v>
      </c>
      <c r="AP75" s="120">
        <f>'Revenue Streams Assumptions'!$W$28</f>
        <v>1</v>
      </c>
      <c r="AQ75" s="120">
        <f>'Revenue Streams Assumptions'!$W$28</f>
        <v>1</v>
      </c>
      <c r="AR75" s="120">
        <f>'Revenue Streams Assumptions'!$W$28</f>
        <v>1</v>
      </c>
      <c r="AS75" s="120">
        <f>'Revenue Streams Assumptions'!$W$28</f>
        <v>1</v>
      </c>
      <c r="AT75" s="120">
        <f>'Revenue Streams Assumptions'!$W$28</f>
        <v>1</v>
      </c>
      <c r="AU75" s="120">
        <f>'Revenue Streams Assumptions'!$W$28</f>
        <v>1</v>
      </c>
      <c r="AV75" s="120">
        <f>'Revenue Streams Assumptions'!$W$28</f>
        <v>1</v>
      </c>
      <c r="AW75" s="125">
        <f>SUM(AK75:AV75)</f>
        <v>12</v>
      </c>
      <c r="AX75" s="120">
        <f>'Revenue Streams Assumptions'!$W$28</f>
        <v>1</v>
      </c>
      <c r="AY75" s="120">
        <f>'Revenue Streams Assumptions'!$W$28</f>
        <v>1</v>
      </c>
      <c r="AZ75" s="120">
        <f>'Revenue Streams Assumptions'!$W$28</f>
        <v>1</v>
      </c>
      <c r="BA75" s="120">
        <f>'Revenue Streams Assumptions'!$W$28</f>
        <v>1</v>
      </c>
    </row>
    <row r="76" spans="2:53">
      <c r="D76" s="103" t="s">
        <v>246</v>
      </c>
      <c r="E76" s="115">
        <f>E74*E75*'Revenue Streams Assumptions'!$V$12</f>
        <v>1.5</v>
      </c>
      <c r="F76" s="115">
        <f>F74*F75*'Revenue Streams Assumptions'!$V$12</f>
        <v>1.5</v>
      </c>
      <c r="G76" s="115">
        <f>G74*G75*'Revenue Streams Assumptions'!$V$12</f>
        <v>1.5</v>
      </c>
      <c r="H76" s="115">
        <f>H74*H75*'Revenue Streams Assumptions'!$V$12</f>
        <v>1.5</v>
      </c>
      <c r="I76" s="115">
        <f>I74*I75*'Revenue Streams Assumptions'!$V$12</f>
        <v>1.5</v>
      </c>
      <c r="J76" s="116">
        <f>SUM(E76:I76)</f>
        <v>7.5</v>
      </c>
      <c r="K76" s="115">
        <f>K74*K75*'Revenue Streams Assumptions'!$V$12</f>
        <v>1.5</v>
      </c>
      <c r="L76" s="115">
        <f>L74*L75*'Revenue Streams Assumptions'!$V$12</f>
        <v>1.5</v>
      </c>
      <c r="M76" s="115">
        <f>M74*M75*'Revenue Streams Assumptions'!$V$12</f>
        <v>1.5</v>
      </c>
      <c r="N76" s="115">
        <f>N74*N75*'Revenue Streams Assumptions'!$V$12</f>
        <v>1.5</v>
      </c>
      <c r="O76" s="115">
        <f>O74*O75*'Revenue Streams Assumptions'!$V$12</f>
        <v>1.5</v>
      </c>
      <c r="P76" s="115">
        <f>P74*P75*'Revenue Streams Assumptions'!$V$12</f>
        <v>1.5</v>
      </c>
      <c r="Q76" s="115">
        <f>Q74*Q75*'Revenue Streams Assumptions'!$V$12</f>
        <v>1.5</v>
      </c>
      <c r="R76" s="115">
        <f>R74*R75*'Revenue Streams Assumptions'!$V$12</f>
        <v>1.5</v>
      </c>
      <c r="S76" s="115">
        <f>S74*S75*'Revenue Streams Assumptions'!$V$12</f>
        <v>1.5</v>
      </c>
      <c r="T76" s="115">
        <f>T74*T75*'Revenue Streams Assumptions'!$V$12</f>
        <v>1.5</v>
      </c>
      <c r="U76" s="115">
        <f>U74*U75*'Revenue Streams Assumptions'!$V$12</f>
        <v>1.5</v>
      </c>
      <c r="V76" s="115">
        <f>V74*V75*'Revenue Streams Assumptions'!$V$12</f>
        <v>1.5</v>
      </c>
      <c r="W76" s="116">
        <f>SUM(K76:V76)</f>
        <v>18</v>
      </c>
      <c r="X76" s="115">
        <f>X74*X75*'Revenue Streams Assumptions'!$V$12</f>
        <v>1.5</v>
      </c>
      <c r="Y76" s="115">
        <f>Y74*Y75*'Revenue Streams Assumptions'!$V$12</f>
        <v>1.5</v>
      </c>
      <c r="Z76" s="115">
        <f>Z74*Z75*'Revenue Streams Assumptions'!$V$12</f>
        <v>1.5</v>
      </c>
      <c r="AA76" s="115">
        <f>AA74*AA75*'Revenue Streams Assumptions'!$V$12</f>
        <v>1.5</v>
      </c>
      <c r="AB76" s="115">
        <f>AB74*AB75*'Revenue Streams Assumptions'!$V$12</f>
        <v>1.5</v>
      </c>
      <c r="AC76" s="115">
        <f>AC74*AC75*'Revenue Streams Assumptions'!$V$12</f>
        <v>1.5</v>
      </c>
      <c r="AD76" s="115">
        <f>AD74*AD75*'Revenue Streams Assumptions'!$V$12</f>
        <v>1.5</v>
      </c>
      <c r="AE76" s="115">
        <f>AE74*AE75*'Revenue Streams Assumptions'!$V$12</f>
        <v>1.5</v>
      </c>
      <c r="AF76" s="115">
        <f>AF74*AF75*'Revenue Streams Assumptions'!$V$12</f>
        <v>1.5</v>
      </c>
      <c r="AG76" s="115">
        <f>AG74*AG75*'Revenue Streams Assumptions'!$V$12</f>
        <v>1.5</v>
      </c>
      <c r="AH76" s="115">
        <f>AH74*AH75*'Revenue Streams Assumptions'!$V$12</f>
        <v>1.5</v>
      </c>
      <c r="AI76" s="115">
        <f>AI74*AI75*'Revenue Streams Assumptions'!$V$12</f>
        <v>1.5</v>
      </c>
      <c r="AJ76" s="116">
        <f>SUM(X76:AI76)</f>
        <v>18</v>
      </c>
      <c r="AK76" s="115">
        <f>AK74*AK75*'Revenue Streams Assumptions'!$V$12</f>
        <v>1.5</v>
      </c>
      <c r="AL76" s="115">
        <f>AL74*AL75*'Revenue Streams Assumptions'!$V$12</f>
        <v>1.5</v>
      </c>
      <c r="AM76" s="115">
        <f>AM74*AM75*'Revenue Streams Assumptions'!$V$12</f>
        <v>1.5</v>
      </c>
      <c r="AN76" s="115">
        <f>AN74*AN75*'Revenue Streams Assumptions'!$V$12</f>
        <v>1.5</v>
      </c>
      <c r="AO76" s="115">
        <f>AO74*AO75*'Revenue Streams Assumptions'!$V$12</f>
        <v>1.5</v>
      </c>
      <c r="AP76" s="115">
        <f>AP74*AP75*'Revenue Streams Assumptions'!$V$12</f>
        <v>1.5</v>
      </c>
      <c r="AQ76" s="115">
        <f>AQ74*AQ75*'Revenue Streams Assumptions'!$V$12</f>
        <v>1.5</v>
      </c>
      <c r="AR76" s="115">
        <f>AR74*AR75*'Revenue Streams Assumptions'!$V$12</f>
        <v>1.5</v>
      </c>
      <c r="AS76" s="115">
        <f>AS74*AS75*'Revenue Streams Assumptions'!$V$12</f>
        <v>1.5</v>
      </c>
      <c r="AT76" s="115">
        <f>AT74*AT75*'Revenue Streams Assumptions'!$V$12</f>
        <v>1.5</v>
      </c>
      <c r="AU76" s="115">
        <f>AU74*AU75*'Revenue Streams Assumptions'!$V$12</f>
        <v>1.5</v>
      </c>
      <c r="AV76" s="115">
        <f>AV74*AV75*'Revenue Streams Assumptions'!$V$12</f>
        <v>1.5</v>
      </c>
      <c r="AW76" s="116">
        <f>SUM(AK76:AV76)</f>
        <v>18</v>
      </c>
      <c r="AX76" s="115">
        <f>AX74*AX75*'Revenue Streams Assumptions'!$V$12</f>
        <v>1.5</v>
      </c>
      <c r="AY76" s="115">
        <f>AY74*AY75*'Revenue Streams Assumptions'!$V$12</f>
        <v>1.5</v>
      </c>
      <c r="AZ76" s="115">
        <f>AZ74*AZ75*'Revenue Streams Assumptions'!$V$12</f>
        <v>1.5</v>
      </c>
      <c r="BA76" s="115">
        <f>BA74*BA75*'Revenue Streams Assumptions'!$V$12</f>
        <v>1.5</v>
      </c>
    </row>
    <row r="77" spans="2:53">
      <c r="D77" s="101"/>
      <c r="E77" s="34"/>
      <c r="F77" s="34"/>
      <c r="G77" s="34"/>
      <c r="H77" s="34"/>
      <c r="I77" s="34"/>
      <c r="J77" s="109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109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109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34"/>
      <c r="AW77" s="109"/>
      <c r="AX77" s="34"/>
      <c r="AY77" s="34"/>
      <c r="AZ77" s="34"/>
      <c r="BA77" s="34"/>
    </row>
    <row r="78" spans="2:53">
      <c r="D78" s="105" t="s">
        <v>292</v>
      </c>
      <c r="E78" s="106">
        <f>E76*'Revenue Streams Assumptions'!$V$13</f>
        <v>1.0499999999999998</v>
      </c>
      <c r="F78" s="106">
        <f>F76*'Revenue Streams Assumptions'!$V$13</f>
        <v>1.0499999999999998</v>
      </c>
      <c r="G78" s="106">
        <f>G76*'Revenue Streams Assumptions'!$V$13</f>
        <v>1.0499999999999998</v>
      </c>
      <c r="H78" s="106">
        <f>H76*'Revenue Streams Assumptions'!$V$13</f>
        <v>1.0499999999999998</v>
      </c>
      <c r="I78" s="106">
        <f>I76*'Revenue Streams Assumptions'!$V$13</f>
        <v>1.0499999999999998</v>
      </c>
      <c r="J78" s="117">
        <f>SUM(E78:I78)</f>
        <v>5.2499999999999991</v>
      </c>
      <c r="K78" s="106">
        <f>K76*'Revenue Streams Assumptions'!$V$13</f>
        <v>1.0499999999999998</v>
      </c>
      <c r="L78" s="106">
        <f>L76*'Revenue Streams Assumptions'!$V$13</f>
        <v>1.0499999999999998</v>
      </c>
      <c r="M78" s="106">
        <f>M76*'Revenue Streams Assumptions'!$V$13</f>
        <v>1.0499999999999998</v>
      </c>
      <c r="N78" s="106">
        <f>N76*'Revenue Streams Assumptions'!$V$13</f>
        <v>1.0499999999999998</v>
      </c>
      <c r="O78" s="106">
        <f>O76*'Revenue Streams Assumptions'!$V$13</f>
        <v>1.0499999999999998</v>
      </c>
      <c r="P78" s="106">
        <f>P76*'Revenue Streams Assumptions'!$V$13</f>
        <v>1.0499999999999998</v>
      </c>
      <c r="Q78" s="106">
        <f>Q76*'Revenue Streams Assumptions'!$V$13</f>
        <v>1.0499999999999998</v>
      </c>
      <c r="R78" s="106">
        <f>R76*'Revenue Streams Assumptions'!$V$13</f>
        <v>1.0499999999999998</v>
      </c>
      <c r="S78" s="106">
        <f>S76*'Revenue Streams Assumptions'!$V$13</f>
        <v>1.0499999999999998</v>
      </c>
      <c r="T78" s="106">
        <f>T76*'Revenue Streams Assumptions'!$V$13</f>
        <v>1.0499999999999998</v>
      </c>
      <c r="U78" s="106">
        <f>U76*'Revenue Streams Assumptions'!$V$13</f>
        <v>1.0499999999999998</v>
      </c>
      <c r="V78" s="106">
        <f>V76*'Revenue Streams Assumptions'!$V$13</f>
        <v>1.0499999999999998</v>
      </c>
      <c r="W78" s="117">
        <f>SUM(K78:V78)</f>
        <v>12.600000000000001</v>
      </c>
      <c r="X78" s="106">
        <f>X76*'Revenue Streams Assumptions'!$V$13</f>
        <v>1.0499999999999998</v>
      </c>
      <c r="Y78" s="106">
        <f>Y76*'Revenue Streams Assumptions'!$V$13</f>
        <v>1.0499999999999998</v>
      </c>
      <c r="Z78" s="106">
        <f>Z76*'Revenue Streams Assumptions'!$V$13</f>
        <v>1.0499999999999998</v>
      </c>
      <c r="AA78" s="106">
        <f>AA76*'Revenue Streams Assumptions'!$V$13</f>
        <v>1.0499999999999998</v>
      </c>
      <c r="AB78" s="106">
        <f>AB76*'Revenue Streams Assumptions'!$V$13</f>
        <v>1.0499999999999998</v>
      </c>
      <c r="AC78" s="106">
        <f>AC76*'Revenue Streams Assumptions'!$V$13</f>
        <v>1.0499999999999998</v>
      </c>
      <c r="AD78" s="106">
        <f>AD76*'Revenue Streams Assumptions'!$V$13</f>
        <v>1.0499999999999998</v>
      </c>
      <c r="AE78" s="106">
        <f>AE76*'Revenue Streams Assumptions'!$V$13</f>
        <v>1.0499999999999998</v>
      </c>
      <c r="AF78" s="106">
        <f>AF76*'Revenue Streams Assumptions'!$V$13</f>
        <v>1.0499999999999998</v>
      </c>
      <c r="AG78" s="106">
        <f>AG76*'Revenue Streams Assumptions'!$V$13</f>
        <v>1.0499999999999998</v>
      </c>
      <c r="AH78" s="106">
        <f>AH76*'Revenue Streams Assumptions'!$V$13</f>
        <v>1.0499999999999998</v>
      </c>
      <c r="AI78" s="106">
        <f>AI76*'Revenue Streams Assumptions'!$V$13</f>
        <v>1.0499999999999998</v>
      </c>
      <c r="AJ78" s="117">
        <f>SUM(X78:AI78)</f>
        <v>12.600000000000001</v>
      </c>
      <c r="AK78" s="106">
        <f>AK76*'Revenue Streams Assumptions'!$V$13</f>
        <v>1.0499999999999998</v>
      </c>
      <c r="AL78" s="106">
        <f>AL76*'Revenue Streams Assumptions'!$V$13</f>
        <v>1.0499999999999998</v>
      </c>
      <c r="AM78" s="106">
        <f>AM76*'Revenue Streams Assumptions'!$V$13</f>
        <v>1.0499999999999998</v>
      </c>
      <c r="AN78" s="106">
        <f>AN76*'Revenue Streams Assumptions'!$V$13</f>
        <v>1.0499999999999998</v>
      </c>
      <c r="AO78" s="106">
        <f>AO76*'Revenue Streams Assumptions'!$V$13</f>
        <v>1.0499999999999998</v>
      </c>
      <c r="AP78" s="106">
        <f>AP76*'Revenue Streams Assumptions'!$V$13</f>
        <v>1.0499999999999998</v>
      </c>
      <c r="AQ78" s="106">
        <f>AQ76*'Revenue Streams Assumptions'!$V$13</f>
        <v>1.0499999999999998</v>
      </c>
      <c r="AR78" s="106">
        <f>AR76*'Revenue Streams Assumptions'!$V$13</f>
        <v>1.0499999999999998</v>
      </c>
      <c r="AS78" s="106">
        <f>AS76*'Revenue Streams Assumptions'!$V$13</f>
        <v>1.0499999999999998</v>
      </c>
      <c r="AT78" s="106">
        <f>AT76*'Revenue Streams Assumptions'!$V$13</f>
        <v>1.0499999999999998</v>
      </c>
      <c r="AU78" s="106">
        <f>AU76*'Revenue Streams Assumptions'!$V$13</f>
        <v>1.0499999999999998</v>
      </c>
      <c r="AV78" s="106">
        <f>AV76*'Revenue Streams Assumptions'!$V$13</f>
        <v>1.0499999999999998</v>
      </c>
      <c r="AW78" s="117">
        <f>SUM(AK78:AV78)</f>
        <v>12.600000000000001</v>
      </c>
      <c r="AX78" s="106">
        <f>AX76*'Revenue Streams Assumptions'!$V$13</f>
        <v>1.0499999999999998</v>
      </c>
      <c r="AY78" s="106">
        <f>AY76*'Revenue Streams Assumptions'!$V$13</f>
        <v>1.0499999999999998</v>
      </c>
      <c r="AZ78" s="106">
        <f>AZ76*'Revenue Streams Assumptions'!$V$13</f>
        <v>1.0499999999999998</v>
      </c>
      <c r="BA78" s="106">
        <f>BA76*'Revenue Streams Assumptions'!$V$13</f>
        <v>1.0499999999999998</v>
      </c>
    </row>
    <row r="79" spans="2:53">
      <c r="D79" s="110" t="s">
        <v>293</v>
      </c>
      <c r="E79" s="104">
        <f>E76*'Revenue Streams Assumptions'!$V$14</f>
        <v>0.45000000000000007</v>
      </c>
      <c r="F79" s="104">
        <f>F76*'Revenue Streams Assumptions'!$V$14</f>
        <v>0.45000000000000007</v>
      </c>
      <c r="G79" s="104">
        <f>G76*'Revenue Streams Assumptions'!$V$14</f>
        <v>0.45000000000000007</v>
      </c>
      <c r="H79" s="104">
        <f>H76*'Revenue Streams Assumptions'!$V$14</f>
        <v>0.45000000000000007</v>
      </c>
      <c r="I79" s="104">
        <f>I76*'Revenue Streams Assumptions'!$V$14</f>
        <v>0.45000000000000007</v>
      </c>
      <c r="J79" s="118">
        <f>SUM(E79:I79)</f>
        <v>2.2500000000000004</v>
      </c>
      <c r="K79" s="104">
        <f>K76*'Revenue Streams Assumptions'!$V$14</f>
        <v>0.45000000000000007</v>
      </c>
      <c r="L79" s="104">
        <f>L76*'Revenue Streams Assumptions'!$V$14</f>
        <v>0.45000000000000007</v>
      </c>
      <c r="M79" s="104">
        <f>M76*'Revenue Streams Assumptions'!$V$14</f>
        <v>0.45000000000000007</v>
      </c>
      <c r="N79" s="104">
        <f>N76*'Revenue Streams Assumptions'!$V$14</f>
        <v>0.45000000000000007</v>
      </c>
      <c r="O79" s="104">
        <f>O76*'Revenue Streams Assumptions'!$V$14</f>
        <v>0.45000000000000007</v>
      </c>
      <c r="P79" s="104">
        <f>P76*'Revenue Streams Assumptions'!$V$14</f>
        <v>0.45000000000000007</v>
      </c>
      <c r="Q79" s="104">
        <f>Q76*'Revenue Streams Assumptions'!$V$14</f>
        <v>0.45000000000000007</v>
      </c>
      <c r="R79" s="104">
        <f>R76*'Revenue Streams Assumptions'!$V$14</f>
        <v>0.45000000000000007</v>
      </c>
      <c r="S79" s="104">
        <f>S76*'Revenue Streams Assumptions'!$V$14</f>
        <v>0.45000000000000007</v>
      </c>
      <c r="T79" s="104">
        <f>T76*'Revenue Streams Assumptions'!$V$14</f>
        <v>0.45000000000000007</v>
      </c>
      <c r="U79" s="104">
        <f>U76*'Revenue Streams Assumptions'!$V$14</f>
        <v>0.45000000000000007</v>
      </c>
      <c r="V79" s="104">
        <f>V76*'Revenue Streams Assumptions'!$V$14</f>
        <v>0.45000000000000007</v>
      </c>
      <c r="W79" s="118">
        <f>SUM(K79:V79)</f>
        <v>5.4000000000000012</v>
      </c>
      <c r="X79" s="104">
        <f>X76*'Revenue Streams Assumptions'!$V$14</f>
        <v>0.45000000000000007</v>
      </c>
      <c r="Y79" s="104">
        <f>Y76*'Revenue Streams Assumptions'!$V$14</f>
        <v>0.45000000000000007</v>
      </c>
      <c r="Z79" s="104">
        <f>Z76*'Revenue Streams Assumptions'!$V$14</f>
        <v>0.45000000000000007</v>
      </c>
      <c r="AA79" s="104">
        <f>AA76*'Revenue Streams Assumptions'!$V$14</f>
        <v>0.45000000000000007</v>
      </c>
      <c r="AB79" s="104">
        <f>AB76*'Revenue Streams Assumptions'!$V$14</f>
        <v>0.45000000000000007</v>
      </c>
      <c r="AC79" s="104">
        <f>AC76*'Revenue Streams Assumptions'!$V$14</f>
        <v>0.45000000000000007</v>
      </c>
      <c r="AD79" s="104">
        <f>AD76*'Revenue Streams Assumptions'!$V$14</f>
        <v>0.45000000000000007</v>
      </c>
      <c r="AE79" s="104">
        <f>AE76*'Revenue Streams Assumptions'!$V$14</f>
        <v>0.45000000000000007</v>
      </c>
      <c r="AF79" s="104">
        <f>AF76*'Revenue Streams Assumptions'!$V$14</f>
        <v>0.45000000000000007</v>
      </c>
      <c r="AG79" s="104">
        <f>AG76*'Revenue Streams Assumptions'!$V$14</f>
        <v>0.45000000000000007</v>
      </c>
      <c r="AH79" s="104">
        <f>AH76*'Revenue Streams Assumptions'!$V$14</f>
        <v>0.45000000000000007</v>
      </c>
      <c r="AI79" s="104">
        <f>AI76*'Revenue Streams Assumptions'!$V$14</f>
        <v>0.45000000000000007</v>
      </c>
      <c r="AJ79" s="118">
        <f>SUM(X79:AI79)</f>
        <v>5.4000000000000012</v>
      </c>
      <c r="AK79" s="104">
        <f>AK76*'Revenue Streams Assumptions'!$V$14</f>
        <v>0.45000000000000007</v>
      </c>
      <c r="AL79" s="104">
        <f>AL76*'Revenue Streams Assumptions'!$V$14</f>
        <v>0.45000000000000007</v>
      </c>
      <c r="AM79" s="104">
        <f>AM76*'Revenue Streams Assumptions'!$V$14</f>
        <v>0.45000000000000007</v>
      </c>
      <c r="AN79" s="104">
        <f>AN76*'Revenue Streams Assumptions'!$V$14</f>
        <v>0.45000000000000007</v>
      </c>
      <c r="AO79" s="104">
        <f>AO76*'Revenue Streams Assumptions'!$V$14</f>
        <v>0.45000000000000007</v>
      </c>
      <c r="AP79" s="104">
        <f>AP76*'Revenue Streams Assumptions'!$V$14</f>
        <v>0.45000000000000007</v>
      </c>
      <c r="AQ79" s="104">
        <f>AQ76*'Revenue Streams Assumptions'!$V$14</f>
        <v>0.45000000000000007</v>
      </c>
      <c r="AR79" s="104">
        <f>AR76*'Revenue Streams Assumptions'!$V$14</f>
        <v>0.45000000000000007</v>
      </c>
      <c r="AS79" s="104">
        <f>AS76*'Revenue Streams Assumptions'!$V$14</f>
        <v>0.45000000000000007</v>
      </c>
      <c r="AT79" s="104">
        <f>AT76*'Revenue Streams Assumptions'!$V$14</f>
        <v>0.45000000000000007</v>
      </c>
      <c r="AU79" s="104">
        <f>AU76*'Revenue Streams Assumptions'!$V$14</f>
        <v>0.45000000000000007</v>
      </c>
      <c r="AV79" s="104">
        <f>AV76*'Revenue Streams Assumptions'!$V$14</f>
        <v>0.45000000000000007</v>
      </c>
      <c r="AW79" s="118">
        <f>SUM(AK79:AV79)</f>
        <v>5.4000000000000012</v>
      </c>
      <c r="AX79" s="104">
        <f>AX76*'Revenue Streams Assumptions'!$V$14</f>
        <v>0.45000000000000007</v>
      </c>
      <c r="AY79" s="104">
        <f>AY76*'Revenue Streams Assumptions'!$V$14</f>
        <v>0.45000000000000007</v>
      </c>
      <c r="AZ79" s="104">
        <f>AZ76*'Revenue Streams Assumptions'!$V$14</f>
        <v>0.45000000000000007</v>
      </c>
      <c r="BA79" s="104">
        <f>BA76*'Revenue Streams Assumptions'!$V$14</f>
        <v>0.45000000000000007</v>
      </c>
    </row>
    <row r="80" spans="2:53" ht="15.95">
      <c r="B80" s="467" t="s">
        <v>7</v>
      </c>
      <c r="C80" s="467"/>
      <c r="D80" s="467"/>
      <c r="E80" s="107"/>
      <c r="F80" s="107"/>
      <c r="G80" s="107"/>
      <c r="H80" s="107"/>
      <c r="I80" s="107"/>
      <c r="J80" s="108"/>
      <c r="K80" s="107"/>
      <c r="L80" s="107"/>
      <c r="M80" s="107"/>
      <c r="N80" s="107"/>
      <c r="O80" s="107"/>
      <c r="P80" s="107"/>
      <c r="Q80" s="107"/>
      <c r="R80" s="107"/>
      <c r="S80" s="107"/>
      <c r="T80" s="107"/>
      <c r="U80" s="107"/>
      <c r="V80" s="107"/>
      <c r="W80" s="107"/>
      <c r="X80" s="107"/>
      <c r="Y80" s="107"/>
      <c r="Z80" s="107"/>
      <c r="AA80" s="107"/>
      <c r="AB80" s="107"/>
      <c r="AC80" s="107"/>
      <c r="AD80" s="107"/>
      <c r="AE80" s="107"/>
      <c r="AF80" s="107"/>
      <c r="AG80" s="107"/>
      <c r="AH80" s="107"/>
      <c r="AI80" s="107"/>
      <c r="AJ80" s="107"/>
      <c r="AK80" s="107"/>
      <c r="AL80" s="107"/>
      <c r="AM80" s="107"/>
      <c r="AN80" s="107"/>
      <c r="AO80" s="107"/>
      <c r="AP80" s="107"/>
      <c r="AQ80" s="107"/>
      <c r="AR80" s="107"/>
      <c r="AS80" s="107"/>
      <c r="AT80" s="107"/>
      <c r="AU80" s="107"/>
      <c r="AV80" s="107"/>
      <c r="AW80" s="107"/>
      <c r="AX80" s="107"/>
      <c r="AY80" s="107"/>
      <c r="AZ80" s="107"/>
      <c r="BA80" s="107"/>
    </row>
    <row r="81" spans="2:53">
      <c r="B81" s="28"/>
      <c r="C81" s="28"/>
      <c r="D81" s="20" t="s">
        <v>11</v>
      </c>
      <c r="E81" s="34" cm="1">
        <f t="array" ref="E81">Low_Low</f>
        <v>10</v>
      </c>
      <c r="F81" s="34" cm="1">
        <f t="array" ref="F81">Low_Low</f>
        <v>10</v>
      </c>
      <c r="G81" s="34" cm="1">
        <f t="array" ref="G81">Low_Low</f>
        <v>10</v>
      </c>
      <c r="H81" s="34" cm="1">
        <f t="array" ref="H81">Low_Low</f>
        <v>10</v>
      </c>
      <c r="I81" s="34" cm="1">
        <f t="array" ref="I81">Low_Low</f>
        <v>10</v>
      </c>
      <c r="J81" s="122"/>
      <c r="K81" s="34" cm="1">
        <f t="array" ref="K81">Low_Low</f>
        <v>10</v>
      </c>
      <c r="L81" s="34" cm="1">
        <f t="array" ref="L81">Low_Low</f>
        <v>10</v>
      </c>
      <c r="M81" s="34" cm="1">
        <f t="array" ref="M81">Low_Low</f>
        <v>10</v>
      </c>
      <c r="N81" s="34" cm="1">
        <f t="array" ref="N81">Low_Low</f>
        <v>10</v>
      </c>
      <c r="O81" s="34" cm="1">
        <f t="array" ref="O81">Low_Low</f>
        <v>10</v>
      </c>
      <c r="P81" s="34" cm="1">
        <f t="array" ref="P81">Low_Low</f>
        <v>10</v>
      </c>
      <c r="Q81" s="34" cm="1">
        <f t="array" ref="Q81">Low_Low</f>
        <v>10</v>
      </c>
      <c r="R81" s="34" cm="1">
        <f t="array" ref="R81">Low_Low</f>
        <v>10</v>
      </c>
      <c r="S81" s="34" cm="1">
        <f t="array" ref="S81">Low_Low</f>
        <v>10</v>
      </c>
      <c r="T81" s="34" cm="1">
        <f t="array" ref="T81">Low_Low</f>
        <v>10</v>
      </c>
      <c r="U81" s="34" cm="1">
        <f t="array" ref="U81">Low_Low</f>
        <v>10</v>
      </c>
      <c r="V81" s="34" cm="1">
        <f t="array" ref="V81">Low_Low</f>
        <v>10</v>
      </c>
      <c r="W81" s="122"/>
      <c r="X81" s="34" cm="1">
        <f t="array" ref="X81">Low_Low</f>
        <v>10</v>
      </c>
      <c r="Y81" s="34" cm="1">
        <f t="array" ref="Y81">Low_Low</f>
        <v>10</v>
      </c>
      <c r="Z81" s="34" cm="1">
        <f t="array" ref="Z81">Low_Low</f>
        <v>10</v>
      </c>
      <c r="AA81" s="34" cm="1">
        <f t="array" ref="AA81">Low_Low</f>
        <v>10</v>
      </c>
      <c r="AB81" s="34" cm="1">
        <f t="array" ref="AB81">Low_Low</f>
        <v>10</v>
      </c>
      <c r="AC81" s="34" cm="1">
        <f t="array" ref="AC81">Low_Low</f>
        <v>10</v>
      </c>
      <c r="AD81" s="34" cm="1">
        <f t="array" ref="AD81">Low_Low</f>
        <v>10</v>
      </c>
      <c r="AE81" s="34" cm="1">
        <f t="array" ref="AE81">Low_Low</f>
        <v>10</v>
      </c>
      <c r="AF81" s="34" cm="1">
        <f t="array" ref="AF81">Low_Low</f>
        <v>10</v>
      </c>
      <c r="AG81" s="34" cm="1">
        <f t="array" ref="AG81">Low_Low</f>
        <v>10</v>
      </c>
      <c r="AH81" s="34" cm="1">
        <f t="array" ref="AH81">Low_Low</f>
        <v>10</v>
      </c>
      <c r="AI81" s="34" cm="1">
        <f t="array" ref="AI81">Low_Low</f>
        <v>10</v>
      </c>
      <c r="AJ81" s="122"/>
      <c r="AK81" s="34" cm="1">
        <f t="array" ref="AK81">Low_Low</f>
        <v>10</v>
      </c>
      <c r="AL81" s="34" cm="1">
        <f t="array" ref="AL81">Low_Low</f>
        <v>10</v>
      </c>
      <c r="AM81" s="34" cm="1">
        <f t="array" ref="AM81">Low_Low</f>
        <v>10</v>
      </c>
      <c r="AN81" s="34" cm="1">
        <f t="array" ref="AN81">Low_Low</f>
        <v>10</v>
      </c>
      <c r="AO81" s="34" cm="1">
        <f t="array" ref="AO81">Low_Low</f>
        <v>10</v>
      </c>
      <c r="AP81" s="34" cm="1">
        <f t="array" ref="AP81">Low_Low</f>
        <v>10</v>
      </c>
      <c r="AQ81" s="34" cm="1">
        <f t="array" ref="AQ81">Low_Low</f>
        <v>10</v>
      </c>
      <c r="AR81" s="34" cm="1">
        <f t="array" ref="AR81">Low_Low</f>
        <v>10</v>
      </c>
      <c r="AS81" s="34" cm="1">
        <f t="array" ref="AS81">Low_Low</f>
        <v>10</v>
      </c>
      <c r="AT81" s="34" cm="1">
        <f t="array" ref="AT81">Low_Low</f>
        <v>10</v>
      </c>
      <c r="AU81" s="34" cm="1">
        <f t="array" ref="AU81">Low_Low</f>
        <v>10</v>
      </c>
      <c r="AV81" s="34" cm="1">
        <f t="array" ref="AV81">Low_Low</f>
        <v>10</v>
      </c>
      <c r="AW81" s="122"/>
      <c r="AX81" s="34" cm="1">
        <f t="array" ref="AX81">Low_Low</f>
        <v>10</v>
      </c>
      <c r="AY81" s="34" cm="1">
        <f t="array" ref="AY81">Low_Low</f>
        <v>10</v>
      </c>
      <c r="AZ81" s="34" cm="1">
        <f t="array" ref="AZ81">Low_Low</f>
        <v>10</v>
      </c>
      <c r="BA81" s="34" cm="1">
        <f t="array" ref="BA81">Low_Low</f>
        <v>10</v>
      </c>
    </row>
    <row r="82" spans="2:53">
      <c r="B82" s="28"/>
      <c r="C82" s="28"/>
      <c r="D82" s="102" t="s">
        <v>244</v>
      </c>
      <c r="E82" s="120">
        <f>'Revenue Streams Assumptions'!$W$29</f>
        <v>1</v>
      </c>
      <c r="F82" s="120">
        <f>'Revenue Streams Assumptions'!$W$29</f>
        <v>1</v>
      </c>
      <c r="G82" s="120">
        <f>'Revenue Streams Assumptions'!$W$29</f>
        <v>1</v>
      </c>
      <c r="H82" s="120">
        <f>'Revenue Streams Assumptions'!$W$29</f>
        <v>1</v>
      </c>
      <c r="I82" s="120">
        <f>'Revenue Streams Assumptions'!$W$29</f>
        <v>1</v>
      </c>
      <c r="J82" s="125">
        <f>SUM(E82:I82)</f>
        <v>5</v>
      </c>
      <c r="K82" s="120">
        <f>'Revenue Streams Assumptions'!$W$29</f>
        <v>1</v>
      </c>
      <c r="L82" s="120">
        <f>'Revenue Streams Assumptions'!$W$29</f>
        <v>1</v>
      </c>
      <c r="M82" s="120">
        <f>'Revenue Streams Assumptions'!$W$29</f>
        <v>1</v>
      </c>
      <c r="N82" s="120">
        <f>'Revenue Streams Assumptions'!$W$29</f>
        <v>1</v>
      </c>
      <c r="O82" s="120">
        <f>'Revenue Streams Assumptions'!$W$29</f>
        <v>1</v>
      </c>
      <c r="P82" s="120">
        <f>'Revenue Streams Assumptions'!$W$29</f>
        <v>1</v>
      </c>
      <c r="Q82" s="120">
        <f>'Revenue Streams Assumptions'!$W$29</f>
        <v>1</v>
      </c>
      <c r="R82" s="120">
        <f>'Revenue Streams Assumptions'!$W$29</f>
        <v>1</v>
      </c>
      <c r="S82" s="120">
        <f>'Revenue Streams Assumptions'!$W$29</f>
        <v>1</v>
      </c>
      <c r="T82" s="120">
        <f>'Revenue Streams Assumptions'!$W$29</f>
        <v>1</v>
      </c>
      <c r="U82" s="120">
        <f>'Revenue Streams Assumptions'!$W$29</f>
        <v>1</v>
      </c>
      <c r="V82" s="120">
        <f>'Revenue Streams Assumptions'!$W$29</f>
        <v>1</v>
      </c>
      <c r="W82" s="125">
        <f>SUM(K82:V82)</f>
        <v>12</v>
      </c>
      <c r="X82" s="120">
        <f>'Revenue Streams Assumptions'!$W$29</f>
        <v>1</v>
      </c>
      <c r="Y82" s="120">
        <f>'Revenue Streams Assumptions'!$W$29</f>
        <v>1</v>
      </c>
      <c r="Z82" s="120">
        <f>'Revenue Streams Assumptions'!$W$29</f>
        <v>1</v>
      </c>
      <c r="AA82" s="120">
        <f>'Revenue Streams Assumptions'!$W$29</f>
        <v>1</v>
      </c>
      <c r="AB82" s="120">
        <f>'Revenue Streams Assumptions'!$W$29</f>
        <v>1</v>
      </c>
      <c r="AC82" s="120">
        <f>'Revenue Streams Assumptions'!$W$29</f>
        <v>1</v>
      </c>
      <c r="AD82" s="120">
        <f>'Revenue Streams Assumptions'!$W$29</f>
        <v>1</v>
      </c>
      <c r="AE82" s="120">
        <f>'Revenue Streams Assumptions'!$W$29</f>
        <v>1</v>
      </c>
      <c r="AF82" s="120">
        <f>'Revenue Streams Assumptions'!$W$29</f>
        <v>1</v>
      </c>
      <c r="AG82" s="120">
        <f>'Revenue Streams Assumptions'!$W$29</f>
        <v>1</v>
      </c>
      <c r="AH82" s="120">
        <f>'Revenue Streams Assumptions'!$W$29</f>
        <v>1</v>
      </c>
      <c r="AI82" s="120">
        <f>'Revenue Streams Assumptions'!$W$29</f>
        <v>1</v>
      </c>
      <c r="AJ82" s="125">
        <f>SUM(X82:AI82)</f>
        <v>12</v>
      </c>
      <c r="AK82" s="120">
        <f>'Revenue Streams Assumptions'!$W$29</f>
        <v>1</v>
      </c>
      <c r="AL82" s="120">
        <f>'Revenue Streams Assumptions'!$W$29</f>
        <v>1</v>
      </c>
      <c r="AM82" s="120">
        <f>'Revenue Streams Assumptions'!$W$29</f>
        <v>1</v>
      </c>
      <c r="AN82" s="120">
        <f>'Revenue Streams Assumptions'!$W$29</f>
        <v>1</v>
      </c>
      <c r="AO82" s="120">
        <f>'Revenue Streams Assumptions'!$W$29</f>
        <v>1</v>
      </c>
      <c r="AP82" s="120">
        <f>'Revenue Streams Assumptions'!$W$29</f>
        <v>1</v>
      </c>
      <c r="AQ82" s="120">
        <f>'Revenue Streams Assumptions'!$W$29</f>
        <v>1</v>
      </c>
      <c r="AR82" s="120">
        <f>'Revenue Streams Assumptions'!$W$29</f>
        <v>1</v>
      </c>
      <c r="AS82" s="120">
        <f>'Revenue Streams Assumptions'!$W$29</f>
        <v>1</v>
      </c>
      <c r="AT82" s="120">
        <f>'Revenue Streams Assumptions'!$W$29</f>
        <v>1</v>
      </c>
      <c r="AU82" s="120">
        <f>'Revenue Streams Assumptions'!$W$29</f>
        <v>1</v>
      </c>
      <c r="AV82" s="120">
        <f>'Revenue Streams Assumptions'!$W$29</f>
        <v>1</v>
      </c>
      <c r="AW82" s="125">
        <f>SUM(AK82:AV82)</f>
        <v>12</v>
      </c>
      <c r="AX82" s="120">
        <f>'Revenue Streams Assumptions'!$W$29</f>
        <v>1</v>
      </c>
      <c r="AY82" s="120">
        <f>'Revenue Streams Assumptions'!$W$29</f>
        <v>1</v>
      </c>
      <c r="AZ82" s="120">
        <f>'Revenue Streams Assumptions'!$W$29</f>
        <v>1</v>
      </c>
      <c r="BA82" s="120">
        <f>'Revenue Streams Assumptions'!$W$29</f>
        <v>1</v>
      </c>
    </row>
    <row r="83" spans="2:53">
      <c r="D83" s="103" t="s">
        <v>246</v>
      </c>
      <c r="E83" s="115">
        <f>E81*E82*'Revenue Streams Assumptions'!$V$12</f>
        <v>0.3</v>
      </c>
      <c r="F83" s="115">
        <f>F81*F82*'Revenue Streams Assumptions'!$V$12</f>
        <v>0.3</v>
      </c>
      <c r="G83" s="115">
        <f>G81*G82*'Revenue Streams Assumptions'!$V$12</f>
        <v>0.3</v>
      </c>
      <c r="H83" s="115">
        <f>H81*H82*'Revenue Streams Assumptions'!$V$12</f>
        <v>0.3</v>
      </c>
      <c r="I83" s="115">
        <f>I81*I82*'Revenue Streams Assumptions'!$V$12</f>
        <v>0.3</v>
      </c>
      <c r="J83" s="116">
        <f>SUM(E83:I83)</f>
        <v>1.5</v>
      </c>
      <c r="K83" s="115">
        <f>K81*K82*'Revenue Streams Assumptions'!$V$12</f>
        <v>0.3</v>
      </c>
      <c r="L83" s="115">
        <f>L81*L82*'Revenue Streams Assumptions'!$V$12</f>
        <v>0.3</v>
      </c>
      <c r="M83" s="115">
        <f>M81*M82*'Revenue Streams Assumptions'!$V$12</f>
        <v>0.3</v>
      </c>
      <c r="N83" s="115">
        <f>N81*N82*'Revenue Streams Assumptions'!$V$12</f>
        <v>0.3</v>
      </c>
      <c r="O83" s="115">
        <f>O81*O82*'Revenue Streams Assumptions'!$V$12</f>
        <v>0.3</v>
      </c>
      <c r="P83" s="115">
        <f>P81*P82*'Revenue Streams Assumptions'!$V$12</f>
        <v>0.3</v>
      </c>
      <c r="Q83" s="115">
        <f>Q81*Q82*'Revenue Streams Assumptions'!$V$12</f>
        <v>0.3</v>
      </c>
      <c r="R83" s="115">
        <f>R81*R82*'Revenue Streams Assumptions'!$V$12</f>
        <v>0.3</v>
      </c>
      <c r="S83" s="115">
        <f>S81*S82*'Revenue Streams Assumptions'!$V$12</f>
        <v>0.3</v>
      </c>
      <c r="T83" s="115">
        <f>T81*T82*'Revenue Streams Assumptions'!$V$12</f>
        <v>0.3</v>
      </c>
      <c r="U83" s="115">
        <f>U81*U82*'Revenue Streams Assumptions'!$V$12</f>
        <v>0.3</v>
      </c>
      <c r="V83" s="115">
        <f>V81*V82*'Revenue Streams Assumptions'!$V$12</f>
        <v>0.3</v>
      </c>
      <c r="W83" s="116">
        <f>SUM(K83:V83)</f>
        <v>3.5999999999999992</v>
      </c>
      <c r="X83" s="115">
        <f>X81*X82*'Revenue Streams Assumptions'!$V$12</f>
        <v>0.3</v>
      </c>
      <c r="Y83" s="115">
        <f>Y81*Y82*'Revenue Streams Assumptions'!$V$12</f>
        <v>0.3</v>
      </c>
      <c r="Z83" s="115">
        <f>Z81*Z82*'Revenue Streams Assumptions'!$V$12</f>
        <v>0.3</v>
      </c>
      <c r="AA83" s="115">
        <f>AA81*AA82*'Revenue Streams Assumptions'!$V$12</f>
        <v>0.3</v>
      </c>
      <c r="AB83" s="115">
        <f>AB81*AB82*'Revenue Streams Assumptions'!$V$12</f>
        <v>0.3</v>
      </c>
      <c r="AC83" s="115">
        <f>AC81*AC82*'Revenue Streams Assumptions'!$V$12</f>
        <v>0.3</v>
      </c>
      <c r="AD83" s="115">
        <f>AD81*AD82*'Revenue Streams Assumptions'!$V$12</f>
        <v>0.3</v>
      </c>
      <c r="AE83" s="115">
        <f>AE81*AE82*'Revenue Streams Assumptions'!$V$12</f>
        <v>0.3</v>
      </c>
      <c r="AF83" s="115">
        <f>AF81*AF82*'Revenue Streams Assumptions'!$V$12</f>
        <v>0.3</v>
      </c>
      <c r="AG83" s="115">
        <f>AG81*AG82*'Revenue Streams Assumptions'!$V$12</f>
        <v>0.3</v>
      </c>
      <c r="AH83" s="115">
        <f>AH81*AH82*'Revenue Streams Assumptions'!$V$12</f>
        <v>0.3</v>
      </c>
      <c r="AI83" s="115">
        <f>AI81*AI82*'Revenue Streams Assumptions'!$V$12</f>
        <v>0.3</v>
      </c>
      <c r="AJ83" s="116">
        <f>SUM(X83:AI83)</f>
        <v>3.5999999999999992</v>
      </c>
      <c r="AK83" s="115">
        <f>AK81*AK82*'Revenue Streams Assumptions'!$V$12</f>
        <v>0.3</v>
      </c>
      <c r="AL83" s="115">
        <f>AL81*AL82*'Revenue Streams Assumptions'!$V$12</f>
        <v>0.3</v>
      </c>
      <c r="AM83" s="115">
        <f>AM81*AM82*'Revenue Streams Assumptions'!$V$12</f>
        <v>0.3</v>
      </c>
      <c r="AN83" s="115">
        <f>AN81*AN82*'Revenue Streams Assumptions'!$V$12</f>
        <v>0.3</v>
      </c>
      <c r="AO83" s="115">
        <f>AO81*AO82*'Revenue Streams Assumptions'!$V$12</f>
        <v>0.3</v>
      </c>
      <c r="AP83" s="115">
        <f>AP81*AP82*'Revenue Streams Assumptions'!$V$12</f>
        <v>0.3</v>
      </c>
      <c r="AQ83" s="115">
        <f>AQ81*AQ82*'Revenue Streams Assumptions'!$V$12</f>
        <v>0.3</v>
      </c>
      <c r="AR83" s="115">
        <f>AR81*AR82*'Revenue Streams Assumptions'!$V$12</f>
        <v>0.3</v>
      </c>
      <c r="AS83" s="115">
        <f>AS81*AS82*'Revenue Streams Assumptions'!$V$12</f>
        <v>0.3</v>
      </c>
      <c r="AT83" s="115">
        <f>AT81*AT82*'Revenue Streams Assumptions'!$V$12</f>
        <v>0.3</v>
      </c>
      <c r="AU83" s="115">
        <f>AU81*AU82*'Revenue Streams Assumptions'!$V$12</f>
        <v>0.3</v>
      </c>
      <c r="AV83" s="115">
        <f>AV81*AV82*'Revenue Streams Assumptions'!$V$12</f>
        <v>0.3</v>
      </c>
      <c r="AW83" s="116">
        <f>SUM(AK83:AV83)</f>
        <v>3.5999999999999992</v>
      </c>
      <c r="AX83" s="115">
        <f>AX81*AX82*'Revenue Streams Assumptions'!$V$12</f>
        <v>0.3</v>
      </c>
      <c r="AY83" s="115">
        <f>AY81*AY82*'Revenue Streams Assumptions'!$V$12</f>
        <v>0.3</v>
      </c>
      <c r="AZ83" s="115">
        <f>AZ81*AZ82*'Revenue Streams Assumptions'!$V$12</f>
        <v>0.3</v>
      </c>
      <c r="BA83" s="115">
        <f>BA81*BA82*'Revenue Streams Assumptions'!$V$12</f>
        <v>0.3</v>
      </c>
    </row>
    <row r="84" spans="2:53">
      <c r="D84" s="101"/>
      <c r="E84" s="34"/>
      <c r="F84" s="34"/>
      <c r="G84" s="34"/>
      <c r="H84" s="34"/>
      <c r="I84" s="34"/>
      <c r="J84" s="109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109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109"/>
      <c r="AK84" s="34"/>
      <c r="AL84" s="34"/>
      <c r="AM84" s="34"/>
      <c r="AN84" s="34"/>
      <c r="AO84" s="34"/>
      <c r="AP84" s="34"/>
      <c r="AQ84" s="34"/>
      <c r="AR84" s="34"/>
      <c r="AS84" s="34"/>
      <c r="AT84" s="34"/>
      <c r="AU84" s="34"/>
      <c r="AV84" s="34"/>
      <c r="AW84" s="109"/>
      <c r="AX84" s="34"/>
      <c r="AY84" s="34"/>
      <c r="AZ84" s="34"/>
      <c r="BA84" s="34"/>
    </row>
    <row r="85" spans="2:53">
      <c r="D85" s="126" t="s">
        <v>292</v>
      </c>
      <c r="E85" s="106">
        <f>E83*'Revenue Streams Assumptions'!$V$13</f>
        <v>0.21</v>
      </c>
      <c r="F85" s="106">
        <f>F83*'Revenue Streams Assumptions'!$V$13</f>
        <v>0.21</v>
      </c>
      <c r="G85" s="106">
        <f>G83*'Revenue Streams Assumptions'!$V$13</f>
        <v>0.21</v>
      </c>
      <c r="H85" s="106">
        <f>H83*'Revenue Streams Assumptions'!$V$13</f>
        <v>0.21</v>
      </c>
      <c r="I85" s="106">
        <f>I83*'Revenue Streams Assumptions'!$V$13</f>
        <v>0.21</v>
      </c>
      <c r="J85" s="117">
        <f>SUM(E85:I85)</f>
        <v>1.05</v>
      </c>
      <c r="K85" s="106">
        <f>K83*'Revenue Streams Assumptions'!$V$13</f>
        <v>0.21</v>
      </c>
      <c r="L85" s="106">
        <f>L83*'Revenue Streams Assumptions'!$V$13</f>
        <v>0.21</v>
      </c>
      <c r="M85" s="106">
        <f>M83*'Revenue Streams Assumptions'!$V$13</f>
        <v>0.21</v>
      </c>
      <c r="N85" s="106">
        <f>N83*'Revenue Streams Assumptions'!$V$13</f>
        <v>0.21</v>
      </c>
      <c r="O85" s="106">
        <f>O83*'Revenue Streams Assumptions'!$V$13</f>
        <v>0.21</v>
      </c>
      <c r="P85" s="106">
        <f>P83*'Revenue Streams Assumptions'!$V$13</f>
        <v>0.21</v>
      </c>
      <c r="Q85" s="106">
        <f>Q83*'Revenue Streams Assumptions'!$V$13</f>
        <v>0.21</v>
      </c>
      <c r="R85" s="106">
        <f>R83*'Revenue Streams Assumptions'!$V$13</f>
        <v>0.21</v>
      </c>
      <c r="S85" s="106">
        <f>S83*'Revenue Streams Assumptions'!$V$13</f>
        <v>0.21</v>
      </c>
      <c r="T85" s="106">
        <f>T83*'Revenue Streams Assumptions'!$V$13</f>
        <v>0.21</v>
      </c>
      <c r="U85" s="106">
        <f>U83*'Revenue Streams Assumptions'!$V$13</f>
        <v>0.21</v>
      </c>
      <c r="V85" s="106">
        <f>V83*'Revenue Streams Assumptions'!$V$13</f>
        <v>0.21</v>
      </c>
      <c r="W85" s="117">
        <f>SUM(K85:V85)</f>
        <v>2.52</v>
      </c>
      <c r="X85" s="106">
        <f>X83*'Revenue Streams Assumptions'!$V$13</f>
        <v>0.21</v>
      </c>
      <c r="Y85" s="106">
        <f>Y83*'Revenue Streams Assumptions'!$V$13</f>
        <v>0.21</v>
      </c>
      <c r="Z85" s="106">
        <f>Z83*'Revenue Streams Assumptions'!$V$13</f>
        <v>0.21</v>
      </c>
      <c r="AA85" s="106">
        <f>AA83*'Revenue Streams Assumptions'!$V$13</f>
        <v>0.21</v>
      </c>
      <c r="AB85" s="106">
        <f>AB83*'Revenue Streams Assumptions'!$V$13</f>
        <v>0.21</v>
      </c>
      <c r="AC85" s="106">
        <f>AC83*'Revenue Streams Assumptions'!$V$13</f>
        <v>0.21</v>
      </c>
      <c r="AD85" s="106">
        <f>AD83*'Revenue Streams Assumptions'!$V$13</f>
        <v>0.21</v>
      </c>
      <c r="AE85" s="106">
        <f>AE83*'Revenue Streams Assumptions'!$V$13</f>
        <v>0.21</v>
      </c>
      <c r="AF85" s="106">
        <f>AF83*'Revenue Streams Assumptions'!$V$13</f>
        <v>0.21</v>
      </c>
      <c r="AG85" s="106">
        <f>AG83*'Revenue Streams Assumptions'!$V$13</f>
        <v>0.21</v>
      </c>
      <c r="AH85" s="106">
        <f>AH83*'Revenue Streams Assumptions'!$V$13</f>
        <v>0.21</v>
      </c>
      <c r="AI85" s="106">
        <f>AI83*'Revenue Streams Assumptions'!$V$13</f>
        <v>0.21</v>
      </c>
      <c r="AJ85" s="117">
        <f>SUM(X85:AI85)</f>
        <v>2.52</v>
      </c>
      <c r="AK85" s="106">
        <f>AK83*'Revenue Streams Assumptions'!$V$13</f>
        <v>0.21</v>
      </c>
      <c r="AL85" s="106">
        <f>AL83*'Revenue Streams Assumptions'!$V$13</f>
        <v>0.21</v>
      </c>
      <c r="AM85" s="106">
        <f>AM83*'Revenue Streams Assumptions'!$V$13</f>
        <v>0.21</v>
      </c>
      <c r="AN85" s="106">
        <f>AN83*'Revenue Streams Assumptions'!$V$13</f>
        <v>0.21</v>
      </c>
      <c r="AO85" s="106">
        <f>AO83*'Revenue Streams Assumptions'!$V$13</f>
        <v>0.21</v>
      </c>
      <c r="AP85" s="106">
        <f>AP83*'Revenue Streams Assumptions'!$V$13</f>
        <v>0.21</v>
      </c>
      <c r="AQ85" s="106">
        <f>AQ83*'Revenue Streams Assumptions'!$V$13</f>
        <v>0.21</v>
      </c>
      <c r="AR85" s="106">
        <f>AR83*'Revenue Streams Assumptions'!$V$13</f>
        <v>0.21</v>
      </c>
      <c r="AS85" s="106">
        <f>AS83*'Revenue Streams Assumptions'!$V$13</f>
        <v>0.21</v>
      </c>
      <c r="AT85" s="106">
        <f>AT83*'Revenue Streams Assumptions'!$V$13</f>
        <v>0.21</v>
      </c>
      <c r="AU85" s="106">
        <f>AU83*'Revenue Streams Assumptions'!$V$13</f>
        <v>0.21</v>
      </c>
      <c r="AV85" s="106">
        <f>AV83*'Revenue Streams Assumptions'!$V$13</f>
        <v>0.21</v>
      </c>
      <c r="AW85" s="117">
        <f>SUM(AK85:AV85)</f>
        <v>2.52</v>
      </c>
      <c r="AX85" s="106">
        <f>AX83*'Revenue Streams Assumptions'!$V$13</f>
        <v>0.21</v>
      </c>
      <c r="AY85" s="106">
        <f>AY83*'Revenue Streams Assumptions'!$V$13</f>
        <v>0.21</v>
      </c>
      <c r="AZ85" s="106">
        <f>AZ83*'Revenue Streams Assumptions'!$V$13</f>
        <v>0.21</v>
      </c>
      <c r="BA85" s="106">
        <f>BA83*'Revenue Streams Assumptions'!$V$13</f>
        <v>0.21</v>
      </c>
    </row>
    <row r="86" spans="2:53">
      <c r="D86" s="20" t="s">
        <v>293</v>
      </c>
      <c r="E86" s="104">
        <f>E83*'Revenue Streams Assumptions'!$V$14</f>
        <v>9.0000000000000011E-2</v>
      </c>
      <c r="F86" s="104">
        <f>F83*'Revenue Streams Assumptions'!$V$14</f>
        <v>9.0000000000000011E-2</v>
      </c>
      <c r="G86" s="104">
        <f>G83*'Revenue Streams Assumptions'!$V$14</f>
        <v>9.0000000000000011E-2</v>
      </c>
      <c r="H86" s="104">
        <f>H83*'Revenue Streams Assumptions'!$V$14</f>
        <v>9.0000000000000011E-2</v>
      </c>
      <c r="I86" s="104">
        <f>I83*'Revenue Streams Assumptions'!$V$14</f>
        <v>9.0000000000000011E-2</v>
      </c>
      <c r="J86" s="118">
        <f>SUM(E86:I86)</f>
        <v>0.45000000000000007</v>
      </c>
      <c r="K86" s="104">
        <f>K83*'Revenue Streams Assumptions'!$V$14</f>
        <v>9.0000000000000011E-2</v>
      </c>
      <c r="L86" s="104">
        <f>L83*'Revenue Streams Assumptions'!$V$14</f>
        <v>9.0000000000000011E-2</v>
      </c>
      <c r="M86" s="104">
        <f>M83*'Revenue Streams Assumptions'!$V$14</f>
        <v>9.0000000000000011E-2</v>
      </c>
      <c r="N86" s="104">
        <f>N83*'Revenue Streams Assumptions'!$V$14</f>
        <v>9.0000000000000011E-2</v>
      </c>
      <c r="O86" s="104">
        <f>O83*'Revenue Streams Assumptions'!$V$14</f>
        <v>9.0000000000000011E-2</v>
      </c>
      <c r="P86" s="104">
        <f>P83*'Revenue Streams Assumptions'!$V$14</f>
        <v>9.0000000000000011E-2</v>
      </c>
      <c r="Q86" s="104">
        <f>Q83*'Revenue Streams Assumptions'!$V$14</f>
        <v>9.0000000000000011E-2</v>
      </c>
      <c r="R86" s="104">
        <f>R83*'Revenue Streams Assumptions'!$V$14</f>
        <v>9.0000000000000011E-2</v>
      </c>
      <c r="S86" s="104">
        <f>S83*'Revenue Streams Assumptions'!$V$14</f>
        <v>9.0000000000000011E-2</v>
      </c>
      <c r="T86" s="104">
        <f>T83*'Revenue Streams Assumptions'!$V$14</f>
        <v>9.0000000000000011E-2</v>
      </c>
      <c r="U86" s="104">
        <f>U83*'Revenue Streams Assumptions'!$V$14</f>
        <v>9.0000000000000011E-2</v>
      </c>
      <c r="V86" s="104">
        <f>V83*'Revenue Streams Assumptions'!$V$14</f>
        <v>9.0000000000000011E-2</v>
      </c>
      <c r="W86" s="118">
        <f>SUM(K86:V86)</f>
        <v>1.0799999999999998</v>
      </c>
      <c r="X86" s="104">
        <f>X83*'Revenue Streams Assumptions'!$V$14</f>
        <v>9.0000000000000011E-2</v>
      </c>
      <c r="Y86" s="104">
        <f>Y83*'Revenue Streams Assumptions'!$V$14</f>
        <v>9.0000000000000011E-2</v>
      </c>
      <c r="Z86" s="104">
        <f>Z83*'Revenue Streams Assumptions'!$V$14</f>
        <v>9.0000000000000011E-2</v>
      </c>
      <c r="AA86" s="104">
        <f>AA83*'Revenue Streams Assumptions'!$V$14</f>
        <v>9.0000000000000011E-2</v>
      </c>
      <c r="AB86" s="104">
        <f>AB83*'Revenue Streams Assumptions'!$V$14</f>
        <v>9.0000000000000011E-2</v>
      </c>
      <c r="AC86" s="104">
        <f>AC83*'Revenue Streams Assumptions'!$V$14</f>
        <v>9.0000000000000011E-2</v>
      </c>
      <c r="AD86" s="104">
        <f>AD83*'Revenue Streams Assumptions'!$V$14</f>
        <v>9.0000000000000011E-2</v>
      </c>
      <c r="AE86" s="104">
        <f>AE83*'Revenue Streams Assumptions'!$V$14</f>
        <v>9.0000000000000011E-2</v>
      </c>
      <c r="AF86" s="104">
        <f>AF83*'Revenue Streams Assumptions'!$V$14</f>
        <v>9.0000000000000011E-2</v>
      </c>
      <c r="AG86" s="104">
        <f>AG83*'Revenue Streams Assumptions'!$V$14</f>
        <v>9.0000000000000011E-2</v>
      </c>
      <c r="AH86" s="104">
        <f>AH83*'Revenue Streams Assumptions'!$V$14</f>
        <v>9.0000000000000011E-2</v>
      </c>
      <c r="AI86" s="104">
        <f>AI83*'Revenue Streams Assumptions'!$V$14</f>
        <v>9.0000000000000011E-2</v>
      </c>
      <c r="AJ86" s="118">
        <f>SUM(X86:AI86)</f>
        <v>1.0799999999999998</v>
      </c>
      <c r="AK86" s="104">
        <f>AK83*'Revenue Streams Assumptions'!$V$14</f>
        <v>9.0000000000000011E-2</v>
      </c>
      <c r="AL86" s="104">
        <f>AL83*'Revenue Streams Assumptions'!$V$14</f>
        <v>9.0000000000000011E-2</v>
      </c>
      <c r="AM86" s="104">
        <f>AM83*'Revenue Streams Assumptions'!$V$14</f>
        <v>9.0000000000000011E-2</v>
      </c>
      <c r="AN86" s="104">
        <f>AN83*'Revenue Streams Assumptions'!$V$14</f>
        <v>9.0000000000000011E-2</v>
      </c>
      <c r="AO86" s="104">
        <f>AO83*'Revenue Streams Assumptions'!$V$14</f>
        <v>9.0000000000000011E-2</v>
      </c>
      <c r="AP86" s="104">
        <f>AP83*'Revenue Streams Assumptions'!$V$14</f>
        <v>9.0000000000000011E-2</v>
      </c>
      <c r="AQ86" s="104">
        <f>AQ83*'Revenue Streams Assumptions'!$V$14</f>
        <v>9.0000000000000011E-2</v>
      </c>
      <c r="AR86" s="104">
        <f>AR83*'Revenue Streams Assumptions'!$V$14</f>
        <v>9.0000000000000011E-2</v>
      </c>
      <c r="AS86" s="104">
        <f>AS83*'Revenue Streams Assumptions'!$V$14</f>
        <v>9.0000000000000011E-2</v>
      </c>
      <c r="AT86" s="104">
        <f>AT83*'Revenue Streams Assumptions'!$V$14</f>
        <v>9.0000000000000011E-2</v>
      </c>
      <c r="AU86" s="104">
        <f>AU83*'Revenue Streams Assumptions'!$V$14</f>
        <v>9.0000000000000011E-2</v>
      </c>
      <c r="AV86" s="104">
        <f>AV83*'Revenue Streams Assumptions'!$V$14</f>
        <v>9.0000000000000011E-2</v>
      </c>
      <c r="AW86" s="118">
        <f>SUM(AK86:AV86)</f>
        <v>1.0799999999999998</v>
      </c>
      <c r="AX86" s="104">
        <f>AX83*'Revenue Streams Assumptions'!$V$14</f>
        <v>9.0000000000000011E-2</v>
      </c>
      <c r="AY86" s="104">
        <f>AY83*'Revenue Streams Assumptions'!$V$14</f>
        <v>9.0000000000000011E-2</v>
      </c>
      <c r="AZ86" s="104">
        <f>AZ83*'Revenue Streams Assumptions'!$V$14</f>
        <v>9.0000000000000011E-2</v>
      </c>
      <c r="BA86" s="104">
        <f>BA83*'Revenue Streams Assumptions'!$V$14</f>
        <v>9.0000000000000011E-2</v>
      </c>
    </row>
    <row r="87" spans="2:53">
      <c r="B87" s="14"/>
      <c r="C87" s="14"/>
      <c r="D87" s="123"/>
      <c r="E87" s="36"/>
      <c r="F87" s="36"/>
      <c r="G87" s="36"/>
      <c r="H87" s="36"/>
      <c r="I87" s="36"/>
      <c r="J87" s="124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</row>
    <row r="88" spans="2:53">
      <c r="D88" s="121" t="s">
        <v>257</v>
      </c>
      <c r="E88" s="34">
        <f>E69+E76+E83</f>
        <v>6.3</v>
      </c>
      <c r="F88" s="34">
        <f t="shared" ref="F88:I88" si="40">F69+F76+F83</f>
        <v>6.3</v>
      </c>
      <c r="G88" s="34">
        <f t="shared" si="40"/>
        <v>6.3</v>
      </c>
      <c r="H88" s="34">
        <f t="shared" si="40"/>
        <v>6.3</v>
      </c>
      <c r="I88" s="34">
        <f t="shared" si="40"/>
        <v>6.3</v>
      </c>
      <c r="J88" s="122">
        <f>SUM(E88:I88)</f>
        <v>31.5</v>
      </c>
      <c r="K88" s="34">
        <f t="shared" ref="K88:V88" si="41">K69+K76+K83</f>
        <v>6.3</v>
      </c>
      <c r="L88" s="34">
        <f t="shared" si="41"/>
        <v>6.3</v>
      </c>
      <c r="M88" s="34">
        <f t="shared" si="41"/>
        <v>6.3</v>
      </c>
      <c r="N88" s="34">
        <f t="shared" si="41"/>
        <v>6.3</v>
      </c>
      <c r="O88" s="34">
        <f t="shared" si="41"/>
        <v>6.3</v>
      </c>
      <c r="P88" s="34">
        <f t="shared" si="41"/>
        <v>6.3</v>
      </c>
      <c r="Q88" s="34">
        <f t="shared" si="41"/>
        <v>6.3</v>
      </c>
      <c r="R88" s="34">
        <f t="shared" si="41"/>
        <v>6.3</v>
      </c>
      <c r="S88" s="34">
        <f t="shared" si="41"/>
        <v>6.3</v>
      </c>
      <c r="T88" s="34">
        <f t="shared" si="41"/>
        <v>6.3</v>
      </c>
      <c r="U88" s="34">
        <f t="shared" si="41"/>
        <v>6.3</v>
      </c>
      <c r="V88" s="34">
        <f t="shared" si="41"/>
        <v>6.3</v>
      </c>
      <c r="W88" s="122">
        <f>SUM(K88:V88)</f>
        <v>75.59999999999998</v>
      </c>
      <c r="X88" s="34">
        <f t="shared" ref="X88:AI88" si="42">X69+X76+X83</f>
        <v>6.3</v>
      </c>
      <c r="Y88" s="34">
        <f t="shared" si="42"/>
        <v>6.3</v>
      </c>
      <c r="Z88" s="34">
        <f t="shared" si="42"/>
        <v>6.3</v>
      </c>
      <c r="AA88" s="34">
        <f t="shared" si="42"/>
        <v>6.3</v>
      </c>
      <c r="AB88" s="34">
        <f t="shared" si="42"/>
        <v>6.3</v>
      </c>
      <c r="AC88" s="34">
        <f t="shared" si="42"/>
        <v>6.3</v>
      </c>
      <c r="AD88" s="34">
        <f t="shared" si="42"/>
        <v>6.3</v>
      </c>
      <c r="AE88" s="34">
        <f t="shared" si="42"/>
        <v>6.3</v>
      </c>
      <c r="AF88" s="34">
        <f t="shared" si="42"/>
        <v>6.3</v>
      </c>
      <c r="AG88" s="34">
        <f t="shared" si="42"/>
        <v>6.3</v>
      </c>
      <c r="AH88" s="34">
        <f t="shared" si="42"/>
        <v>6.3</v>
      </c>
      <c r="AI88" s="34">
        <f t="shared" si="42"/>
        <v>6.3</v>
      </c>
      <c r="AJ88" s="122">
        <f>SUM(X88:AI88)</f>
        <v>75.59999999999998</v>
      </c>
      <c r="AK88" s="34">
        <f t="shared" ref="AK88:AV88" si="43">AK69+AK76+AK83</f>
        <v>6.3</v>
      </c>
      <c r="AL88" s="34">
        <f t="shared" si="43"/>
        <v>6.3</v>
      </c>
      <c r="AM88" s="34">
        <f t="shared" si="43"/>
        <v>6.3</v>
      </c>
      <c r="AN88" s="34">
        <f t="shared" si="43"/>
        <v>6.3</v>
      </c>
      <c r="AO88" s="34">
        <f t="shared" si="43"/>
        <v>6.3</v>
      </c>
      <c r="AP88" s="34">
        <f t="shared" si="43"/>
        <v>6.3</v>
      </c>
      <c r="AQ88" s="34">
        <f t="shared" si="43"/>
        <v>6.3</v>
      </c>
      <c r="AR88" s="34">
        <f t="shared" si="43"/>
        <v>6.3</v>
      </c>
      <c r="AS88" s="34">
        <f t="shared" si="43"/>
        <v>6.3</v>
      </c>
      <c r="AT88" s="34">
        <f t="shared" si="43"/>
        <v>6.3</v>
      </c>
      <c r="AU88" s="34">
        <f t="shared" si="43"/>
        <v>6.3</v>
      </c>
      <c r="AV88" s="34">
        <f t="shared" si="43"/>
        <v>6.3</v>
      </c>
      <c r="AW88" s="122">
        <f>SUM(AK88:AV88)</f>
        <v>75.59999999999998</v>
      </c>
      <c r="AX88" s="34">
        <f>AX69+AX76+AX83</f>
        <v>6.3</v>
      </c>
      <c r="AY88" s="34">
        <f t="shared" ref="AY88:BA88" si="44">AY69+AY76+AY83</f>
        <v>6.3</v>
      </c>
      <c r="AZ88" s="34">
        <f t="shared" si="44"/>
        <v>6.3</v>
      </c>
      <c r="BA88" s="34">
        <f t="shared" si="44"/>
        <v>6.3</v>
      </c>
    </row>
    <row r="89" spans="2:53">
      <c r="D89" s="121" t="s">
        <v>294</v>
      </c>
      <c r="E89" s="34">
        <f>E71+E78+E85</f>
        <v>4.4099999999999993</v>
      </c>
      <c r="F89" s="34">
        <f t="shared" ref="F89:I89" si="45">F71+F78+F85</f>
        <v>4.4099999999999993</v>
      </c>
      <c r="G89" s="34">
        <f t="shared" si="45"/>
        <v>4.4099999999999993</v>
      </c>
      <c r="H89" s="34">
        <f t="shared" si="45"/>
        <v>4.4099999999999993</v>
      </c>
      <c r="I89" s="34">
        <f t="shared" si="45"/>
        <v>4.4099999999999993</v>
      </c>
      <c r="J89" s="122">
        <f>SUM(E89:I89)</f>
        <v>22.049999999999997</v>
      </c>
      <c r="K89" s="34">
        <f t="shared" ref="K89:V89" si="46">K71+K78+K85</f>
        <v>4.4099999999999993</v>
      </c>
      <c r="L89" s="34">
        <f t="shared" si="46"/>
        <v>4.4099999999999993</v>
      </c>
      <c r="M89" s="34">
        <f t="shared" si="46"/>
        <v>4.4099999999999993</v>
      </c>
      <c r="N89" s="34">
        <f t="shared" si="46"/>
        <v>4.4099999999999993</v>
      </c>
      <c r="O89" s="34">
        <f t="shared" si="46"/>
        <v>4.4099999999999993</v>
      </c>
      <c r="P89" s="34">
        <f t="shared" si="46"/>
        <v>4.4099999999999993</v>
      </c>
      <c r="Q89" s="34">
        <f t="shared" si="46"/>
        <v>4.4099999999999993</v>
      </c>
      <c r="R89" s="34">
        <f t="shared" si="46"/>
        <v>4.4099999999999993</v>
      </c>
      <c r="S89" s="34">
        <f t="shared" si="46"/>
        <v>4.4099999999999993</v>
      </c>
      <c r="T89" s="34">
        <f t="shared" si="46"/>
        <v>4.4099999999999993</v>
      </c>
      <c r="U89" s="34">
        <f t="shared" si="46"/>
        <v>4.4099999999999993</v>
      </c>
      <c r="V89" s="34">
        <f t="shared" si="46"/>
        <v>4.4099999999999993</v>
      </c>
      <c r="W89" s="122">
        <f t="shared" ref="W89:W90" si="47">SUM(K89:V89)</f>
        <v>52.91999999999998</v>
      </c>
      <c r="X89" s="34">
        <f t="shared" ref="X89:AI89" si="48">X71+X78+X85</f>
        <v>4.4099999999999993</v>
      </c>
      <c r="Y89" s="34">
        <f t="shared" si="48"/>
        <v>4.4099999999999993</v>
      </c>
      <c r="Z89" s="34">
        <f t="shared" si="48"/>
        <v>4.4099999999999993</v>
      </c>
      <c r="AA89" s="34">
        <f t="shared" si="48"/>
        <v>4.4099999999999993</v>
      </c>
      <c r="AB89" s="34">
        <f t="shared" si="48"/>
        <v>4.4099999999999993</v>
      </c>
      <c r="AC89" s="34">
        <f t="shared" si="48"/>
        <v>4.4099999999999993</v>
      </c>
      <c r="AD89" s="34">
        <f t="shared" si="48"/>
        <v>4.4099999999999993</v>
      </c>
      <c r="AE89" s="34">
        <f t="shared" si="48"/>
        <v>4.4099999999999993</v>
      </c>
      <c r="AF89" s="34">
        <f t="shared" si="48"/>
        <v>4.4099999999999993</v>
      </c>
      <c r="AG89" s="34">
        <f t="shared" si="48"/>
        <v>4.4099999999999993</v>
      </c>
      <c r="AH89" s="34">
        <f t="shared" si="48"/>
        <v>4.4099999999999993</v>
      </c>
      <c r="AI89" s="34">
        <f t="shared" si="48"/>
        <v>4.4099999999999993</v>
      </c>
      <c r="AJ89" s="122">
        <f t="shared" ref="AJ89:AJ90" si="49">SUM(X89:AI89)</f>
        <v>52.91999999999998</v>
      </c>
      <c r="AK89" s="34">
        <f t="shared" ref="AK89:AV89" si="50">AK71+AK78+AK85</f>
        <v>4.4099999999999993</v>
      </c>
      <c r="AL89" s="34">
        <f t="shared" si="50"/>
        <v>4.4099999999999993</v>
      </c>
      <c r="AM89" s="34">
        <f t="shared" si="50"/>
        <v>4.4099999999999993</v>
      </c>
      <c r="AN89" s="34">
        <f t="shared" si="50"/>
        <v>4.4099999999999993</v>
      </c>
      <c r="AO89" s="34">
        <f t="shared" si="50"/>
        <v>4.4099999999999993</v>
      </c>
      <c r="AP89" s="34">
        <f t="shared" si="50"/>
        <v>4.4099999999999993</v>
      </c>
      <c r="AQ89" s="34">
        <f t="shared" si="50"/>
        <v>4.4099999999999993</v>
      </c>
      <c r="AR89" s="34">
        <f t="shared" si="50"/>
        <v>4.4099999999999993</v>
      </c>
      <c r="AS89" s="34">
        <f t="shared" si="50"/>
        <v>4.4099999999999993</v>
      </c>
      <c r="AT89" s="34">
        <f t="shared" si="50"/>
        <v>4.4099999999999993</v>
      </c>
      <c r="AU89" s="34">
        <f t="shared" si="50"/>
        <v>4.4099999999999993</v>
      </c>
      <c r="AV89" s="34">
        <f t="shared" si="50"/>
        <v>4.4099999999999993</v>
      </c>
      <c r="AW89" s="122">
        <f t="shared" ref="AW89:AW90" si="51">SUM(AK89:AV89)</f>
        <v>52.91999999999998</v>
      </c>
      <c r="AX89" s="34">
        <f t="shared" ref="AX89:BA89" si="52">AX71+AX78+AX85</f>
        <v>4.4099999999999993</v>
      </c>
      <c r="AY89" s="34">
        <f t="shared" si="52"/>
        <v>4.4099999999999993</v>
      </c>
      <c r="AZ89" s="34">
        <f t="shared" si="52"/>
        <v>4.4099999999999993</v>
      </c>
      <c r="BA89" s="34">
        <f t="shared" si="52"/>
        <v>4.4099999999999993</v>
      </c>
    </row>
    <row r="90" spans="2:53">
      <c r="D90" s="121" t="s">
        <v>295</v>
      </c>
      <c r="E90" s="34">
        <f>E72+E79+E86</f>
        <v>1.8900000000000003</v>
      </c>
      <c r="F90" s="34">
        <f t="shared" ref="F90:I90" si="53">F72+F79+F86</f>
        <v>1.8900000000000003</v>
      </c>
      <c r="G90" s="34">
        <f t="shared" si="53"/>
        <v>1.8900000000000003</v>
      </c>
      <c r="H90" s="34">
        <f t="shared" si="53"/>
        <v>1.8900000000000003</v>
      </c>
      <c r="I90" s="34">
        <f t="shared" si="53"/>
        <v>1.8900000000000003</v>
      </c>
      <c r="J90" s="122">
        <f>SUM(E90:I90)</f>
        <v>9.4500000000000011</v>
      </c>
      <c r="K90" s="34">
        <f t="shared" ref="K90:V90" si="54">K72+K79+K86</f>
        <v>1.8900000000000003</v>
      </c>
      <c r="L90" s="34">
        <f t="shared" si="54"/>
        <v>1.8900000000000003</v>
      </c>
      <c r="M90" s="34">
        <f t="shared" si="54"/>
        <v>1.8900000000000003</v>
      </c>
      <c r="N90" s="34">
        <f t="shared" si="54"/>
        <v>1.8900000000000003</v>
      </c>
      <c r="O90" s="34">
        <f t="shared" si="54"/>
        <v>1.8900000000000003</v>
      </c>
      <c r="P90" s="34">
        <f t="shared" si="54"/>
        <v>1.8900000000000003</v>
      </c>
      <c r="Q90" s="34">
        <f t="shared" si="54"/>
        <v>1.8900000000000003</v>
      </c>
      <c r="R90" s="34">
        <f t="shared" si="54"/>
        <v>1.8900000000000003</v>
      </c>
      <c r="S90" s="34">
        <f t="shared" si="54"/>
        <v>1.8900000000000003</v>
      </c>
      <c r="T90" s="34">
        <f t="shared" si="54"/>
        <v>1.8900000000000003</v>
      </c>
      <c r="U90" s="34">
        <f t="shared" si="54"/>
        <v>1.8900000000000003</v>
      </c>
      <c r="V90" s="34">
        <f t="shared" si="54"/>
        <v>1.8900000000000003</v>
      </c>
      <c r="W90" s="122">
        <f t="shared" si="47"/>
        <v>22.680000000000003</v>
      </c>
      <c r="X90" s="34">
        <f t="shared" ref="X90:AI90" si="55">X72+X79+X86</f>
        <v>1.8900000000000003</v>
      </c>
      <c r="Y90" s="34">
        <f t="shared" si="55"/>
        <v>1.8900000000000003</v>
      </c>
      <c r="Z90" s="34">
        <f t="shared" si="55"/>
        <v>1.8900000000000003</v>
      </c>
      <c r="AA90" s="34">
        <f t="shared" si="55"/>
        <v>1.8900000000000003</v>
      </c>
      <c r="AB90" s="34">
        <f t="shared" si="55"/>
        <v>1.8900000000000003</v>
      </c>
      <c r="AC90" s="34">
        <f t="shared" si="55"/>
        <v>1.8900000000000003</v>
      </c>
      <c r="AD90" s="34">
        <f t="shared" si="55"/>
        <v>1.8900000000000003</v>
      </c>
      <c r="AE90" s="34">
        <f t="shared" si="55"/>
        <v>1.8900000000000003</v>
      </c>
      <c r="AF90" s="34">
        <f t="shared" si="55"/>
        <v>1.8900000000000003</v>
      </c>
      <c r="AG90" s="34">
        <f t="shared" si="55"/>
        <v>1.8900000000000003</v>
      </c>
      <c r="AH90" s="34">
        <f t="shared" si="55"/>
        <v>1.8900000000000003</v>
      </c>
      <c r="AI90" s="34">
        <f t="shared" si="55"/>
        <v>1.8900000000000003</v>
      </c>
      <c r="AJ90" s="122">
        <f t="shared" si="49"/>
        <v>22.680000000000003</v>
      </c>
      <c r="AK90" s="34">
        <f t="shared" ref="AK90:AV90" si="56">AK72+AK79+AK86</f>
        <v>1.8900000000000003</v>
      </c>
      <c r="AL90" s="34">
        <f t="shared" si="56"/>
        <v>1.8900000000000003</v>
      </c>
      <c r="AM90" s="34">
        <f t="shared" si="56"/>
        <v>1.8900000000000003</v>
      </c>
      <c r="AN90" s="34">
        <f t="shared" si="56"/>
        <v>1.8900000000000003</v>
      </c>
      <c r="AO90" s="34">
        <f t="shared" si="56"/>
        <v>1.8900000000000003</v>
      </c>
      <c r="AP90" s="34">
        <f t="shared" si="56"/>
        <v>1.8900000000000003</v>
      </c>
      <c r="AQ90" s="34">
        <f t="shared" si="56"/>
        <v>1.8900000000000003</v>
      </c>
      <c r="AR90" s="34">
        <f t="shared" si="56"/>
        <v>1.8900000000000003</v>
      </c>
      <c r="AS90" s="34">
        <f t="shared" si="56"/>
        <v>1.8900000000000003</v>
      </c>
      <c r="AT90" s="34">
        <f t="shared" si="56"/>
        <v>1.8900000000000003</v>
      </c>
      <c r="AU90" s="34">
        <f t="shared" si="56"/>
        <v>1.8900000000000003</v>
      </c>
      <c r="AV90" s="34">
        <f t="shared" si="56"/>
        <v>1.8900000000000003</v>
      </c>
      <c r="AW90" s="122">
        <f t="shared" si="51"/>
        <v>22.680000000000003</v>
      </c>
      <c r="AX90" s="34">
        <f t="shared" ref="AX90:BA90" si="57">AX72+AX79+AX86</f>
        <v>1.8900000000000003</v>
      </c>
      <c r="AY90" s="34">
        <f t="shared" si="57"/>
        <v>1.8900000000000003</v>
      </c>
      <c r="AZ90" s="34">
        <f t="shared" si="57"/>
        <v>1.8900000000000003</v>
      </c>
      <c r="BA90" s="34">
        <f t="shared" si="57"/>
        <v>1.8900000000000003</v>
      </c>
    </row>
    <row r="91" spans="2:53" ht="20.100000000000001">
      <c r="B91" s="466" t="s">
        <v>63</v>
      </c>
      <c r="C91" s="466"/>
      <c r="D91" s="466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</row>
    <row r="92" spans="2:53" ht="15.95">
      <c r="B92" s="467" t="s">
        <v>13</v>
      </c>
      <c r="C92" s="467"/>
      <c r="D92" s="467"/>
      <c r="E92" s="107"/>
      <c r="F92" s="107"/>
      <c r="G92" s="107"/>
      <c r="H92" s="107"/>
      <c r="I92" s="107"/>
      <c r="J92" s="108"/>
      <c r="K92" s="107"/>
      <c r="L92" s="107"/>
      <c r="M92" s="107"/>
      <c r="N92" s="107"/>
      <c r="O92" s="107"/>
      <c r="P92" s="107"/>
      <c r="Q92" s="107"/>
      <c r="R92" s="107"/>
      <c r="S92" s="107"/>
      <c r="T92" s="107"/>
      <c r="U92" s="107"/>
      <c r="V92" s="107"/>
      <c r="W92" s="107"/>
      <c r="X92" s="107"/>
      <c r="Y92" s="107"/>
      <c r="Z92" s="107"/>
      <c r="AA92" s="107"/>
      <c r="AB92" s="107"/>
      <c r="AC92" s="107"/>
      <c r="AD92" s="107"/>
      <c r="AE92" s="107"/>
      <c r="AF92" s="107"/>
      <c r="AG92" s="107"/>
      <c r="AH92" s="107"/>
      <c r="AI92" s="107"/>
      <c r="AJ92" s="107"/>
      <c r="AK92" s="107"/>
      <c r="AL92" s="107"/>
      <c r="AM92" s="107"/>
      <c r="AN92" s="107"/>
      <c r="AO92" s="107"/>
      <c r="AP92" s="107"/>
      <c r="AQ92" s="107"/>
      <c r="AR92" s="107"/>
      <c r="AS92" s="107"/>
      <c r="AT92" s="107"/>
      <c r="AU92" s="107"/>
      <c r="AV92" s="107"/>
      <c r="AW92" s="107"/>
      <c r="AX92" s="107"/>
      <c r="AY92" s="107"/>
      <c r="AZ92" s="107"/>
      <c r="BA92" s="107"/>
    </row>
    <row r="93" spans="2:53">
      <c r="B93" s="28"/>
      <c r="C93" s="28"/>
      <c r="D93" s="20" t="s">
        <v>11</v>
      </c>
      <c r="E93" s="111" cm="1">
        <f t="array" ref="E93">Premiere_High</f>
        <v>150</v>
      </c>
      <c r="F93" s="111" cm="1">
        <f t="array" ref="F93">Premiere_High</f>
        <v>150</v>
      </c>
      <c r="G93" s="111" cm="1">
        <f t="array" ref="G93">Premiere_High</f>
        <v>150</v>
      </c>
      <c r="H93" s="111" cm="1">
        <f t="array" ref="H93">Premiere_High</f>
        <v>150</v>
      </c>
      <c r="I93" s="111" cm="1">
        <f t="array" ref="I93">Premiere_High</f>
        <v>150</v>
      </c>
      <c r="J93" s="122"/>
      <c r="K93" s="111" cm="1">
        <f t="array" ref="K93">Premiere_High</f>
        <v>150</v>
      </c>
      <c r="L93" s="111" cm="1">
        <f t="array" ref="L93">Premiere_High</f>
        <v>150</v>
      </c>
      <c r="M93" s="111" cm="1">
        <f t="array" ref="M93">Premiere_High</f>
        <v>150</v>
      </c>
      <c r="N93" s="111" cm="1">
        <f t="array" ref="N93">Premiere_High</f>
        <v>150</v>
      </c>
      <c r="O93" s="111" cm="1">
        <f t="array" ref="O93">Premiere_High</f>
        <v>150</v>
      </c>
      <c r="P93" s="111" cm="1">
        <f t="array" ref="P93">Premiere_High</f>
        <v>150</v>
      </c>
      <c r="Q93" s="111" cm="1">
        <f t="array" ref="Q93">Premiere_High</f>
        <v>150</v>
      </c>
      <c r="R93" s="111" cm="1">
        <f t="array" ref="R93">Premiere_High</f>
        <v>150</v>
      </c>
      <c r="S93" s="111" cm="1">
        <f t="array" ref="S93">Premiere_High</f>
        <v>150</v>
      </c>
      <c r="T93" s="111" cm="1">
        <f t="array" ref="T93">Premiere_High</f>
        <v>150</v>
      </c>
      <c r="U93" s="111" cm="1">
        <f t="array" ref="U93">Premiere_High</f>
        <v>150</v>
      </c>
      <c r="V93" s="111" cm="1">
        <f t="array" ref="V93">Premiere_High</f>
        <v>150</v>
      </c>
      <c r="W93" s="122"/>
      <c r="X93" s="111" cm="1">
        <f t="array" ref="X93">Premiere_High</f>
        <v>150</v>
      </c>
      <c r="Y93" s="111" cm="1">
        <f t="array" ref="Y93">Premiere_High</f>
        <v>150</v>
      </c>
      <c r="Z93" s="111" cm="1">
        <f t="array" ref="Z93">Premiere_High</f>
        <v>150</v>
      </c>
      <c r="AA93" s="111" cm="1">
        <f t="array" ref="AA93">Premiere_High</f>
        <v>150</v>
      </c>
      <c r="AB93" s="111" cm="1">
        <f t="array" ref="AB93">Premiere_High</f>
        <v>150</v>
      </c>
      <c r="AC93" s="111" cm="1">
        <f t="array" ref="AC93">Premiere_High</f>
        <v>150</v>
      </c>
      <c r="AD93" s="111" cm="1">
        <f t="array" ref="AD93">Premiere_High</f>
        <v>150</v>
      </c>
      <c r="AE93" s="111" cm="1">
        <f t="array" ref="AE93">Premiere_High</f>
        <v>150</v>
      </c>
      <c r="AF93" s="111" cm="1">
        <f t="array" ref="AF93">Premiere_High</f>
        <v>150</v>
      </c>
      <c r="AG93" s="111" cm="1">
        <f t="array" ref="AG93">Premiere_High</f>
        <v>150</v>
      </c>
      <c r="AH93" s="111" cm="1">
        <f t="array" ref="AH93">Premiere_High</f>
        <v>150</v>
      </c>
      <c r="AI93" s="111" cm="1">
        <f t="array" ref="AI93">Premiere_High</f>
        <v>150</v>
      </c>
      <c r="AJ93" s="122"/>
      <c r="AK93" s="111" cm="1">
        <f t="array" ref="AK93">Premiere_High</f>
        <v>150</v>
      </c>
      <c r="AL93" s="111" cm="1">
        <f t="array" ref="AL93">Premiere_High</f>
        <v>150</v>
      </c>
      <c r="AM93" s="111" cm="1">
        <f t="array" ref="AM93">Premiere_High</f>
        <v>150</v>
      </c>
      <c r="AN93" s="111" cm="1">
        <f t="array" ref="AN93">Premiere_High</f>
        <v>150</v>
      </c>
      <c r="AO93" s="111" cm="1">
        <f t="array" ref="AO93">Premiere_High</f>
        <v>150</v>
      </c>
      <c r="AP93" s="111" cm="1">
        <f t="array" ref="AP93">Premiere_High</f>
        <v>150</v>
      </c>
      <c r="AQ93" s="111" cm="1">
        <f t="array" ref="AQ93">Premiere_High</f>
        <v>150</v>
      </c>
      <c r="AR93" s="111" cm="1">
        <f t="array" ref="AR93">Premiere_High</f>
        <v>150</v>
      </c>
      <c r="AS93" s="111" cm="1">
        <f t="array" ref="AS93">Premiere_High</f>
        <v>150</v>
      </c>
      <c r="AT93" s="111" cm="1">
        <f t="array" ref="AT93">Premiere_High</f>
        <v>150</v>
      </c>
      <c r="AU93" s="111" cm="1">
        <f t="array" ref="AU93">Premiere_High</f>
        <v>150</v>
      </c>
      <c r="AV93" s="111" cm="1">
        <f t="array" ref="AV93">Premiere_High</f>
        <v>150</v>
      </c>
      <c r="AW93" s="122"/>
      <c r="AX93" s="111" cm="1">
        <f t="array" ref="AX93">Premiere_High</f>
        <v>150</v>
      </c>
      <c r="AY93" s="111" cm="1">
        <f t="array" ref="AY93">Premiere_High</f>
        <v>150</v>
      </c>
      <c r="AZ93" s="111" cm="1">
        <f t="array" ref="AZ93">Premiere_High</f>
        <v>150</v>
      </c>
      <c r="BA93" s="111" cm="1">
        <f t="array" ref="BA93">Premiere_High</f>
        <v>150</v>
      </c>
    </row>
    <row r="94" spans="2:53">
      <c r="B94" s="28"/>
      <c r="C94" s="28"/>
      <c r="D94" s="102" t="s">
        <v>244</v>
      </c>
      <c r="E94" s="119">
        <f>'Revenue Streams Assumptions'!$W$31</f>
        <v>1</v>
      </c>
      <c r="F94" s="119">
        <f>'Revenue Streams Assumptions'!$W$31</f>
        <v>1</v>
      </c>
      <c r="G94" s="119">
        <f>'Revenue Streams Assumptions'!$W$31</f>
        <v>1</v>
      </c>
      <c r="H94" s="119">
        <f>'Revenue Streams Assumptions'!$W$31</f>
        <v>1</v>
      </c>
      <c r="I94" s="119">
        <f>'Revenue Streams Assumptions'!$W$31</f>
        <v>1</v>
      </c>
      <c r="J94" s="125">
        <f>SUM(E94:I94)</f>
        <v>5</v>
      </c>
      <c r="K94" s="119">
        <f>'Revenue Streams Assumptions'!$W$31</f>
        <v>1</v>
      </c>
      <c r="L94" s="119">
        <f>'Revenue Streams Assumptions'!$W$31</f>
        <v>1</v>
      </c>
      <c r="M94" s="119">
        <f>'Revenue Streams Assumptions'!$W$31</f>
        <v>1</v>
      </c>
      <c r="N94" s="119">
        <f>'Revenue Streams Assumptions'!$W$31</f>
        <v>1</v>
      </c>
      <c r="O94" s="119">
        <f>'Revenue Streams Assumptions'!$W$31</f>
        <v>1</v>
      </c>
      <c r="P94" s="119">
        <f>'Revenue Streams Assumptions'!$W$31</f>
        <v>1</v>
      </c>
      <c r="Q94" s="119">
        <f>'Revenue Streams Assumptions'!$W$31</f>
        <v>1</v>
      </c>
      <c r="R94" s="119">
        <f>'Revenue Streams Assumptions'!$W$31</f>
        <v>1</v>
      </c>
      <c r="S94" s="119">
        <f>'Revenue Streams Assumptions'!$W$31</f>
        <v>1</v>
      </c>
      <c r="T94" s="119">
        <f>'Revenue Streams Assumptions'!$W$31</f>
        <v>1</v>
      </c>
      <c r="U94" s="119">
        <f>'Revenue Streams Assumptions'!$W$31</f>
        <v>1</v>
      </c>
      <c r="V94" s="119">
        <f>'Revenue Streams Assumptions'!$W$31</f>
        <v>1</v>
      </c>
      <c r="W94" s="125">
        <f>SUM(K94:V94)</f>
        <v>12</v>
      </c>
      <c r="X94" s="119">
        <f>'Revenue Streams Assumptions'!$W$31</f>
        <v>1</v>
      </c>
      <c r="Y94" s="119">
        <f>'Revenue Streams Assumptions'!$W$31</f>
        <v>1</v>
      </c>
      <c r="Z94" s="119">
        <f>'Revenue Streams Assumptions'!$W$31</f>
        <v>1</v>
      </c>
      <c r="AA94" s="119">
        <f>'Revenue Streams Assumptions'!$W$31</f>
        <v>1</v>
      </c>
      <c r="AB94" s="119">
        <f>'Revenue Streams Assumptions'!$W$31</f>
        <v>1</v>
      </c>
      <c r="AC94" s="119">
        <f>'Revenue Streams Assumptions'!$W$31</f>
        <v>1</v>
      </c>
      <c r="AD94" s="119">
        <f>'Revenue Streams Assumptions'!$W$31</f>
        <v>1</v>
      </c>
      <c r="AE94" s="119">
        <f>'Revenue Streams Assumptions'!$W$31</f>
        <v>1</v>
      </c>
      <c r="AF94" s="119">
        <f>'Revenue Streams Assumptions'!$W$31</f>
        <v>1</v>
      </c>
      <c r="AG94" s="119">
        <f>'Revenue Streams Assumptions'!$W$31</f>
        <v>1</v>
      </c>
      <c r="AH94" s="119">
        <f>'Revenue Streams Assumptions'!$W$31</f>
        <v>1</v>
      </c>
      <c r="AI94" s="119">
        <f>'Revenue Streams Assumptions'!$W$31</f>
        <v>1</v>
      </c>
      <c r="AJ94" s="125">
        <f>SUM(X94:AI94)</f>
        <v>12</v>
      </c>
      <c r="AK94" s="119">
        <f>'Revenue Streams Assumptions'!$W$31</f>
        <v>1</v>
      </c>
      <c r="AL94" s="119">
        <f>'Revenue Streams Assumptions'!$W$31</f>
        <v>1</v>
      </c>
      <c r="AM94" s="119">
        <f>'Revenue Streams Assumptions'!$W$31</f>
        <v>1</v>
      </c>
      <c r="AN94" s="119">
        <f>'Revenue Streams Assumptions'!$W$31</f>
        <v>1</v>
      </c>
      <c r="AO94" s="119">
        <f>'Revenue Streams Assumptions'!$W$31</f>
        <v>1</v>
      </c>
      <c r="AP94" s="119">
        <f>'Revenue Streams Assumptions'!$W$31</f>
        <v>1</v>
      </c>
      <c r="AQ94" s="119">
        <f>'Revenue Streams Assumptions'!$W$31</f>
        <v>1</v>
      </c>
      <c r="AR94" s="119">
        <f>'Revenue Streams Assumptions'!$W$31</f>
        <v>1</v>
      </c>
      <c r="AS94" s="119">
        <f>'Revenue Streams Assumptions'!$W$31</f>
        <v>1</v>
      </c>
      <c r="AT94" s="119">
        <f>'Revenue Streams Assumptions'!$W$31</f>
        <v>1</v>
      </c>
      <c r="AU94" s="119">
        <f>'Revenue Streams Assumptions'!$W$31</f>
        <v>1</v>
      </c>
      <c r="AV94" s="119">
        <f>'Revenue Streams Assumptions'!$W$31</f>
        <v>1</v>
      </c>
      <c r="AW94" s="125">
        <f>SUM(AK94:AV94)</f>
        <v>12</v>
      </c>
      <c r="AX94" s="119">
        <f>'Revenue Streams Assumptions'!$W$31</f>
        <v>1</v>
      </c>
      <c r="AY94" s="119">
        <f>'Revenue Streams Assumptions'!$W$31</f>
        <v>1</v>
      </c>
      <c r="AZ94" s="119">
        <f>'Revenue Streams Assumptions'!$W$31</f>
        <v>1</v>
      </c>
      <c r="BA94" s="119">
        <f>'Revenue Streams Assumptions'!$W$31</f>
        <v>1</v>
      </c>
    </row>
    <row r="95" spans="2:53">
      <c r="D95" s="103" t="s">
        <v>246</v>
      </c>
      <c r="E95" s="114">
        <f>E93*E94*'Revenue Streams Assumptions'!$V$12</f>
        <v>4.5</v>
      </c>
      <c r="F95" s="114">
        <f>F93*F94*'Revenue Streams Assumptions'!$V$12</f>
        <v>4.5</v>
      </c>
      <c r="G95" s="114">
        <f>G93*G94*'Revenue Streams Assumptions'!$V$12</f>
        <v>4.5</v>
      </c>
      <c r="H95" s="114">
        <f>H93*H94*'Revenue Streams Assumptions'!$V$12</f>
        <v>4.5</v>
      </c>
      <c r="I95" s="114">
        <f>I93*I94*'Revenue Streams Assumptions'!$V$12</f>
        <v>4.5</v>
      </c>
      <c r="J95" s="116">
        <f>SUM(E95:I95)</f>
        <v>22.5</v>
      </c>
      <c r="K95" s="115">
        <f>K93*K94*'Revenue Streams Assumptions'!$V$12</f>
        <v>4.5</v>
      </c>
      <c r="L95" s="115">
        <f>L93*L94*'Revenue Streams Assumptions'!$V$12</f>
        <v>4.5</v>
      </c>
      <c r="M95" s="115">
        <f>M93*M94*'Revenue Streams Assumptions'!$V$12</f>
        <v>4.5</v>
      </c>
      <c r="N95" s="115">
        <f>N93*N94*'Revenue Streams Assumptions'!$V$12</f>
        <v>4.5</v>
      </c>
      <c r="O95" s="115">
        <f>O93*O94*'Revenue Streams Assumptions'!$V$12</f>
        <v>4.5</v>
      </c>
      <c r="P95" s="115">
        <f>P93*P94*'Revenue Streams Assumptions'!$V$12</f>
        <v>4.5</v>
      </c>
      <c r="Q95" s="115">
        <f>Q93*Q94*'Revenue Streams Assumptions'!$V$12</f>
        <v>4.5</v>
      </c>
      <c r="R95" s="115">
        <f>R93*R94*'Revenue Streams Assumptions'!$V$12</f>
        <v>4.5</v>
      </c>
      <c r="S95" s="115">
        <f>S93*S94*'Revenue Streams Assumptions'!$V$12</f>
        <v>4.5</v>
      </c>
      <c r="T95" s="115">
        <f>T93*T94*'Revenue Streams Assumptions'!$V$12</f>
        <v>4.5</v>
      </c>
      <c r="U95" s="115">
        <f>U93*U94*'Revenue Streams Assumptions'!$V$12</f>
        <v>4.5</v>
      </c>
      <c r="V95" s="115">
        <f>V93*V94*'Revenue Streams Assumptions'!$V$12</f>
        <v>4.5</v>
      </c>
      <c r="W95" s="116">
        <f>SUM(K95:V95)</f>
        <v>54</v>
      </c>
      <c r="X95" s="115">
        <f>X93*X94*'Revenue Streams Assumptions'!$V$12</f>
        <v>4.5</v>
      </c>
      <c r="Y95" s="115">
        <f>Y93*Y94*'Revenue Streams Assumptions'!$V$12</f>
        <v>4.5</v>
      </c>
      <c r="Z95" s="115">
        <f>Z93*Z94*'Revenue Streams Assumptions'!$V$12</f>
        <v>4.5</v>
      </c>
      <c r="AA95" s="115">
        <f>AA93*AA94*'Revenue Streams Assumptions'!$V$12</f>
        <v>4.5</v>
      </c>
      <c r="AB95" s="115">
        <f>AB93*AB94*'Revenue Streams Assumptions'!$V$12</f>
        <v>4.5</v>
      </c>
      <c r="AC95" s="115">
        <f>AC93*AC94*'Revenue Streams Assumptions'!$V$12</f>
        <v>4.5</v>
      </c>
      <c r="AD95" s="115">
        <f>AD93*AD94*'Revenue Streams Assumptions'!$V$12</f>
        <v>4.5</v>
      </c>
      <c r="AE95" s="115">
        <f>AE93*AE94*'Revenue Streams Assumptions'!$V$12</f>
        <v>4.5</v>
      </c>
      <c r="AF95" s="115">
        <f>AF93*AF94*'Revenue Streams Assumptions'!$V$12</f>
        <v>4.5</v>
      </c>
      <c r="AG95" s="115">
        <f>AG93*AG94*'Revenue Streams Assumptions'!$V$12</f>
        <v>4.5</v>
      </c>
      <c r="AH95" s="115">
        <f>AH93*AH94*'Revenue Streams Assumptions'!$V$12</f>
        <v>4.5</v>
      </c>
      <c r="AI95" s="115">
        <f>AI93*AI94*'Revenue Streams Assumptions'!$V$12</f>
        <v>4.5</v>
      </c>
      <c r="AJ95" s="116">
        <f>SUM(X95:AI95)</f>
        <v>54</v>
      </c>
      <c r="AK95" s="115">
        <f>AK93*AK94*'Revenue Streams Assumptions'!$V$12</f>
        <v>4.5</v>
      </c>
      <c r="AL95" s="115">
        <f>AL93*AL94*'Revenue Streams Assumptions'!$V$12</f>
        <v>4.5</v>
      </c>
      <c r="AM95" s="115">
        <f>AM93*AM94*'Revenue Streams Assumptions'!$V$12</f>
        <v>4.5</v>
      </c>
      <c r="AN95" s="115">
        <f>AN93*AN94*'Revenue Streams Assumptions'!$V$12</f>
        <v>4.5</v>
      </c>
      <c r="AO95" s="115">
        <f>AO93*AO94*'Revenue Streams Assumptions'!$V$12</f>
        <v>4.5</v>
      </c>
      <c r="AP95" s="115">
        <f>AP93*AP94*'Revenue Streams Assumptions'!$V$12</f>
        <v>4.5</v>
      </c>
      <c r="AQ95" s="115">
        <f>AQ93*AQ94*'Revenue Streams Assumptions'!$V$12</f>
        <v>4.5</v>
      </c>
      <c r="AR95" s="115">
        <f>AR93*AR94*'Revenue Streams Assumptions'!$V$12</f>
        <v>4.5</v>
      </c>
      <c r="AS95" s="115">
        <f>AS93*AS94*'Revenue Streams Assumptions'!$V$12</f>
        <v>4.5</v>
      </c>
      <c r="AT95" s="115">
        <f>AT93*AT94*'Revenue Streams Assumptions'!$V$12</f>
        <v>4.5</v>
      </c>
      <c r="AU95" s="115">
        <f>AU93*AU94*'Revenue Streams Assumptions'!$V$12</f>
        <v>4.5</v>
      </c>
      <c r="AV95" s="115">
        <f>AV93*AV94*'Revenue Streams Assumptions'!$V$12</f>
        <v>4.5</v>
      </c>
      <c r="AW95" s="116">
        <f>SUM(AK95:AV95)</f>
        <v>54</v>
      </c>
      <c r="AX95" s="115">
        <f>AX93*AX94*'Revenue Streams Assumptions'!$V$12</f>
        <v>4.5</v>
      </c>
      <c r="AY95" s="115">
        <f>AY93*AY94*'Revenue Streams Assumptions'!$V$12</f>
        <v>4.5</v>
      </c>
      <c r="AZ95" s="115">
        <f>AZ93*AZ94*'Revenue Streams Assumptions'!$V$12</f>
        <v>4.5</v>
      </c>
      <c r="BA95" s="115">
        <f>BA93*BA94*'Revenue Streams Assumptions'!$V$12</f>
        <v>4.5</v>
      </c>
    </row>
    <row r="96" spans="2:53">
      <c r="D96" s="101"/>
      <c r="E96" s="111"/>
      <c r="F96" s="111"/>
      <c r="G96" s="111"/>
      <c r="H96" s="111"/>
      <c r="I96" s="111"/>
      <c r="J96" s="109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109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109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34"/>
      <c r="AW96" s="109"/>
      <c r="AX96" s="34"/>
      <c r="AY96" s="34"/>
      <c r="AZ96" s="34"/>
      <c r="BA96" s="34"/>
    </row>
    <row r="97" spans="2:53">
      <c r="D97" s="105" t="s">
        <v>292</v>
      </c>
      <c r="E97" s="112">
        <f>E95*'Revenue Streams Assumptions'!$V$13</f>
        <v>3.15</v>
      </c>
      <c r="F97" s="112">
        <f>F95*'Revenue Streams Assumptions'!$V$13</f>
        <v>3.15</v>
      </c>
      <c r="G97" s="112">
        <f>G95*'Revenue Streams Assumptions'!$V$13</f>
        <v>3.15</v>
      </c>
      <c r="H97" s="112">
        <f>H95*'Revenue Streams Assumptions'!$V$13</f>
        <v>3.15</v>
      </c>
      <c r="I97" s="112">
        <f>I95*'Revenue Streams Assumptions'!$V$13</f>
        <v>3.15</v>
      </c>
      <c r="J97" s="117">
        <f>SUM(E97:I97)</f>
        <v>15.75</v>
      </c>
      <c r="K97" s="106">
        <f>K95*'Revenue Streams Assumptions'!$V$13</f>
        <v>3.15</v>
      </c>
      <c r="L97" s="106">
        <f>L95*'Revenue Streams Assumptions'!$V$13</f>
        <v>3.15</v>
      </c>
      <c r="M97" s="106">
        <f>M95*'Revenue Streams Assumptions'!$V$13</f>
        <v>3.15</v>
      </c>
      <c r="N97" s="106">
        <f>N95*'Revenue Streams Assumptions'!$V$13</f>
        <v>3.15</v>
      </c>
      <c r="O97" s="106">
        <f>O95*'Revenue Streams Assumptions'!$V$13</f>
        <v>3.15</v>
      </c>
      <c r="P97" s="106">
        <f>P95*'Revenue Streams Assumptions'!$V$13</f>
        <v>3.15</v>
      </c>
      <c r="Q97" s="106">
        <f>Q95*'Revenue Streams Assumptions'!$V$13</f>
        <v>3.15</v>
      </c>
      <c r="R97" s="106">
        <f>R95*'Revenue Streams Assumptions'!$V$13</f>
        <v>3.15</v>
      </c>
      <c r="S97" s="106">
        <f>S95*'Revenue Streams Assumptions'!$V$13</f>
        <v>3.15</v>
      </c>
      <c r="T97" s="106">
        <f>T95*'Revenue Streams Assumptions'!$V$13</f>
        <v>3.15</v>
      </c>
      <c r="U97" s="106">
        <f>U95*'Revenue Streams Assumptions'!$V$13</f>
        <v>3.15</v>
      </c>
      <c r="V97" s="106">
        <f>V95*'Revenue Streams Assumptions'!$V$13</f>
        <v>3.15</v>
      </c>
      <c r="W97" s="117">
        <f>SUM(K97:V97)</f>
        <v>37.79999999999999</v>
      </c>
      <c r="X97" s="106">
        <f>X95*'Revenue Streams Assumptions'!$V$13</f>
        <v>3.15</v>
      </c>
      <c r="Y97" s="106">
        <f>Y95*'Revenue Streams Assumptions'!$V$13</f>
        <v>3.15</v>
      </c>
      <c r="Z97" s="106">
        <f>Z95*'Revenue Streams Assumptions'!$V$13</f>
        <v>3.15</v>
      </c>
      <c r="AA97" s="106">
        <f>AA95*'Revenue Streams Assumptions'!$V$13</f>
        <v>3.15</v>
      </c>
      <c r="AB97" s="106">
        <f>AB95*'Revenue Streams Assumptions'!$V$13</f>
        <v>3.15</v>
      </c>
      <c r="AC97" s="106">
        <f>AC95*'Revenue Streams Assumptions'!$V$13</f>
        <v>3.15</v>
      </c>
      <c r="AD97" s="106">
        <f>AD95*'Revenue Streams Assumptions'!$V$13</f>
        <v>3.15</v>
      </c>
      <c r="AE97" s="106">
        <f>AE95*'Revenue Streams Assumptions'!$V$13</f>
        <v>3.15</v>
      </c>
      <c r="AF97" s="106">
        <f>AF95*'Revenue Streams Assumptions'!$V$13</f>
        <v>3.15</v>
      </c>
      <c r="AG97" s="106">
        <f>AG95*'Revenue Streams Assumptions'!$V$13</f>
        <v>3.15</v>
      </c>
      <c r="AH97" s="106">
        <f>AH95*'Revenue Streams Assumptions'!$V$13</f>
        <v>3.15</v>
      </c>
      <c r="AI97" s="106">
        <f>AI95*'Revenue Streams Assumptions'!$V$13</f>
        <v>3.15</v>
      </c>
      <c r="AJ97" s="117">
        <f>SUM(X97:AI97)</f>
        <v>37.79999999999999</v>
      </c>
      <c r="AK97" s="106">
        <f>AK95*'Revenue Streams Assumptions'!$V$13</f>
        <v>3.15</v>
      </c>
      <c r="AL97" s="106">
        <f>AL95*'Revenue Streams Assumptions'!$V$13</f>
        <v>3.15</v>
      </c>
      <c r="AM97" s="106">
        <f>AM95*'Revenue Streams Assumptions'!$V$13</f>
        <v>3.15</v>
      </c>
      <c r="AN97" s="106">
        <f>AN95*'Revenue Streams Assumptions'!$V$13</f>
        <v>3.15</v>
      </c>
      <c r="AO97" s="106">
        <f>AO95*'Revenue Streams Assumptions'!$V$13</f>
        <v>3.15</v>
      </c>
      <c r="AP97" s="106">
        <f>AP95*'Revenue Streams Assumptions'!$V$13</f>
        <v>3.15</v>
      </c>
      <c r="AQ97" s="106">
        <f>AQ95*'Revenue Streams Assumptions'!$V$13</f>
        <v>3.15</v>
      </c>
      <c r="AR97" s="106">
        <f>AR95*'Revenue Streams Assumptions'!$V$13</f>
        <v>3.15</v>
      </c>
      <c r="AS97" s="106">
        <f>AS95*'Revenue Streams Assumptions'!$V$13</f>
        <v>3.15</v>
      </c>
      <c r="AT97" s="106">
        <f>AT95*'Revenue Streams Assumptions'!$V$13</f>
        <v>3.15</v>
      </c>
      <c r="AU97" s="106">
        <f>AU95*'Revenue Streams Assumptions'!$V$13</f>
        <v>3.15</v>
      </c>
      <c r="AV97" s="106">
        <f>AV95*'Revenue Streams Assumptions'!$V$13</f>
        <v>3.15</v>
      </c>
      <c r="AW97" s="117">
        <f>SUM(AK97:AV97)</f>
        <v>37.79999999999999</v>
      </c>
      <c r="AX97" s="106">
        <f>AX95*'Revenue Streams Assumptions'!$V$13</f>
        <v>3.15</v>
      </c>
      <c r="AY97" s="106">
        <f>AY95*'Revenue Streams Assumptions'!$V$13</f>
        <v>3.15</v>
      </c>
      <c r="AZ97" s="106">
        <f>AZ95*'Revenue Streams Assumptions'!$V$13</f>
        <v>3.15</v>
      </c>
      <c r="BA97" s="106">
        <f>BA95*'Revenue Streams Assumptions'!$V$13</f>
        <v>3.15</v>
      </c>
    </row>
    <row r="98" spans="2:53">
      <c r="D98" s="110" t="s">
        <v>293</v>
      </c>
      <c r="E98" s="113">
        <f>E95*'Revenue Streams Assumptions'!$V$14</f>
        <v>1.35</v>
      </c>
      <c r="F98" s="113">
        <f>F95*'Revenue Streams Assumptions'!$V$14</f>
        <v>1.35</v>
      </c>
      <c r="G98" s="113">
        <f>G95*'Revenue Streams Assumptions'!$V$14</f>
        <v>1.35</v>
      </c>
      <c r="H98" s="113">
        <f>H95*'Revenue Streams Assumptions'!$V$14</f>
        <v>1.35</v>
      </c>
      <c r="I98" s="113">
        <f>I95*'Revenue Streams Assumptions'!$V$14</f>
        <v>1.35</v>
      </c>
      <c r="J98" s="118">
        <f>SUM(E98:I98)</f>
        <v>6.75</v>
      </c>
      <c r="K98" s="104">
        <f>K95*'Revenue Streams Assumptions'!$V$14</f>
        <v>1.35</v>
      </c>
      <c r="L98" s="104">
        <f>L95*'Revenue Streams Assumptions'!$V$14</f>
        <v>1.35</v>
      </c>
      <c r="M98" s="104">
        <f>M95*'Revenue Streams Assumptions'!$V$14</f>
        <v>1.35</v>
      </c>
      <c r="N98" s="104">
        <f>N95*'Revenue Streams Assumptions'!$V$14</f>
        <v>1.35</v>
      </c>
      <c r="O98" s="104">
        <f>O95*'Revenue Streams Assumptions'!$V$14</f>
        <v>1.35</v>
      </c>
      <c r="P98" s="104">
        <f>P95*'Revenue Streams Assumptions'!$V$14</f>
        <v>1.35</v>
      </c>
      <c r="Q98" s="104">
        <f>Q95*'Revenue Streams Assumptions'!$V$14</f>
        <v>1.35</v>
      </c>
      <c r="R98" s="104">
        <f>R95*'Revenue Streams Assumptions'!$V$14</f>
        <v>1.35</v>
      </c>
      <c r="S98" s="104">
        <f>S95*'Revenue Streams Assumptions'!$V$14</f>
        <v>1.35</v>
      </c>
      <c r="T98" s="104">
        <f>T95*'Revenue Streams Assumptions'!$V$14</f>
        <v>1.35</v>
      </c>
      <c r="U98" s="104">
        <f>U95*'Revenue Streams Assumptions'!$V$14</f>
        <v>1.35</v>
      </c>
      <c r="V98" s="104">
        <f>V95*'Revenue Streams Assumptions'!$V$14</f>
        <v>1.35</v>
      </c>
      <c r="W98" s="118">
        <f>SUM(K98:V98)</f>
        <v>16.2</v>
      </c>
      <c r="X98" s="104">
        <f>X95*'Revenue Streams Assumptions'!$V$14</f>
        <v>1.35</v>
      </c>
      <c r="Y98" s="104">
        <f>Y95*'Revenue Streams Assumptions'!$V$14</f>
        <v>1.35</v>
      </c>
      <c r="Z98" s="104">
        <f>Z95*'Revenue Streams Assumptions'!$V$14</f>
        <v>1.35</v>
      </c>
      <c r="AA98" s="104">
        <f>AA95*'Revenue Streams Assumptions'!$V$14</f>
        <v>1.35</v>
      </c>
      <c r="AB98" s="104">
        <f>AB95*'Revenue Streams Assumptions'!$V$14</f>
        <v>1.35</v>
      </c>
      <c r="AC98" s="104">
        <f>AC95*'Revenue Streams Assumptions'!$V$14</f>
        <v>1.35</v>
      </c>
      <c r="AD98" s="104">
        <f>AD95*'Revenue Streams Assumptions'!$V$14</f>
        <v>1.35</v>
      </c>
      <c r="AE98" s="104">
        <f>AE95*'Revenue Streams Assumptions'!$V$14</f>
        <v>1.35</v>
      </c>
      <c r="AF98" s="104">
        <f>AF95*'Revenue Streams Assumptions'!$V$14</f>
        <v>1.35</v>
      </c>
      <c r="AG98" s="104">
        <f>AG95*'Revenue Streams Assumptions'!$V$14</f>
        <v>1.35</v>
      </c>
      <c r="AH98" s="104">
        <f>AH95*'Revenue Streams Assumptions'!$V$14</f>
        <v>1.35</v>
      </c>
      <c r="AI98" s="104">
        <f>AI95*'Revenue Streams Assumptions'!$V$14</f>
        <v>1.35</v>
      </c>
      <c r="AJ98" s="118">
        <f>SUM(X98:AI98)</f>
        <v>16.2</v>
      </c>
      <c r="AK98" s="104">
        <f>AK95*'Revenue Streams Assumptions'!$V$14</f>
        <v>1.35</v>
      </c>
      <c r="AL98" s="104">
        <f>AL95*'Revenue Streams Assumptions'!$V$14</f>
        <v>1.35</v>
      </c>
      <c r="AM98" s="104">
        <f>AM95*'Revenue Streams Assumptions'!$V$14</f>
        <v>1.35</v>
      </c>
      <c r="AN98" s="104">
        <f>AN95*'Revenue Streams Assumptions'!$V$14</f>
        <v>1.35</v>
      </c>
      <c r="AO98" s="104">
        <f>AO95*'Revenue Streams Assumptions'!$V$14</f>
        <v>1.35</v>
      </c>
      <c r="AP98" s="104">
        <f>AP95*'Revenue Streams Assumptions'!$V$14</f>
        <v>1.35</v>
      </c>
      <c r="AQ98" s="104">
        <f>AQ95*'Revenue Streams Assumptions'!$V$14</f>
        <v>1.35</v>
      </c>
      <c r="AR98" s="104">
        <f>AR95*'Revenue Streams Assumptions'!$V$14</f>
        <v>1.35</v>
      </c>
      <c r="AS98" s="104">
        <f>AS95*'Revenue Streams Assumptions'!$V$14</f>
        <v>1.35</v>
      </c>
      <c r="AT98" s="104">
        <f>AT95*'Revenue Streams Assumptions'!$V$14</f>
        <v>1.35</v>
      </c>
      <c r="AU98" s="104">
        <f>AU95*'Revenue Streams Assumptions'!$V$14</f>
        <v>1.35</v>
      </c>
      <c r="AV98" s="104">
        <f>AV95*'Revenue Streams Assumptions'!$V$14</f>
        <v>1.35</v>
      </c>
      <c r="AW98" s="118">
        <f>SUM(AK98:AV98)</f>
        <v>16.2</v>
      </c>
      <c r="AX98" s="104">
        <f>AX95*'Revenue Streams Assumptions'!$V$14</f>
        <v>1.35</v>
      </c>
      <c r="AY98" s="104">
        <f>AY95*'Revenue Streams Assumptions'!$V$14</f>
        <v>1.35</v>
      </c>
      <c r="AZ98" s="104">
        <f>AZ95*'Revenue Streams Assumptions'!$V$14</f>
        <v>1.35</v>
      </c>
      <c r="BA98" s="104">
        <f>BA95*'Revenue Streams Assumptions'!$V$14</f>
        <v>1.35</v>
      </c>
    </row>
    <row r="99" spans="2:53" ht="15.95">
      <c r="B99" s="467" t="s">
        <v>9</v>
      </c>
      <c r="C99" s="467"/>
      <c r="D99" s="467"/>
      <c r="E99" s="107"/>
      <c r="F99" s="107"/>
      <c r="G99" s="107"/>
      <c r="H99" s="107"/>
      <c r="I99" s="107"/>
      <c r="J99" s="108"/>
      <c r="K99" s="107"/>
      <c r="L99" s="107"/>
      <c r="M99" s="107"/>
      <c r="N99" s="107"/>
      <c r="O99" s="107"/>
      <c r="P99" s="107"/>
      <c r="Q99" s="107"/>
      <c r="R99" s="107"/>
      <c r="S99" s="107"/>
      <c r="T99" s="107"/>
      <c r="U99" s="107"/>
      <c r="V99" s="107"/>
      <c r="W99" s="107"/>
      <c r="X99" s="107"/>
      <c r="Y99" s="107"/>
      <c r="Z99" s="107"/>
      <c r="AA99" s="107"/>
      <c r="AB99" s="107"/>
      <c r="AC99" s="107"/>
      <c r="AD99" s="107"/>
      <c r="AE99" s="107"/>
      <c r="AF99" s="107"/>
      <c r="AG99" s="107"/>
      <c r="AH99" s="107"/>
      <c r="AI99" s="107"/>
      <c r="AJ99" s="107"/>
      <c r="AK99" s="107"/>
      <c r="AL99" s="107"/>
      <c r="AM99" s="107"/>
      <c r="AN99" s="107"/>
      <c r="AO99" s="107"/>
      <c r="AP99" s="107"/>
      <c r="AQ99" s="107"/>
      <c r="AR99" s="107"/>
      <c r="AS99" s="107"/>
      <c r="AT99" s="107"/>
      <c r="AU99" s="107"/>
      <c r="AV99" s="107"/>
      <c r="AW99" s="107"/>
      <c r="AX99" s="107"/>
      <c r="AY99" s="107"/>
      <c r="AZ99" s="107"/>
      <c r="BA99" s="107"/>
    </row>
    <row r="100" spans="2:53">
      <c r="B100" s="28"/>
      <c r="C100" s="28"/>
      <c r="D100" s="20" t="s">
        <v>11</v>
      </c>
      <c r="E100" s="34" cm="1">
        <f t="array" ref="E100">Premiere_Medium</f>
        <v>50</v>
      </c>
      <c r="F100" s="34">
        <f>'Revenue Streams Assumptions'!$V$20</f>
        <v>50</v>
      </c>
      <c r="G100" s="34">
        <f>'Revenue Streams Assumptions'!$V$20</f>
        <v>50</v>
      </c>
      <c r="H100" s="34">
        <f>'Revenue Streams Assumptions'!$V$20</f>
        <v>50</v>
      </c>
      <c r="I100" s="34">
        <f>'Revenue Streams Assumptions'!$V$20</f>
        <v>50</v>
      </c>
      <c r="J100" s="122"/>
      <c r="K100" s="7">
        <f>'Revenue Streams Assumptions'!$V$20</f>
        <v>50</v>
      </c>
      <c r="L100" s="7">
        <f>'Revenue Streams Assumptions'!$V$20</f>
        <v>50</v>
      </c>
      <c r="M100" s="7">
        <f>'Revenue Streams Assumptions'!$V$20</f>
        <v>50</v>
      </c>
      <c r="N100" s="7">
        <f>'Revenue Streams Assumptions'!$V$20</f>
        <v>50</v>
      </c>
      <c r="O100" s="7">
        <f>'Revenue Streams Assumptions'!$V$20</f>
        <v>50</v>
      </c>
      <c r="P100" s="7">
        <f>'Revenue Streams Assumptions'!$V$20</f>
        <v>50</v>
      </c>
      <c r="Q100" s="7">
        <f>'Revenue Streams Assumptions'!$V$20</f>
        <v>50</v>
      </c>
      <c r="R100" s="7">
        <f>'Revenue Streams Assumptions'!$V$20</f>
        <v>50</v>
      </c>
      <c r="S100" s="7">
        <f>'Revenue Streams Assumptions'!$V$20</f>
        <v>50</v>
      </c>
      <c r="T100" s="7">
        <f>'Revenue Streams Assumptions'!$V$20</f>
        <v>50</v>
      </c>
      <c r="U100" s="7">
        <f>'Revenue Streams Assumptions'!$V$20</f>
        <v>50</v>
      </c>
      <c r="V100" s="7">
        <f>'Revenue Streams Assumptions'!$V$20</f>
        <v>50</v>
      </c>
      <c r="W100" s="122"/>
      <c r="X100" s="7">
        <f>'Revenue Streams Assumptions'!$V$20</f>
        <v>50</v>
      </c>
      <c r="Y100" s="7">
        <f>'Revenue Streams Assumptions'!$V$20</f>
        <v>50</v>
      </c>
      <c r="Z100" s="7">
        <f>'Revenue Streams Assumptions'!$V$20</f>
        <v>50</v>
      </c>
      <c r="AA100" s="7">
        <f>'Revenue Streams Assumptions'!$V$20</f>
        <v>50</v>
      </c>
      <c r="AB100" s="7">
        <f>'Revenue Streams Assumptions'!$V$20</f>
        <v>50</v>
      </c>
      <c r="AC100" s="7">
        <f>'Revenue Streams Assumptions'!$V$20</f>
        <v>50</v>
      </c>
      <c r="AD100" s="7">
        <f>'Revenue Streams Assumptions'!$V$20</f>
        <v>50</v>
      </c>
      <c r="AE100" s="7">
        <f>'Revenue Streams Assumptions'!$V$20</f>
        <v>50</v>
      </c>
      <c r="AF100" s="7">
        <f>'Revenue Streams Assumptions'!$V$20</f>
        <v>50</v>
      </c>
      <c r="AG100" s="7">
        <f>'Revenue Streams Assumptions'!$V$20</f>
        <v>50</v>
      </c>
      <c r="AH100" s="7">
        <f>'Revenue Streams Assumptions'!$V$20</f>
        <v>50</v>
      </c>
      <c r="AI100" s="7">
        <f>'Revenue Streams Assumptions'!$V$20</f>
        <v>50</v>
      </c>
      <c r="AJ100" s="122"/>
      <c r="AK100" s="7">
        <f>'Revenue Streams Assumptions'!$V$20</f>
        <v>50</v>
      </c>
      <c r="AL100" s="7">
        <f>'Revenue Streams Assumptions'!$V$20</f>
        <v>50</v>
      </c>
      <c r="AM100" s="7">
        <f>'Revenue Streams Assumptions'!$V$20</f>
        <v>50</v>
      </c>
      <c r="AN100" s="7">
        <f>'Revenue Streams Assumptions'!$V$20</f>
        <v>50</v>
      </c>
      <c r="AO100" s="7">
        <f>'Revenue Streams Assumptions'!$V$20</f>
        <v>50</v>
      </c>
      <c r="AP100" s="7">
        <f>'Revenue Streams Assumptions'!$V$20</f>
        <v>50</v>
      </c>
      <c r="AQ100" s="7">
        <f>'Revenue Streams Assumptions'!$V$20</f>
        <v>50</v>
      </c>
      <c r="AR100" s="7">
        <f>'Revenue Streams Assumptions'!$V$20</f>
        <v>50</v>
      </c>
      <c r="AS100" s="7">
        <f>'Revenue Streams Assumptions'!$V$20</f>
        <v>50</v>
      </c>
      <c r="AT100" s="7">
        <f>'Revenue Streams Assumptions'!$V$20</f>
        <v>50</v>
      </c>
      <c r="AU100" s="7">
        <f>'Revenue Streams Assumptions'!$V$20</f>
        <v>50</v>
      </c>
      <c r="AV100" s="7">
        <f>'Revenue Streams Assumptions'!$V$20</f>
        <v>50</v>
      </c>
      <c r="AW100" s="122"/>
      <c r="AX100" s="7">
        <f>'Revenue Streams Assumptions'!$V$20</f>
        <v>50</v>
      </c>
      <c r="AY100" s="7">
        <f>'Revenue Streams Assumptions'!$V$20</f>
        <v>50</v>
      </c>
      <c r="AZ100" s="7">
        <f>'Revenue Streams Assumptions'!$V$20</f>
        <v>50</v>
      </c>
      <c r="BA100" s="7">
        <f>'Revenue Streams Assumptions'!$V$20</f>
        <v>50</v>
      </c>
    </row>
    <row r="101" spans="2:53">
      <c r="B101" s="28"/>
      <c r="C101" s="28"/>
      <c r="D101" s="102" t="s">
        <v>244</v>
      </c>
      <c r="E101" s="120">
        <f>'Revenue Streams Assumptions'!$W$32</f>
        <v>1</v>
      </c>
      <c r="F101" s="120">
        <f>'Revenue Streams Assumptions'!$W$32</f>
        <v>1</v>
      </c>
      <c r="G101" s="120">
        <f>'Revenue Streams Assumptions'!$W$32</f>
        <v>1</v>
      </c>
      <c r="H101" s="120">
        <f>'Revenue Streams Assumptions'!$W$32</f>
        <v>1</v>
      </c>
      <c r="I101" s="120">
        <f>'Revenue Streams Assumptions'!$W$32</f>
        <v>1</v>
      </c>
      <c r="J101" s="125">
        <f>SUM(E101:I101)</f>
        <v>5</v>
      </c>
      <c r="K101" s="120">
        <f>'Revenue Streams Assumptions'!$W$32</f>
        <v>1</v>
      </c>
      <c r="L101" s="120">
        <f>'Revenue Streams Assumptions'!$W$32</f>
        <v>1</v>
      </c>
      <c r="M101" s="120">
        <f>'Revenue Streams Assumptions'!$W$32</f>
        <v>1</v>
      </c>
      <c r="N101" s="120">
        <f>'Revenue Streams Assumptions'!$W$32</f>
        <v>1</v>
      </c>
      <c r="O101" s="120">
        <f>'Revenue Streams Assumptions'!$W$32</f>
        <v>1</v>
      </c>
      <c r="P101" s="120">
        <f>'Revenue Streams Assumptions'!$W$32</f>
        <v>1</v>
      </c>
      <c r="Q101" s="120">
        <f>'Revenue Streams Assumptions'!$W$32</f>
        <v>1</v>
      </c>
      <c r="R101" s="120">
        <f>'Revenue Streams Assumptions'!$W$32</f>
        <v>1</v>
      </c>
      <c r="S101" s="120">
        <f>'Revenue Streams Assumptions'!$W$32</f>
        <v>1</v>
      </c>
      <c r="T101" s="120">
        <f>'Revenue Streams Assumptions'!$W$32</f>
        <v>1</v>
      </c>
      <c r="U101" s="120">
        <f>'Revenue Streams Assumptions'!$W$32</f>
        <v>1</v>
      </c>
      <c r="V101" s="120">
        <f>'Revenue Streams Assumptions'!$W$32</f>
        <v>1</v>
      </c>
      <c r="W101" s="125">
        <f>SUM(K101:V101)</f>
        <v>12</v>
      </c>
      <c r="X101" s="120">
        <f>'Revenue Streams Assumptions'!$W$32</f>
        <v>1</v>
      </c>
      <c r="Y101" s="120">
        <f>'Revenue Streams Assumptions'!$W$32</f>
        <v>1</v>
      </c>
      <c r="Z101" s="120">
        <f>'Revenue Streams Assumptions'!$W$32</f>
        <v>1</v>
      </c>
      <c r="AA101" s="120">
        <f>'Revenue Streams Assumptions'!$W$32</f>
        <v>1</v>
      </c>
      <c r="AB101" s="120">
        <f>'Revenue Streams Assumptions'!$W$32</f>
        <v>1</v>
      </c>
      <c r="AC101" s="120">
        <f>'Revenue Streams Assumptions'!$W$32</f>
        <v>1</v>
      </c>
      <c r="AD101" s="120">
        <f>'Revenue Streams Assumptions'!$W$32</f>
        <v>1</v>
      </c>
      <c r="AE101" s="120">
        <f>'Revenue Streams Assumptions'!$W$32</f>
        <v>1</v>
      </c>
      <c r="AF101" s="120">
        <f>'Revenue Streams Assumptions'!$W$32</f>
        <v>1</v>
      </c>
      <c r="AG101" s="120">
        <f>'Revenue Streams Assumptions'!$W$32</f>
        <v>1</v>
      </c>
      <c r="AH101" s="120">
        <f>'Revenue Streams Assumptions'!$W$32</f>
        <v>1</v>
      </c>
      <c r="AI101" s="120">
        <f>'Revenue Streams Assumptions'!$W$32</f>
        <v>1</v>
      </c>
      <c r="AJ101" s="125">
        <f>SUM(X101:AI101)</f>
        <v>12</v>
      </c>
      <c r="AK101" s="120">
        <f>'Revenue Streams Assumptions'!$W$32</f>
        <v>1</v>
      </c>
      <c r="AL101" s="120">
        <f>'Revenue Streams Assumptions'!$W$32</f>
        <v>1</v>
      </c>
      <c r="AM101" s="120">
        <f>'Revenue Streams Assumptions'!$W$32</f>
        <v>1</v>
      </c>
      <c r="AN101" s="120">
        <f>'Revenue Streams Assumptions'!$W$32</f>
        <v>1</v>
      </c>
      <c r="AO101" s="120">
        <f>'Revenue Streams Assumptions'!$W$32</f>
        <v>1</v>
      </c>
      <c r="AP101" s="120">
        <f>'Revenue Streams Assumptions'!$W$32</f>
        <v>1</v>
      </c>
      <c r="AQ101" s="120">
        <f>'Revenue Streams Assumptions'!$W$32</f>
        <v>1</v>
      </c>
      <c r="AR101" s="120">
        <f>'Revenue Streams Assumptions'!$W$32</f>
        <v>1</v>
      </c>
      <c r="AS101" s="120">
        <f>'Revenue Streams Assumptions'!$W$32</f>
        <v>1</v>
      </c>
      <c r="AT101" s="120">
        <f>'Revenue Streams Assumptions'!$W$32</f>
        <v>1</v>
      </c>
      <c r="AU101" s="120">
        <f>'Revenue Streams Assumptions'!$W$32</f>
        <v>1</v>
      </c>
      <c r="AV101" s="120">
        <f>'Revenue Streams Assumptions'!$W$32</f>
        <v>1</v>
      </c>
      <c r="AW101" s="125">
        <f>SUM(AK101:AV101)</f>
        <v>12</v>
      </c>
      <c r="AX101" s="120">
        <f>'Revenue Streams Assumptions'!$W$32</f>
        <v>1</v>
      </c>
      <c r="AY101" s="120">
        <f>'Revenue Streams Assumptions'!$W$32</f>
        <v>1</v>
      </c>
      <c r="AZ101" s="120">
        <f>'Revenue Streams Assumptions'!$W$32</f>
        <v>1</v>
      </c>
      <c r="BA101" s="120">
        <f>'Revenue Streams Assumptions'!$W$32</f>
        <v>1</v>
      </c>
    </row>
    <row r="102" spans="2:53">
      <c r="D102" s="103" t="s">
        <v>246</v>
      </c>
      <c r="E102" s="115">
        <f>E100*E101*'Revenue Streams Assumptions'!$V$12</f>
        <v>1.5</v>
      </c>
      <c r="F102" s="115">
        <f>F100*F101*'Revenue Streams Assumptions'!$V$12</f>
        <v>1.5</v>
      </c>
      <c r="G102" s="115">
        <f>G100*G101*'Revenue Streams Assumptions'!$V$12</f>
        <v>1.5</v>
      </c>
      <c r="H102" s="115">
        <f>H100*H101*'Revenue Streams Assumptions'!$V$12</f>
        <v>1.5</v>
      </c>
      <c r="I102" s="115">
        <f>I100*I101*'Revenue Streams Assumptions'!$V$12</f>
        <v>1.5</v>
      </c>
      <c r="J102" s="116">
        <f>SUM(E102:I102)</f>
        <v>7.5</v>
      </c>
      <c r="K102" s="115">
        <f>K100*K101*'Revenue Streams Assumptions'!$V$12</f>
        <v>1.5</v>
      </c>
      <c r="L102" s="115">
        <f>L100*L101*'Revenue Streams Assumptions'!$V$12</f>
        <v>1.5</v>
      </c>
      <c r="M102" s="115">
        <f>M100*M101*'Revenue Streams Assumptions'!$V$12</f>
        <v>1.5</v>
      </c>
      <c r="N102" s="115">
        <f>N100*N101*'Revenue Streams Assumptions'!$V$12</f>
        <v>1.5</v>
      </c>
      <c r="O102" s="115">
        <f>O100*O101*'Revenue Streams Assumptions'!$V$12</f>
        <v>1.5</v>
      </c>
      <c r="P102" s="115">
        <f>P100*P101*'Revenue Streams Assumptions'!$V$12</f>
        <v>1.5</v>
      </c>
      <c r="Q102" s="115">
        <f>Q100*Q101*'Revenue Streams Assumptions'!$V$12</f>
        <v>1.5</v>
      </c>
      <c r="R102" s="115">
        <f>R100*R101*'Revenue Streams Assumptions'!$V$12</f>
        <v>1.5</v>
      </c>
      <c r="S102" s="115">
        <f>S100*S101*'Revenue Streams Assumptions'!$V$12</f>
        <v>1.5</v>
      </c>
      <c r="T102" s="115">
        <f>T100*T101*'Revenue Streams Assumptions'!$V$12</f>
        <v>1.5</v>
      </c>
      <c r="U102" s="115">
        <f>U100*U101*'Revenue Streams Assumptions'!$V$12</f>
        <v>1.5</v>
      </c>
      <c r="V102" s="115">
        <f>V100*V101*'Revenue Streams Assumptions'!$V$12</f>
        <v>1.5</v>
      </c>
      <c r="W102" s="116">
        <f>SUM(K102:V102)</f>
        <v>18</v>
      </c>
      <c r="X102" s="115">
        <f>X100*X101*'Revenue Streams Assumptions'!$V$12</f>
        <v>1.5</v>
      </c>
      <c r="Y102" s="115">
        <f>Y100*Y101*'Revenue Streams Assumptions'!$V$12</f>
        <v>1.5</v>
      </c>
      <c r="Z102" s="115">
        <f>Z100*Z101*'Revenue Streams Assumptions'!$V$12</f>
        <v>1.5</v>
      </c>
      <c r="AA102" s="115">
        <f>AA100*AA101*'Revenue Streams Assumptions'!$V$12</f>
        <v>1.5</v>
      </c>
      <c r="AB102" s="115">
        <f>AB100*AB101*'Revenue Streams Assumptions'!$V$12</f>
        <v>1.5</v>
      </c>
      <c r="AC102" s="115">
        <f>AC100*AC101*'Revenue Streams Assumptions'!$V$12</f>
        <v>1.5</v>
      </c>
      <c r="AD102" s="115">
        <f>AD100*AD101*'Revenue Streams Assumptions'!$V$12</f>
        <v>1.5</v>
      </c>
      <c r="AE102" s="115">
        <f>AE100*AE101*'Revenue Streams Assumptions'!$V$12</f>
        <v>1.5</v>
      </c>
      <c r="AF102" s="115">
        <f>AF100*AF101*'Revenue Streams Assumptions'!$V$12</f>
        <v>1.5</v>
      </c>
      <c r="AG102" s="115">
        <f>AG100*AG101*'Revenue Streams Assumptions'!$V$12</f>
        <v>1.5</v>
      </c>
      <c r="AH102" s="115">
        <f>AH100*AH101*'Revenue Streams Assumptions'!$V$12</f>
        <v>1.5</v>
      </c>
      <c r="AI102" s="115">
        <f>AI100*AI101*'Revenue Streams Assumptions'!$V$12</f>
        <v>1.5</v>
      </c>
      <c r="AJ102" s="116">
        <f>SUM(X102:AI102)</f>
        <v>18</v>
      </c>
      <c r="AK102" s="115">
        <f>AK100*AK101*'Revenue Streams Assumptions'!$V$12</f>
        <v>1.5</v>
      </c>
      <c r="AL102" s="115">
        <f>AL100*AL101*'Revenue Streams Assumptions'!$V$12</f>
        <v>1.5</v>
      </c>
      <c r="AM102" s="115">
        <f>AM100*AM101*'Revenue Streams Assumptions'!$V$12</f>
        <v>1.5</v>
      </c>
      <c r="AN102" s="115">
        <f>AN100*AN101*'Revenue Streams Assumptions'!$V$12</f>
        <v>1.5</v>
      </c>
      <c r="AO102" s="115">
        <f>AO100*AO101*'Revenue Streams Assumptions'!$V$12</f>
        <v>1.5</v>
      </c>
      <c r="AP102" s="115">
        <f>AP100*AP101*'Revenue Streams Assumptions'!$V$12</f>
        <v>1.5</v>
      </c>
      <c r="AQ102" s="115">
        <f>AQ100*AQ101*'Revenue Streams Assumptions'!$V$12</f>
        <v>1.5</v>
      </c>
      <c r="AR102" s="115">
        <f>AR100*AR101*'Revenue Streams Assumptions'!$V$12</f>
        <v>1.5</v>
      </c>
      <c r="AS102" s="115">
        <f>AS100*AS101*'Revenue Streams Assumptions'!$V$12</f>
        <v>1.5</v>
      </c>
      <c r="AT102" s="115">
        <f>AT100*AT101*'Revenue Streams Assumptions'!$V$12</f>
        <v>1.5</v>
      </c>
      <c r="AU102" s="115">
        <f>AU100*AU101*'Revenue Streams Assumptions'!$V$12</f>
        <v>1.5</v>
      </c>
      <c r="AV102" s="115">
        <f>AV100*AV101*'Revenue Streams Assumptions'!$V$12</f>
        <v>1.5</v>
      </c>
      <c r="AW102" s="116">
        <f>SUM(AK102:AV102)</f>
        <v>18</v>
      </c>
      <c r="AX102" s="115">
        <f>AX100*AX101*'Revenue Streams Assumptions'!$V$12</f>
        <v>1.5</v>
      </c>
      <c r="AY102" s="115">
        <f>AY100*AY101*'Revenue Streams Assumptions'!$V$12</f>
        <v>1.5</v>
      </c>
      <c r="AZ102" s="115">
        <f>AZ100*AZ101*'Revenue Streams Assumptions'!$V$12</f>
        <v>1.5</v>
      </c>
      <c r="BA102" s="115">
        <f>BA100*BA101*'Revenue Streams Assumptions'!$V$12</f>
        <v>1.5</v>
      </c>
    </row>
    <row r="103" spans="2:53">
      <c r="D103" s="101"/>
      <c r="E103" s="34"/>
      <c r="F103" s="34"/>
      <c r="G103" s="34"/>
      <c r="H103" s="34"/>
      <c r="I103" s="34"/>
      <c r="J103" s="109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109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109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34"/>
      <c r="AW103" s="109"/>
      <c r="AX103" s="34"/>
      <c r="AY103" s="34"/>
      <c r="AZ103" s="34"/>
      <c r="BA103" s="34"/>
    </row>
    <row r="104" spans="2:53">
      <c r="D104" s="105" t="s">
        <v>292</v>
      </c>
      <c r="E104" s="106">
        <f>E102*'Revenue Streams Assumptions'!$V$13</f>
        <v>1.0499999999999998</v>
      </c>
      <c r="F104" s="106">
        <f>F102*'Revenue Streams Assumptions'!$V$13</f>
        <v>1.0499999999999998</v>
      </c>
      <c r="G104" s="106">
        <f>G102*'Revenue Streams Assumptions'!$V$13</f>
        <v>1.0499999999999998</v>
      </c>
      <c r="H104" s="106">
        <f>H102*'Revenue Streams Assumptions'!$V$13</f>
        <v>1.0499999999999998</v>
      </c>
      <c r="I104" s="106">
        <f>I102*'Revenue Streams Assumptions'!$V$13</f>
        <v>1.0499999999999998</v>
      </c>
      <c r="J104" s="117">
        <f>SUM(E104:I104)</f>
        <v>5.2499999999999991</v>
      </c>
      <c r="K104" s="106">
        <f>K102*'Revenue Streams Assumptions'!$V$13</f>
        <v>1.0499999999999998</v>
      </c>
      <c r="L104" s="106">
        <f>L102*'Revenue Streams Assumptions'!$V$13</f>
        <v>1.0499999999999998</v>
      </c>
      <c r="M104" s="106">
        <f>M102*'Revenue Streams Assumptions'!$V$13</f>
        <v>1.0499999999999998</v>
      </c>
      <c r="N104" s="106">
        <f>N102*'Revenue Streams Assumptions'!$V$13</f>
        <v>1.0499999999999998</v>
      </c>
      <c r="O104" s="106">
        <f>O102*'Revenue Streams Assumptions'!$V$13</f>
        <v>1.0499999999999998</v>
      </c>
      <c r="P104" s="106">
        <f>P102*'Revenue Streams Assumptions'!$V$13</f>
        <v>1.0499999999999998</v>
      </c>
      <c r="Q104" s="106">
        <f>Q102*'Revenue Streams Assumptions'!$V$13</f>
        <v>1.0499999999999998</v>
      </c>
      <c r="R104" s="106">
        <f>R102*'Revenue Streams Assumptions'!$V$13</f>
        <v>1.0499999999999998</v>
      </c>
      <c r="S104" s="106">
        <f>S102*'Revenue Streams Assumptions'!$V$13</f>
        <v>1.0499999999999998</v>
      </c>
      <c r="T104" s="106">
        <f>T102*'Revenue Streams Assumptions'!$V$13</f>
        <v>1.0499999999999998</v>
      </c>
      <c r="U104" s="106">
        <f>U102*'Revenue Streams Assumptions'!$V$13</f>
        <v>1.0499999999999998</v>
      </c>
      <c r="V104" s="106">
        <f>V102*'Revenue Streams Assumptions'!$V$13</f>
        <v>1.0499999999999998</v>
      </c>
      <c r="W104" s="117">
        <f>SUM(K104:V104)</f>
        <v>12.600000000000001</v>
      </c>
      <c r="X104" s="106">
        <f>X102*'Revenue Streams Assumptions'!$V$13</f>
        <v>1.0499999999999998</v>
      </c>
      <c r="Y104" s="106">
        <f>Y102*'Revenue Streams Assumptions'!$V$13</f>
        <v>1.0499999999999998</v>
      </c>
      <c r="Z104" s="106">
        <f>Z102*'Revenue Streams Assumptions'!$V$13</f>
        <v>1.0499999999999998</v>
      </c>
      <c r="AA104" s="106">
        <f>AA102*'Revenue Streams Assumptions'!$V$13</f>
        <v>1.0499999999999998</v>
      </c>
      <c r="AB104" s="106">
        <f>AB102*'Revenue Streams Assumptions'!$V$13</f>
        <v>1.0499999999999998</v>
      </c>
      <c r="AC104" s="106">
        <f>AC102*'Revenue Streams Assumptions'!$V$13</f>
        <v>1.0499999999999998</v>
      </c>
      <c r="AD104" s="106">
        <f>AD102*'Revenue Streams Assumptions'!$V$13</f>
        <v>1.0499999999999998</v>
      </c>
      <c r="AE104" s="106">
        <f>AE102*'Revenue Streams Assumptions'!$V$13</f>
        <v>1.0499999999999998</v>
      </c>
      <c r="AF104" s="106">
        <f>AF102*'Revenue Streams Assumptions'!$V$13</f>
        <v>1.0499999999999998</v>
      </c>
      <c r="AG104" s="106">
        <f>AG102*'Revenue Streams Assumptions'!$V$13</f>
        <v>1.0499999999999998</v>
      </c>
      <c r="AH104" s="106">
        <f>AH102*'Revenue Streams Assumptions'!$V$13</f>
        <v>1.0499999999999998</v>
      </c>
      <c r="AI104" s="106">
        <f>AI102*'Revenue Streams Assumptions'!$V$13</f>
        <v>1.0499999999999998</v>
      </c>
      <c r="AJ104" s="117">
        <f>SUM(X104:AI104)</f>
        <v>12.600000000000001</v>
      </c>
      <c r="AK104" s="106">
        <f>AK102*'Revenue Streams Assumptions'!$V$13</f>
        <v>1.0499999999999998</v>
      </c>
      <c r="AL104" s="106">
        <f>AL102*'Revenue Streams Assumptions'!$V$13</f>
        <v>1.0499999999999998</v>
      </c>
      <c r="AM104" s="106">
        <f>AM102*'Revenue Streams Assumptions'!$V$13</f>
        <v>1.0499999999999998</v>
      </c>
      <c r="AN104" s="106">
        <f>AN102*'Revenue Streams Assumptions'!$V$13</f>
        <v>1.0499999999999998</v>
      </c>
      <c r="AO104" s="106">
        <f>AO102*'Revenue Streams Assumptions'!$V$13</f>
        <v>1.0499999999999998</v>
      </c>
      <c r="AP104" s="106">
        <f>AP102*'Revenue Streams Assumptions'!$V$13</f>
        <v>1.0499999999999998</v>
      </c>
      <c r="AQ104" s="106">
        <f>AQ102*'Revenue Streams Assumptions'!$V$13</f>
        <v>1.0499999999999998</v>
      </c>
      <c r="AR104" s="106">
        <f>AR102*'Revenue Streams Assumptions'!$V$13</f>
        <v>1.0499999999999998</v>
      </c>
      <c r="AS104" s="106">
        <f>AS102*'Revenue Streams Assumptions'!$V$13</f>
        <v>1.0499999999999998</v>
      </c>
      <c r="AT104" s="106">
        <f>AT102*'Revenue Streams Assumptions'!$V$13</f>
        <v>1.0499999999999998</v>
      </c>
      <c r="AU104" s="106">
        <f>AU102*'Revenue Streams Assumptions'!$V$13</f>
        <v>1.0499999999999998</v>
      </c>
      <c r="AV104" s="106">
        <f>AV102*'Revenue Streams Assumptions'!$V$13</f>
        <v>1.0499999999999998</v>
      </c>
      <c r="AW104" s="117">
        <f>SUM(AK104:AV104)</f>
        <v>12.600000000000001</v>
      </c>
      <c r="AX104" s="106">
        <f>AX102*'Revenue Streams Assumptions'!$V$13</f>
        <v>1.0499999999999998</v>
      </c>
      <c r="AY104" s="106">
        <f>AY102*'Revenue Streams Assumptions'!$V$13</f>
        <v>1.0499999999999998</v>
      </c>
      <c r="AZ104" s="106">
        <f>AZ102*'Revenue Streams Assumptions'!$V$13</f>
        <v>1.0499999999999998</v>
      </c>
      <c r="BA104" s="106">
        <f>BA102*'Revenue Streams Assumptions'!$V$13</f>
        <v>1.0499999999999998</v>
      </c>
    </row>
    <row r="105" spans="2:53">
      <c r="D105" s="110" t="s">
        <v>293</v>
      </c>
      <c r="E105" s="104">
        <f>E102*'Revenue Streams Assumptions'!$V$14</f>
        <v>0.45000000000000007</v>
      </c>
      <c r="F105" s="104">
        <f>F102*'Revenue Streams Assumptions'!$V$14</f>
        <v>0.45000000000000007</v>
      </c>
      <c r="G105" s="104">
        <f>G102*'Revenue Streams Assumptions'!$V$14</f>
        <v>0.45000000000000007</v>
      </c>
      <c r="H105" s="104">
        <f>H102*'Revenue Streams Assumptions'!$V$14</f>
        <v>0.45000000000000007</v>
      </c>
      <c r="I105" s="104">
        <f>I102*'Revenue Streams Assumptions'!$V$14</f>
        <v>0.45000000000000007</v>
      </c>
      <c r="J105" s="118">
        <f>SUM(E105:I105)</f>
        <v>2.2500000000000004</v>
      </c>
      <c r="K105" s="104">
        <f>K102*'Revenue Streams Assumptions'!$V$14</f>
        <v>0.45000000000000007</v>
      </c>
      <c r="L105" s="104">
        <f>L102*'Revenue Streams Assumptions'!$V$14</f>
        <v>0.45000000000000007</v>
      </c>
      <c r="M105" s="104">
        <f>M102*'Revenue Streams Assumptions'!$V$14</f>
        <v>0.45000000000000007</v>
      </c>
      <c r="N105" s="104">
        <f>N102*'Revenue Streams Assumptions'!$V$14</f>
        <v>0.45000000000000007</v>
      </c>
      <c r="O105" s="104">
        <f>O102*'Revenue Streams Assumptions'!$V$14</f>
        <v>0.45000000000000007</v>
      </c>
      <c r="P105" s="104">
        <f>P102*'Revenue Streams Assumptions'!$V$14</f>
        <v>0.45000000000000007</v>
      </c>
      <c r="Q105" s="104">
        <f>Q102*'Revenue Streams Assumptions'!$V$14</f>
        <v>0.45000000000000007</v>
      </c>
      <c r="R105" s="104">
        <f>R102*'Revenue Streams Assumptions'!$V$14</f>
        <v>0.45000000000000007</v>
      </c>
      <c r="S105" s="104">
        <f>S102*'Revenue Streams Assumptions'!$V$14</f>
        <v>0.45000000000000007</v>
      </c>
      <c r="T105" s="104">
        <f>T102*'Revenue Streams Assumptions'!$V$14</f>
        <v>0.45000000000000007</v>
      </c>
      <c r="U105" s="104">
        <f>U102*'Revenue Streams Assumptions'!$V$14</f>
        <v>0.45000000000000007</v>
      </c>
      <c r="V105" s="104">
        <f>V102*'Revenue Streams Assumptions'!$V$14</f>
        <v>0.45000000000000007</v>
      </c>
      <c r="W105" s="118">
        <f>SUM(K105:V105)</f>
        <v>5.4000000000000012</v>
      </c>
      <c r="X105" s="104">
        <f>X102*'Revenue Streams Assumptions'!$V$14</f>
        <v>0.45000000000000007</v>
      </c>
      <c r="Y105" s="104">
        <f>Y102*'Revenue Streams Assumptions'!$V$14</f>
        <v>0.45000000000000007</v>
      </c>
      <c r="Z105" s="104">
        <f>Z102*'Revenue Streams Assumptions'!$V$14</f>
        <v>0.45000000000000007</v>
      </c>
      <c r="AA105" s="104">
        <f>AA102*'Revenue Streams Assumptions'!$V$14</f>
        <v>0.45000000000000007</v>
      </c>
      <c r="AB105" s="104">
        <f>AB102*'Revenue Streams Assumptions'!$V$14</f>
        <v>0.45000000000000007</v>
      </c>
      <c r="AC105" s="104">
        <f>AC102*'Revenue Streams Assumptions'!$V$14</f>
        <v>0.45000000000000007</v>
      </c>
      <c r="AD105" s="104">
        <f>AD102*'Revenue Streams Assumptions'!$V$14</f>
        <v>0.45000000000000007</v>
      </c>
      <c r="AE105" s="104">
        <f>AE102*'Revenue Streams Assumptions'!$V$14</f>
        <v>0.45000000000000007</v>
      </c>
      <c r="AF105" s="104">
        <f>AF102*'Revenue Streams Assumptions'!$V$14</f>
        <v>0.45000000000000007</v>
      </c>
      <c r="AG105" s="104">
        <f>AG102*'Revenue Streams Assumptions'!$V$14</f>
        <v>0.45000000000000007</v>
      </c>
      <c r="AH105" s="104">
        <f>AH102*'Revenue Streams Assumptions'!$V$14</f>
        <v>0.45000000000000007</v>
      </c>
      <c r="AI105" s="104">
        <f>AI102*'Revenue Streams Assumptions'!$V$14</f>
        <v>0.45000000000000007</v>
      </c>
      <c r="AJ105" s="118">
        <f>SUM(X105:AI105)</f>
        <v>5.4000000000000012</v>
      </c>
      <c r="AK105" s="104">
        <f>AK102*'Revenue Streams Assumptions'!$V$14</f>
        <v>0.45000000000000007</v>
      </c>
      <c r="AL105" s="104">
        <f>AL102*'Revenue Streams Assumptions'!$V$14</f>
        <v>0.45000000000000007</v>
      </c>
      <c r="AM105" s="104">
        <f>AM102*'Revenue Streams Assumptions'!$V$14</f>
        <v>0.45000000000000007</v>
      </c>
      <c r="AN105" s="104">
        <f>AN102*'Revenue Streams Assumptions'!$V$14</f>
        <v>0.45000000000000007</v>
      </c>
      <c r="AO105" s="104">
        <f>AO102*'Revenue Streams Assumptions'!$V$14</f>
        <v>0.45000000000000007</v>
      </c>
      <c r="AP105" s="104">
        <f>AP102*'Revenue Streams Assumptions'!$V$14</f>
        <v>0.45000000000000007</v>
      </c>
      <c r="AQ105" s="104">
        <f>AQ102*'Revenue Streams Assumptions'!$V$14</f>
        <v>0.45000000000000007</v>
      </c>
      <c r="AR105" s="104">
        <f>AR102*'Revenue Streams Assumptions'!$V$14</f>
        <v>0.45000000000000007</v>
      </c>
      <c r="AS105" s="104">
        <f>AS102*'Revenue Streams Assumptions'!$V$14</f>
        <v>0.45000000000000007</v>
      </c>
      <c r="AT105" s="104">
        <f>AT102*'Revenue Streams Assumptions'!$V$14</f>
        <v>0.45000000000000007</v>
      </c>
      <c r="AU105" s="104">
        <f>AU102*'Revenue Streams Assumptions'!$V$14</f>
        <v>0.45000000000000007</v>
      </c>
      <c r="AV105" s="104">
        <f>AV102*'Revenue Streams Assumptions'!$V$14</f>
        <v>0.45000000000000007</v>
      </c>
      <c r="AW105" s="118">
        <f>SUM(AK105:AV105)</f>
        <v>5.4000000000000012</v>
      </c>
      <c r="AX105" s="104">
        <f>AX102*'Revenue Streams Assumptions'!$V$14</f>
        <v>0.45000000000000007</v>
      </c>
      <c r="AY105" s="104">
        <f>AY102*'Revenue Streams Assumptions'!$V$14</f>
        <v>0.45000000000000007</v>
      </c>
      <c r="AZ105" s="104">
        <f>AZ102*'Revenue Streams Assumptions'!$V$14</f>
        <v>0.45000000000000007</v>
      </c>
      <c r="BA105" s="104">
        <f>BA102*'Revenue Streams Assumptions'!$V$14</f>
        <v>0.45000000000000007</v>
      </c>
    </row>
    <row r="106" spans="2:53" ht="15.95">
      <c r="B106" s="467" t="s">
        <v>7</v>
      </c>
      <c r="C106" s="467"/>
      <c r="D106" s="467"/>
      <c r="E106" s="107"/>
      <c r="F106" s="107"/>
      <c r="G106" s="107"/>
      <c r="H106" s="107"/>
      <c r="I106" s="107"/>
      <c r="J106" s="108"/>
      <c r="K106" s="107"/>
      <c r="L106" s="107"/>
      <c r="M106" s="107"/>
      <c r="N106" s="107"/>
      <c r="O106" s="107"/>
      <c r="P106" s="107"/>
      <c r="Q106" s="107"/>
      <c r="R106" s="107"/>
      <c r="S106" s="107"/>
      <c r="T106" s="107"/>
      <c r="U106" s="107"/>
      <c r="V106" s="107"/>
      <c r="W106" s="107"/>
      <c r="X106" s="107"/>
      <c r="Y106" s="107"/>
      <c r="Z106" s="107"/>
      <c r="AA106" s="107"/>
      <c r="AB106" s="107"/>
      <c r="AC106" s="107"/>
      <c r="AD106" s="107"/>
      <c r="AE106" s="107"/>
      <c r="AF106" s="107"/>
      <c r="AG106" s="107"/>
      <c r="AH106" s="107"/>
      <c r="AI106" s="107"/>
      <c r="AJ106" s="107"/>
      <c r="AK106" s="107"/>
      <c r="AL106" s="107"/>
      <c r="AM106" s="107"/>
      <c r="AN106" s="107"/>
      <c r="AO106" s="107"/>
      <c r="AP106" s="107"/>
      <c r="AQ106" s="107"/>
      <c r="AR106" s="107"/>
      <c r="AS106" s="107"/>
      <c r="AT106" s="107"/>
      <c r="AU106" s="107"/>
      <c r="AV106" s="107"/>
      <c r="AW106" s="107"/>
      <c r="AX106" s="107"/>
      <c r="AY106" s="107"/>
      <c r="AZ106" s="107"/>
      <c r="BA106" s="107"/>
    </row>
    <row r="107" spans="2:53">
      <c r="B107" s="28"/>
      <c r="C107" s="28"/>
      <c r="D107" s="20" t="s">
        <v>11</v>
      </c>
      <c r="E107" s="34" cm="1">
        <f t="array" ref="E107">Premiere_Low</f>
        <v>10</v>
      </c>
      <c r="F107" s="34">
        <f>'Revenue Streams Assumptions'!$V$21</f>
        <v>10</v>
      </c>
      <c r="G107" s="34">
        <f>'Revenue Streams Assumptions'!$V$21</f>
        <v>10</v>
      </c>
      <c r="H107" s="34">
        <f>'Revenue Streams Assumptions'!$V$21</f>
        <v>10</v>
      </c>
      <c r="I107" s="34">
        <f>'Revenue Streams Assumptions'!$V$21</f>
        <v>10</v>
      </c>
      <c r="J107" s="122"/>
      <c r="K107" s="34">
        <f>'Revenue Streams Assumptions'!$V$21</f>
        <v>10</v>
      </c>
      <c r="L107" s="34">
        <f>'Revenue Streams Assumptions'!$V$21</f>
        <v>10</v>
      </c>
      <c r="M107" s="34">
        <f>'Revenue Streams Assumptions'!$V$21</f>
        <v>10</v>
      </c>
      <c r="N107" s="34">
        <f>'Revenue Streams Assumptions'!$V$21</f>
        <v>10</v>
      </c>
      <c r="O107" s="34">
        <f>'Revenue Streams Assumptions'!$V$21</f>
        <v>10</v>
      </c>
      <c r="P107" s="34">
        <f>'Revenue Streams Assumptions'!$V$21</f>
        <v>10</v>
      </c>
      <c r="Q107" s="34">
        <f>'Revenue Streams Assumptions'!$V$21</f>
        <v>10</v>
      </c>
      <c r="R107" s="34">
        <f>'Revenue Streams Assumptions'!$V$21</f>
        <v>10</v>
      </c>
      <c r="S107" s="34">
        <f>'Revenue Streams Assumptions'!$V$21</f>
        <v>10</v>
      </c>
      <c r="T107" s="34">
        <f>'Revenue Streams Assumptions'!$V$21</f>
        <v>10</v>
      </c>
      <c r="U107" s="34">
        <f>'Revenue Streams Assumptions'!$V$21</f>
        <v>10</v>
      </c>
      <c r="V107" s="34">
        <f>'Revenue Streams Assumptions'!$V$21</f>
        <v>10</v>
      </c>
      <c r="W107" s="122"/>
      <c r="X107" s="34">
        <f>'Revenue Streams Assumptions'!$V$21</f>
        <v>10</v>
      </c>
      <c r="Y107" s="34">
        <f>'Revenue Streams Assumptions'!$V$21</f>
        <v>10</v>
      </c>
      <c r="Z107" s="34">
        <f>'Revenue Streams Assumptions'!$V$21</f>
        <v>10</v>
      </c>
      <c r="AA107" s="34">
        <f>'Revenue Streams Assumptions'!$V$21</f>
        <v>10</v>
      </c>
      <c r="AB107" s="34">
        <f>'Revenue Streams Assumptions'!$V$21</f>
        <v>10</v>
      </c>
      <c r="AC107" s="34">
        <f>'Revenue Streams Assumptions'!$V$21</f>
        <v>10</v>
      </c>
      <c r="AD107" s="34">
        <f>'Revenue Streams Assumptions'!$V$21</f>
        <v>10</v>
      </c>
      <c r="AE107" s="34">
        <f>'Revenue Streams Assumptions'!$V$21</f>
        <v>10</v>
      </c>
      <c r="AF107" s="34">
        <f>'Revenue Streams Assumptions'!$V$21</f>
        <v>10</v>
      </c>
      <c r="AG107" s="34">
        <f>'Revenue Streams Assumptions'!$V$21</f>
        <v>10</v>
      </c>
      <c r="AH107" s="34">
        <f>'Revenue Streams Assumptions'!$V$21</f>
        <v>10</v>
      </c>
      <c r="AI107" s="34">
        <f>'Revenue Streams Assumptions'!$V$21</f>
        <v>10</v>
      </c>
      <c r="AJ107" s="122"/>
      <c r="AK107" s="34">
        <f>'Revenue Streams Assumptions'!$V$21</f>
        <v>10</v>
      </c>
      <c r="AL107" s="34">
        <f>'Revenue Streams Assumptions'!$V$21</f>
        <v>10</v>
      </c>
      <c r="AM107" s="34">
        <f>'Revenue Streams Assumptions'!$V$21</f>
        <v>10</v>
      </c>
      <c r="AN107" s="34">
        <f>'Revenue Streams Assumptions'!$V$21</f>
        <v>10</v>
      </c>
      <c r="AO107" s="34">
        <f>'Revenue Streams Assumptions'!$V$21</f>
        <v>10</v>
      </c>
      <c r="AP107" s="34">
        <f>'Revenue Streams Assumptions'!$V$21</f>
        <v>10</v>
      </c>
      <c r="AQ107" s="34">
        <f>'Revenue Streams Assumptions'!$V$21</f>
        <v>10</v>
      </c>
      <c r="AR107" s="34">
        <f>'Revenue Streams Assumptions'!$V$21</f>
        <v>10</v>
      </c>
      <c r="AS107" s="34">
        <f>'Revenue Streams Assumptions'!$V$21</f>
        <v>10</v>
      </c>
      <c r="AT107" s="34">
        <f>'Revenue Streams Assumptions'!$V$21</f>
        <v>10</v>
      </c>
      <c r="AU107" s="34">
        <f>'Revenue Streams Assumptions'!$V$21</f>
        <v>10</v>
      </c>
      <c r="AV107" s="34">
        <f>'Revenue Streams Assumptions'!$V$21</f>
        <v>10</v>
      </c>
      <c r="AW107" s="122"/>
      <c r="AX107" s="34">
        <f>'Revenue Streams Assumptions'!$V$21</f>
        <v>10</v>
      </c>
      <c r="AY107" s="34">
        <f>'Revenue Streams Assumptions'!$V$21</f>
        <v>10</v>
      </c>
      <c r="AZ107" s="34">
        <f>'Revenue Streams Assumptions'!$V$21</f>
        <v>10</v>
      </c>
      <c r="BA107" s="34">
        <f>'Revenue Streams Assumptions'!$V$21</f>
        <v>10</v>
      </c>
    </row>
    <row r="108" spans="2:53">
      <c r="B108" s="28"/>
      <c r="C108" s="28"/>
      <c r="D108" s="102" t="s">
        <v>244</v>
      </c>
      <c r="E108" s="120">
        <f>'Revenue Streams Assumptions'!$W$33</f>
        <v>1</v>
      </c>
      <c r="F108" s="120">
        <f>'Revenue Streams Assumptions'!$W$33</f>
        <v>1</v>
      </c>
      <c r="G108" s="120">
        <f>'Revenue Streams Assumptions'!$W$33</f>
        <v>1</v>
      </c>
      <c r="H108" s="120">
        <f>'Revenue Streams Assumptions'!$W$33</f>
        <v>1</v>
      </c>
      <c r="I108" s="120">
        <f>'Revenue Streams Assumptions'!$W$33</f>
        <v>1</v>
      </c>
      <c r="J108" s="125">
        <f>SUM(E108:I108)</f>
        <v>5</v>
      </c>
      <c r="K108" s="120">
        <f>'Revenue Streams Assumptions'!$W$33</f>
        <v>1</v>
      </c>
      <c r="L108" s="120">
        <f>'Revenue Streams Assumptions'!$W$33</f>
        <v>1</v>
      </c>
      <c r="M108" s="120">
        <f>'Revenue Streams Assumptions'!$W$33</f>
        <v>1</v>
      </c>
      <c r="N108" s="120">
        <f>'Revenue Streams Assumptions'!$W$33</f>
        <v>1</v>
      </c>
      <c r="O108" s="120">
        <f>'Revenue Streams Assumptions'!$W$33</f>
        <v>1</v>
      </c>
      <c r="P108" s="120">
        <f>'Revenue Streams Assumptions'!$W$33</f>
        <v>1</v>
      </c>
      <c r="Q108" s="120">
        <f>'Revenue Streams Assumptions'!$W$33</f>
        <v>1</v>
      </c>
      <c r="R108" s="120">
        <f>'Revenue Streams Assumptions'!$W$33</f>
        <v>1</v>
      </c>
      <c r="S108" s="120">
        <f>'Revenue Streams Assumptions'!$W$33</f>
        <v>1</v>
      </c>
      <c r="T108" s="120">
        <f>'Revenue Streams Assumptions'!$W$33</f>
        <v>1</v>
      </c>
      <c r="U108" s="120">
        <f>'Revenue Streams Assumptions'!$W$33</f>
        <v>1</v>
      </c>
      <c r="V108" s="120">
        <f>'Revenue Streams Assumptions'!$W$33</f>
        <v>1</v>
      </c>
      <c r="W108" s="125">
        <f>SUM(K108:V108)</f>
        <v>12</v>
      </c>
      <c r="X108" s="120">
        <f>'Revenue Streams Assumptions'!$W$33</f>
        <v>1</v>
      </c>
      <c r="Y108" s="120">
        <f>'Revenue Streams Assumptions'!$W$33</f>
        <v>1</v>
      </c>
      <c r="Z108" s="120">
        <f>'Revenue Streams Assumptions'!$W$33</f>
        <v>1</v>
      </c>
      <c r="AA108" s="120">
        <f>'Revenue Streams Assumptions'!$W$33</f>
        <v>1</v>
      </c>
      <c r="AB108" s="120">
        <f>'Revenue Streams Assumptions'!$W$33</f>
        <v>1</v>
      </c>
      <c r="AC108" s="120">
        <f>'Revenue Streams Assumptions'!$W$33</f>
        <v>1</v>
      </c>
      <c r="AD108" s="120">
        <f>'Revenue Streams Assumptions'!$W$33</f>
        <v>1</v>
      </c>
      <c r="AE108" s="120">
        <f>'Revenue Streams Assumptions'!$W$33</f>
        <v>1</v>
      </c>
      <c r="AF108" s="120">
        <f>'Revenue Streams Assumptions'!$W$33</f>
        <v>1</v>
      </c>
      <c r="AG108" s="120">
        <f>'Revenue Streams Assumptions'!$W$33</f>
        <v>1</v>
      </c>
      <c r="AH108" s="120">
        <f>'Revenue Streams Assumptions'!$W$33</f>
        <v>1</v>
      </c>
      <c r="AI108" s="120">
        <f>'Revenue Streams Assumptions'!$W$33</f>
        <v>1</v>
      </c>
      <c r="AJ108" s="125">
        <f>SUM(X108:AI108)</f>
        <v>12</v>
      </c>
      <c r="AK108" s="120">
        <f>'Revenue Streams Assumptions'!$W$33</f>
        <v>1</v>
      </c>
      <c r="AL108" s="120">
        <f>'Revenue Streams Assumptions'!$W$33</f>
        <v>1</v>
      </c>
      <c r="AM108" s="120">
        <f>'Revenue Streams Assumptions'!$W$33</f>
        <v>1</v>
      </c>
      <c r="AN108" s="120">
        <f>'Revenue Streams Assumptions'!$W$33</f>
        <v>1</v>
      </c>
      <c r="AO108" s="120">
        <f>'Revenue Streams Assumptions'!$W$33</f>
        <v>1</v>
      </c>
      <c r="AP108" s="120">
        <f>'Revenue Streams Assumptions'!$W$33</f>
        <v>1</v>
      </c>
      <c r="AQ108" s="120">
        <f>'Revenue Streams Assumptions'!$W$33</f>
        <v>1</v>
      </c>
      <c r="AR108" s="120">
        <f>'Revenue Streams Assumptions'!$W$33</f>
        <v>1</v>
      </c>
      <c r="AS108" s="120">
        <f>'Revenue Streams Assumptions'!$W$33</f>
        <v>1</v>
      </c>
      <c r="AT108" s="120">
        <f>'Revenue Streams Assumptions'!$W$33</f>
        <v>1</v>
      </c>
      <c r="AU108" s="120">
        <f>'Revenue Streams Assumptions'!$W$33</f>
        <v>1</v>
      </c>
      <c r="AV108" s="120">
        <f>'Revenue Streams Assumptions'!$W$33</f>
        <v>1</v>
      </c>
      <c r="AW108" s="125">
        <f>SUM(AK108:AV108)</f>
        <v>12</v>
      </c>
      <c r="AX108" s="120">
        <f>'Revenue Streams Assumptions'!$W$33</f>
        <v>1</v>
      </c>
      <c r="AY108" s="120">
        <f>'Revenue Streams Assumptions'!$W$33</f>
        <v>1</v>
      </c>
      <c r="AZ108" s="120">
        <f>'Revenue Streams Assumptions'!$W$33</f>
        <v>1</v>
      </c>
      <c r="BA108" s="120">
        <f>'Revenue Streams Assumptions'!$W$33</f>
        <v>1</v>
      </c>
    </row>
    <row r="109" spans="2:53">
      <c r="D109" s="103" t="s">
        <v>246</v>
      </c>
      <c r="E109" s="115">
        <f>E107*E108*'Revenue Streams Assumptions'!$V$12</f>
        <v>0.3</v>
      </c>
      <c r="F109" s="115">
        <f>F107*F108*'Revenue Streams Assumptions'!$V$12</f>
        <v>0.3</v>
      </c>
      <c r="G109" s="115">
        <f>G107*G108*'Revenue Streams Assumptions'!$V$12</f>
        <v>0.3</v>
      </c>
      <c r="H109" s="115">
        <f>H107*H108*'Revenue Streams Assumptions'!$V$12</f>
        <v>0.3</v>
      </c>
      <c r="I109" s="115">
        <f>I107*I108*'Revenue Streams Assumptions'!$V$12</f>
        <v>0.3</v>
      </c>
      <c r="J109" s="116">
        <f>SUM(E109:I109)</f>
        <v>1.5</v>
      </c>
      <c r="K109" s="115">
        <f>K107*K108*'Revenue Streams Assumptions'!$V$12</f>
        <v>0.3</v>
      </c>
      <c r="L109" s="115">
        <f>L107*L108*'Revenue Streams Assumptions'!$V$12</f>
        <v>0.3</v>
      </c>
      <c r="M109" s="115">
        <f>M107*M108*'Revenue Streams Assumptions'!$V$12</f>
        <v>0.3</v>
      </c>
      <c r="N109" s="115">
        <f>N107*N108*'Revenue Streams Assumptions'!$V$12</f>
        <v>0.3</v>
      </c>
      <c r="O109" s="115">
        <f>O107*O108*'Revenue Streams Assumptions'!$V$12</f>
        <v>0.3</v>
      </c>
      <c r="P109" s="115">
        <f>P107*P108*'Revenue Streams Assumptions'!$V$12</f>
        <v>0.3</v>
      </c>
      <c r="Q109" s="115">
        <f>Q107*Q108*'Revenue Streams Assumptions'!$V$12</f>
        <v>0.3</v>
      </c>
      <c r="R109" s="115">
        <f>R107*R108*'Revenue Streams Assumptions'!$V$12</f>
        <v>0.3</v>
      </c>
      <c r="S109" s="115">
        <f>S107*S108*'Revenue Streams Assumptions'!$V$12</f>
        <v>0.3</v>
      </c>
      <c r="T109" s="115">
        <f>T107*T108*'Revenue Streams Assumptions'!$V$12</f>
        <v>0.3</v>
      </c>
      <c r="U109" s="115">
        <f>U107*U108*'Revenue Streams Assumptions'!$V$12</f>
        <v>0.3</v>
      </c>
      <c r="V109" s="115">
        <f>V107*V108*'Revenue Streams Assumptions'!$V$12</f>
        <v>0.3</v>
      </c>
      <c r="W109" s="116">
        <f>SUM(K109:V109)</f>
        <v>3.5999999999999992</v>
      </c>
      <c r="X109" s="115">
        <f>X107*X108*'Revenue Streams Assumptions'!$V$12</f>
        <v>0.3</v>
      </c>
      <c r="Y109" s="115">
        <f>Y107*Y108*'Revenue Streams Assumptions'!$V$12</f>
        <v>0.3</v>
      </c>
      <c r="Z109" s="115">
        <f>Z107*Z108*'Revenue Streams Assumptions'!$V$12</f>
        <v>0.3</v>
      </c>
      <c r="AA109" s="115">
        <f>AA107*AA108*'Revenue Streams Assumptions'!$V$12</f>
        <v>0.3</v>
      </c>
      <c r="AB109" s="115">
        <f>AB107*AB108*'Revenue Streams Assumptions'!$V$12</f>
        <v>0.3</v>
      </c>
      <c r="AC109" s="115">
        <f>AC107*AC108*'Revenue Streams Assumptions'!$V$12</f>
        <v>0.3</v>
      </c>
      <c r="AD109" s="115">
        <f>AD107*AD108*'Revenue Streams Assumptions'!$V$12</f>
        <v>0.3</v>
      </c>
      <c r="AE109" s="115">
        <f>AE107*AE108*'Revenue Streams Assumptions'!$V$12</f>
        <v>0.3</v>
      </c>
      <c r="AF109" s="115">
        <f>AF107*AF108*'Revenue Streams Assumptions'!$V$12</f>
        <v>0.3</v>
      </c>
      <c r="AG109" s="115">
        <f>AG107*AG108*'Revenue Streams Assumptions'!$V$12</f>
        <v>0.3</v>
      </c>
      <c r="AH109" s="115">
        <f>AH107*AH108*'Revenue Streams Assumptions'!$V$12</f>
        <v>0.3</v>
      </c>
      <c r="AI109" s="115">
        <f>AI107*AI108*'Revenue Streams Assumptions'!$V$12</f>
        <v>0.3</v>
      </c>
      <c r="AJ109" s="116">
        <f>SUM(X109:AI109)</f>
        <v>3.5999999999999992</v>
      </c>
      <c r="AK109" s="115">
        <f>AK107*AK108*'Revenue Streams Assumptions'!$V$12</f>
        <v>0.3</v>
      </c>
      <c r="AL109" s="115">
        <f>AL107*AL108*'Revenue Streams Assumptions'!$V$12</f>
        <v>0.3</v>
      </c>
      <c r="AM109" s="115">
        <f>AM107*AM108*'Revenue Streams Assumptions'!$V$12</f>
        <v>0.3</v>
      </c>
      <c r="AN109" s="115">
        <f>AN107*AN108*'Revenue Streams Assumptions'!$V$12</f>
        <v>0.3</v>
      </c>
      <c r="AO109" s="115">
        <f>AO107*AO108*'Revenue Streams Assumptions'!$V$12</f>
        <v>0.3</v>
      </c>
      <c r="AP109" s="115">
        <f>AP107*AP108*'Revenue Streams Assumptions'!$V$12</f>
        <v>0.3</v>
      </c>
      <c r="AQ109" s="115">
        <f>AQ107*AQ108*'Revenue Streams Assumptions'!$V$12</f>
        <v>0.3</v>
      </c>
      <c r="AR109" s="115">
        <f>AR107*AR108*'Revenue Streams Assumptions'!$V$12</f>
        <v>0.3</v>
      </c>
      <c r="AS109" s="115">
        <f>AS107*AS108*'Revenue Streams Assumptions'!$V$12</f>
        <v>0.3</v>
      </c>
      <c r="AT109" s="115">
        <f>AT107*AT108*'Revenue Streams Assumptions'!$V$12</f>
        <v>0.3</v>
      </c>
      <c r="AU109" s="115">
        <f>AU107*AU108*'Revenue Streams Assumptions'!$V$12</f>
        <v>0.3</v>
      </c>
      <c r="AV109" s="115">
        <f>AV107*AV108*'Revenue Streams Assumptions'!$V$12</f>
        <v>0.3</v>
      </c>
      <c r="AW109" s="116">
        <f>SUM(AK109:AV109)</f>
        <v>3.5999999999999992</v>
      </c>
      <c r="AX109" s="115">
        <f>AX107*AX108*'Revenue Streams Assumptions'!$V$12</f>
        <v>0.3</v>
      </c>
      <c r="AY109" s="115">
        <f>AY107*AY108*'Revenue Streams Assumptions'!$V$12</f>
        <v>0.3</v>
      </c>
      <c r="AZ109" s="115">
        <f>AZ107*AZ108*'Revenue Streams Assumptions'!$V$12</f>
        <v>0.3</v>
      </c>
      <c r="BA109" s="115">
        <f>BA107*BA108*'Revenue Streams Assumptions'!$V$12</f>
        <v>0.3</v>
      </c>
    </row>
    <row r="110" spans="2:53">
      <c r="D110" s="101"/>
      <c r="E110" s="34"/>
      <c r="F110" s="34"/>
      <c r="G110" s="34"/>
      <c r="H110" s="34"/>
      <c r="I110" s="34"/>
      <c r="J110" s="109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109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109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34"/>
      <c r="AW110" s="109"/>
      <c r="AX110" s="34"/>
      <c r="AY110" s="34"/>
      <c r="AZ110" s="34"/>
      <c r="BA110" s="34"/>
    </row>
    <row r="111" spans="2:53">
      <c r="D111" s="126" t="s">
        <v>292</v>
      </c>
      <c r="E111" s="106">
        <f>E109*'Revenue Streams Assumptions'!$V$13</f>
        <v>0.21</v>
      </c>
      <c r="F111" s="106">
        <f>F109*'Revenue Streams Assumptions'!$V$13</f>
        <v>0.21</v>
      </c>
      <c r="G111" s="106">
        <f>G109*'Revenue Streams Assumptions'!$V$13</f>
        <v>0.21</v>
      </c>
      <c r="H111" s="106">
        <f>H109*'Revenue Streams Assumptions'!$V$13</f>
        <v>0.21</v>
      </c>
      <c r="I111" s="106">
        <f>I109*'Revenue Streams Assumptions'!$V$13</f>
        <v>0.21</v>
      </c>
      <c r="J111" s="117">
        <f>SUM(E111:I111)</f>
        <v>1.05</v>
      </c>
      <c r="K111" s="106">
        <f>K109*'Revenue Streams Assumptions'!$V$13</f>
        <v>0.21</v>
      </c>
      <c r="L111" s="106">
        <f>L109*'Revenue Streams Assumptions'!$V$13</f>
        <v>0.21</v>
      </c>
      <c r="M111" s="106">
        <f>M109*'Revenue Streams Assumptions'!$V$13</f>
        <v>0.21</v>
      </c>
      <c r="N111" s="106">
        <f>N109*'Revenue Streams Assumptions'!$V$13</f>
        <v>0.21</v>
      </c>
      <c r="O111" s="106">
        <f>O109*'Revenue Streams Assumptions'!$V$13</f>
        <v>0.21</v>
      </c>
      <c r="P111" s="106">
        <f>P109*'Revenue Streams Assumptions'!$V$13</f>
        <v>0.21</v>
      </c>
      <c r="Q111" s="106">
        <f>Q109*'Revenue Streams Assumptions'!$V$13</f>
        <v>0.21</v>
      </c>
      <c r="R111" s="106">
        <f>R109*'Revenue Streams Assumptions'!$V$13</f>
        <v>0.21</v>
      </c>
      <c r="S111" s="106">
        <f>S109*'Revenue Streams Assumptions'!$V$13</f>
        <v>0.21</v>
      </c>
      <c r="T111" s="106">
        <f>T109*'Revenue Streams Assumptions'!$V$13</f>
        <v>0.21</v>
      </c>
      <c r="U111" s="106">
        <f>U109*'Revenue Streams Assumptions'!$V$13</f>
        <v>0.21</v>
      </c>
      <c r="V111" s="106">
        <f>V109*'Revenue Streams Assumptions'!$V$13</f>
        <v>0.21</v>
      </c>
      <c r="W111" s="117">
        <f>SUM(K111:V111)</f>
        <v>2.52</v>
      </c>
      <c r="X111" s="106">
        <f>X109*'Revenue Streams Assumptions'!$V$13</f>
        <v>0.21</v>
      </c>
      <c r="Y111" s="106">
        <f>Y109*'Revenue Streams Assumptions'!$V$13</f>
        <v>0.21</v>
      </c>
      <c r="Z111" s="106">
        <f>Z109*'Revenue Streams Assumptions'!$V$13</f>
        <v>0.21</v>
      </c>
      <c r="AA111" s="106">
        <f>AA109*'Revenue Streams Assumptions'!$V$13</f>
        <v>0.21</v>
      </c>
      <c r="AB111" s="106">
        <f>AB109*'Revenue Streams Assumptions'!$V$13</f>
        <v>0.21</v>
      </c>
      <c r="AC111" s="106">
        <f>AC109*'Revenue Streams Assumptions'!$V$13</f>
        <v>0.21</v>
      </c>
      <c r="AD111" s="106">
        <f>AD109*'Revenue Streams Assumptions'!$V$13</f>
        <v>0.21</v>
      </c>
      <c r="AE111" s="106">
        <f>AE109*'Revenue Streams Assumptions'!$V$13</f>
        <v>0.21</v>
      </c>
      <c r="AF111" s="106">
        <f>AF109*'Revenue Streams Assumptions'!$V$13</f>
        <v>0.21</v>
      </c>
      <c r="AG111" s="106">
        <f>AG109*'Revenue Streams Assumptions'!$V$13</f>
        <v>0.21</v>
      </c>
      <c r="AH111" s="106">
        <f>AH109*'Revenue Streams Assumptions'!$V$13</f>
        <v>0.21</v>
      </c>
      <c r="AI111" s="106">
        <f>AI109*'Revenue Streams Assumptions'!$V$13</f>
        <v>0.21</v>
      </c>
      <c r="AJ111" s="117">
        <f>SUM(X111:AI111)</f>
        <v>2.52</v>
      </c>
      <c r="AK111" s="106">
        <f>AK109*'Revenue Streams Assumptions'!$V$13</f>
        <v>0.21</v>
      </c>
      <c r="AL111" s="106">
        <f>AL109*'Revenue Streams Assumptions'!$V$13</f>
        <v>0.21</v>
      </c>
      <c r="AM111" s="106">
        <f>AM109*'Revenue Streams Assumptions'!$V$13</f>
        <v>0.21</v>
      </c>
      <c r="AN111" s="106">
        <f>AN109*'Revenue Streams Assumptions'!$V$13</f>
        <v>0.21</v>
      </c>
      <c r="AO111" s="106">
        <f>AO109*'Revenue Streams Assumptions'!$V$13</f>
        <v>0.21</v>
      </c>
      <c r="AP111" s="106">
        <f>AP109*'Revenue Streams Assumptions'!$V$13</f>
        <v>0.21</v>
      </c>
      <c r="AQ111" s="106">
        <f>AQ109*'Revenue Streams Assumptions'!$V$13</f>
        <v>0.21</v>
      </c>
      <c r="AR111" s="106">
        <f>AR109*'Revenue Streams Assumptions'!$V$13</f>
        <v>0.21</v>
      </c>
      <c r="AS111" s="106">
        <f>AS109*'Revenue Streams Assumptions'!$V$13</f>
        <v>0.21</v>
      </c>
      <c r="AT111" s="106">
        <f>AT109*'Revenue Streams Assumptions'!$V$13</f>
        <v>0.21</v>
      </c>
      <c r="AU111" s="106">
        <f>AU109*'Revenue Streams Assumptions'!$V$13</f>
        <v>0.21</v>
      </c>
      <c r="AV111" s="106">
        <f>AV109*'Revenue Streams Assumptions'!$V$13</f>
        <v>0.21</v>
      </c>
      <c r="AW111" s="117">
        <f>SUM(AK111:AV111)</f>
        <v>2.52</v>
      </c>
      <c r="AX111" s="106">
        <f>AX109*'Revenue Streams Assumptions'!$V$13</f>
        <v>0.21</v>
      </c>
      <c r="AY111" s="106">
        <f>AY109*'Revenue Streams Assumptions'!$V$13</f>
        <v>0.21</v>
      </c>
      <c r="AZ111" s="106">
        <f>AZ109*'Revenue Streams Assumptions'!$V$13</f>
        <v>0.21</v>
      </c>
      <c r="BA111" s="106">
        <f>BA109*'Revenue Streams Assumptions'!$V$13</f>
        <v>0.21</v>
      </c>
    </row>
    <row r="112" spans="2:53">
      <c r="D112" s="20" t="s">
        <v>293</v>
      </c>
      <c r="E112" s="104">
        <f>E109*'Revenue Streams Assumptions'!$V$14</f>
        <v>9.0000000000000011E-2</v>
      </c>
      <c r="F112" s="104">
        <f>F109*'Revenue Streams Assumptions'!$V$14</f>
        <v>9.0000000000000011E-2</v>
      </c>
      <c r="G112" s="104">
        <f>G109*'Revenue Streams Assumptions'!$V$14</f>
        <v>9.0000000000000011E-2</v>
      </c>
      <c r="H112" s="104">
        <f>H109*'Revenue Streams Assumptions'!$V$14</f>
        <v>9.0000000000000011E-2</v>
      </c>
      <c r="I112" s="104">
        <f>I109*'Revenue Streams Assumptions'!$V$14</f>
        <v>9.0000000000000011E-2</v>
      </c>
      <c r="J112" s="118">
        <f>SUM(E112:I112)</f>
        <v>0.45000000000000007</v>
      </c>
      <c r="K112" s="104">
        <f>K109*'Revenue Streams Assumptions'!$V$14</f>
        <v>9.0000000000000011E-2</v>
      </c>
      <c r="L112" s="104">
        <f>L109*'Revenue Streams Assumptions'!$V$14</f>
        <v>9.0000000000000011E-2</v>
      </c>
      <c r="M112" s="104">
        <f>M109*'Revenue Streams Assumptions'!$V$14</f>
        <v>9.0000000000000011E-2</v>
      </c>
      <c r="N112" s="104">
        <f>N109*'Revenue Streams Assumptions'!$V$14</f>
        <v>9.0000000000000011E-2</v>
      </c>
      <c r="O112" s="104">
        <f>O109*'Revenue Streams Assumptions'!$V$14</f>
        <v>9.0000000000000011E-2</v>
      </c>
      <c r="P112" s="104">
        <f>P109*'Revenue Streams Assumptions'!$V$14</f>
        <v>9.0000000000000011E-2</v>
      </c>
      <c r="Q112" s="104">
        <f>Q109*'Revenue Streams Assumptions'!$V$14</f>
        <v>9.0000000000000011E-2</v>
      </c>
      <c r="R112" s="104">
        <f>R109*'Revenue Streams Assumptions'!$V$14</f>
        <v>9.0000000000000011E-2</v>
      </c>
      <c r="S112" s="104">
        <f>S109*'Revenue Streams Assumptions'!$V$14</f>
        <v>9.0000000000000011E-2</v>
      </c>
      <c r="T112" s="104">
        <f>T109*'Revenue Streams Assumptions'!$V$14</f>
        <v>9.0000000000000011E-2</v>
      </c>
      <c r="U112" s="104">
        <f>U109*'Revenue Streams Assumptions'!$V$14</f>
        <v>9.0000000000000011E-2</v>
      </c>
      <c r="V112" s="104">
        <f>V109*'Revenue Streams Assumptions'!$V$14</f>
        <v>9.0000000000000011E-2</v>
      </c>
      <c r="W112" s="118">
        <f>SUM(K112:V112)</f>
        <v>1.0799999999999998</v>
      </c>
      <c r="X112" s="104">
        <f>X109*'Revenue Streams Assumptions'!$V$14</f>
        <v>9.0000000000000011E-2</v>
      </c>
      <c r="Y112" s="104">
        <f>Y109*'Revenue Streams Assumptions'!$V$14</f>
        <v>9.0000000000000011E-2</v>
      </c>
      <c r="Z112" s="104">
        <f>Z109*'Revenue Streams Assumptions'!$V$14</f>
        <v>9.0000000000000011E-2</v>
      </c>
      <c r="AA112" s="104">
        <f>AA109*'Revenue Streams Assumptions'!$V$14</f>
        <v>9.0000000000000011E-2</v>
      </c>
      <c r="AB112" s="104">
        <f>AB109*'Revenue Streams Assumptions'!$V$14</f>
        <v>9.0000000000000011E-2</v>
      </c>
      <c r="AC112" s="104">
        <f>AC109*'Revenue Streams Assumptions'!$V$14</f>
        <v>9.0000000000000011E-2</v>
      </c>
      <c r="AD112" s="104">
        <f>AD109*'Revenue Streams Assumptions'!$V$14</f>
        <v>9.0000000000000011E-2</v>
      </c>
      <c r="AE112" s="104">
        <f>AE109*'Revenue Streams Assumptions'!$V$14</f>
        <v>9.0000000000000011E-2</v>
      </c>
      <c r="AF112" s="104">
        <f>AF109*'Revenue Streams Assumptions'!$V$14</f>
        <v>9.0000000000000011E-2</v>
      </c>
      <c r="AG112" s="104">
        <f>AG109*'Revenue Streams Assumptions'!$V$14</f>
        <v>9.0000000000000011E-2</v>
      </c>
      <c r="AH112" s="104">
        <f>AH109*'Revenue Streams Assumptions'!$V$14</f>
        <v>9.0000000000000011E-2</v>
      </c>
      <c r="AI112" s="104">
        <f>AI109*'Revenue Streams Assumptions'!$V$14</f>
        <v>9.0000000000000011E-2</v>
      </c>
      <c r="AJ112" s="118">
        <f>SUM(X112:AI112)</f>
        <v>1.0799999999999998</v>
      </c>
      <c r="AK112" s="104">
        <f>AK109*'Revenue Streams Assumptions'!$V$14</f>
        <v>9.0000000000000011E-2</v>
      </c>
      <c r="AL112" s="104">
        <f>AL109*'Revenue Streams Assumptions'!$V$14</f>
        <v>9.0000000000000011E-2</v>
      </c>
      <c r="AM112" s="104">
        <f>AM109*'Revenue Streams Assumptions'!$V$14</f>
        <v>9.0000000000000011E-2</v>
      </c>
      <c r="AN112" s="104">
        <f>AN109*'Revenue Streams Assumptions'!$V$14</f>
        <v>9.0000000000000011E-2</v>
      </c>
      <c r="AO112" s="104">
        <f>AO109*'Revenue Streams Assumptions'!$V$14</f>
        <v>9.0000000000000011E-2</v>
      </c>
      <c r="AP112" s="104">
        <f>AP109*'Revenue Streams Assumptions'!$V$14</f>
        <v>9.0000000000000011E-2</v>
      </c>
      <c r="AQ112" s="104">
        <f>AQ109*'Revenue Streams Assumptions'!$V$14</f>
        <v>9.0000000000000011E-2</v>
      </c>
      <c r="AR112" s="104">
        <f>AR109*'Revenue Streams Assumptions'!$V$14</f>
        <v>9.0000000000000011E-2</v>
      </c>
      <c r="AS112" s="104">
        <f>AS109*'Revenue Streams Assumptions'!$V$14</f>
        <v>9.0000000000000011E-2</v>
      </c>
      <c r="AT112" s="104">
        <f>AT109*'Revenue Streams Assumptions'!$V$14</f>
        <v>9.0000000000000011E-2</v>
      </c>
      <c r="AU112" s="104">
        <f>AU109*'Revenue Streams Assumptions'!$V$14</f>
        <v>9.0000000000000011E-2</v>
      </c>
      <c r="AV112" s="104">
        <f>AV109*'Revenue Streams Assumptions'!$V$14</f>
        <v>9.0000000000000011E-2</v>
      </c>
      <c r="AW112" s="118">
        <f>SUM(AK112:AV112)</f>
        <v>1.0799999999999998</v>
      </c>
      <c r="AX112" s="104">
        <f>AX109*'Revenue Streams Assumptions'!$V$14</f>
        <v>9.0000000000000011E-2</v>
      </c>
      <c r="AY112" s="104">
        <f>AY109*'Revenue Streams Assumptions'!$V$14</f>
        <v>9.0000000000000011E-2</v>
      </c>
      <c r="AZ112" s="104">
        <f>AZ109*'Revenue Streams Assumptions'!$V$14</f>
        <v>9.0000000000000011E-2</v>
      </c>
      <c r="BA112" s="104">
        <f>BA109*'Revenue Streams Assumptions'!$V$14</f>
        <v>9.0000000000000011E-2</v>
      </c>
    </row>
    <row r="113" spans="2:53">
      <c r="B113" s="14"/>
      <c r="C113" s="14"/>
      <c r="D113" s="123"/>
      <c r="E113" s="36"/>
      <c r="F113" s="36"/>
      <c r="G113" s="36"/>
      <c r="H113" s="36"/>
      <c r="I113" s="36"/>
      <c r="J113" s="124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</row>
    <row r="114" spans="2:53">
      <c r="D114" s="121" t="s">
        <v>257</v>
      </c>
      <c r="E114" s="34">
        <f>E95+E102+E109</f>
        <v>6.3</v>
      </c>
      <c r="F114" s="34">
        <f t="shared" ref="F114:I114" si="58">F95+F102+F109</f>
        <v>6.3</v>
      </c>
      <c r="G114" s="34">
        <f t="shared" si="58"/>
        <v>6.3</v>
      </c>
      <c r="H114" s="34">
        <f t="shared" si="58"/>
        <v>6.3</v>
      </c>
      <c r="I114" s="34">
        <f t="shared" si="58"/>
        <v>6.3</v>
      </c>
      <c r="J114" s="122">
        <f>SUM(E114:I114)</f>
        <v>31.5</v>
      </c>
      <c r="K114" s="34">
        <f t="shared" ref="K114:V114" si="59">K95+K102+K109</f>
        <v>6.3</v>
      </c>
      <c r="L114" s="34">
        <f t="shared" si="59"/>
        <v>6.3</v>
      </c>
      <c r="M114" s="34">
        <f t="shared" si="59"/>
        <v>6.3</v>
      </c>
      <c r="N114" s="34">
        <f t="shared" si="59"/>
        <v>6.3</v>
      </c>
      <c r="O114" s="34">
        <f t="shared" si="59"/>
        <v>6.3</v>
      </c>
      <c r="P114" s="34">
        <f t="shared" si="59"/>
        <v>6.3</v>
      </c>
      <c r="Q114" s="34">
        <f t="shared" si="59"/>
        <v>6.3</v>
      </c>
      <c r="R114" s="34">
        <f t="shared" si="59"/>
        <v>6.3</v>
      </c>
      <c r="S114" s="34">
        <f t="shared" si="59"/>
        <v>6.3</v>
      </c>
      <c r="T114" s="34">
        <f t="shared" si="59"/>
        <v>6.3</v>
      </c>
      <c r="U114" s="34">
        <f t="shared" si="59"/>
        <v>6.3</v>
      </c>
      <c r="V114" s="34">
        <f t="shared" si="59"/>
        <v>6.3</v>
      </c>
      <c r="W114" s="122">
        <f>SUM(K114:V114)</f>
        <v>75.59999999999998</v>
      </c>
      <c r="X114" s="34">
        <f t="shared" ref="X114:AI114" si="60">X95+X102+X109</f>
        <v>6.3</v>
      </c>
      <c r="Y114" s="34">
        <f t="shared" si="60"/>
        <v>6.3</v>
      </c>
      <c r="Z114" s="34">
        <f t="shared" si="60"/>
        <v>6.3</v>
      </c>
      <c r="AA114" s="34">
        <f t="shared" si="60"/>
        <v>6.3</v>
      </c>
      <c r="AB114" s="34">
        <f t="shared" si="60"/>
        <v>6.3</v>
      </c>
      <c r="AC114" s="34">
        <f t="shared" si="60"/>
        <v>6.3</v>
      </c>
      <c r="AD114" s="34">
        <f t="shared" si="60"/>
        <v>6.3</v>
      </c>
      <c r="AE114" s="34">
        <f t="shared" si="60"/>
        <v>6.3</v>
      </c>
      <c r="AF114" s="34">
        <f t="shared" si="60"/>
        <v>6.3</v>
      </c>
      <c r="AG114" s="34">
        <f t="shared" si="60"/>
        <v>6.3</v>
      </c>
      <c r="AH114" s="34">
        <f t="shared" si="60"/>
        <v>6.3</v>
      </c>
      <c r="AI114" s="34">
        <f t="shared" si="60"/>
        <v>6.3</v>
      </c>
      <c r="AJ114" s="122">
        <f>SUM(X114:AI114)</f>
        <v>75.59999999999998</v>
      </c>
      <c r="AK114" s="34">
        <f t="shared" ref="AK114:AV114" si="61">AK95+AK102+AK109</f>
        <v>6.3</v>
      </c>
      <c r="AL114" s="34">
        <f t="shared" si="61"/>
        <v>6.3</v>
      </c>
      <c r="AM114" s="34">
        <f t="shared" si="61"/>
        <v>6.3</v>
      </c>
      <c r="AN114" s="34">
        <f t="shared" si="61"/>
        <v>6.3</v>
      </c>
      <c r="AO114" s="34">
        <f t="shared" si="61"/>
        <v>6.3</v>
      </c>
      <c r="AP114" s="34">
        <f t="shared" si="61"/>
        <v>6.3</v>
      </c>
      <c r="AQ114" s="34">
        <f t="shared" si="61"/>
        <v>6.3</v>
      </c>
      <c r="AR114" s="34">
        <f t="shared" si="61"/>
        <v>6.3</v>
      </c>
      <c r="AS114" s="34">
        <f t="shared" si="61"/>
        <v>6.3</v>
      </c>
      <c r="AT114" s="34">
        <f t="shared" si="61"/>
        <v>6.3</v>
      </c>
      <c r="AU114" s="34">
        <f t="shared" si="61"/>
        <v>6.3</v>
      </c>
      <c r="AV114" s="34">
        <f t="shared" si="61"/>
        <v>6.3</v>
      </c>
      <c r="AW114" s="122">
        <f>SUM(AK114:AV114)</f>
        <v>75.59999999999998</v>
      </c>
      <c r="AX114" s="34">
        <f>AX95+AX102+AX109</f>
        <v>6.3</v>
      </c>
      <c r="AY114" s="34">
        <f t="shared" ref="AY114:BA114" si="62">AY95+AY102+AY109</f>
        <v>6.3</v>
      </c>
      <c r="AZ114" s="34">
        <f t="shared" si="62"/>
        <v>6.3</v>
      </c>
      <c r="BA114" s="34">
        <f t="shared" si="62"/>
        <v>6.3</v>
      </c>
    </row>
    <row r="115" spans="2:53">
      <c r="D115" s="121" t="s">
        <v>294</v>
      </c>
      <c r="E115" s="34">
        <f>E97+E104+E111</f>
        <v>4.4099999999999993</v>
      </c>
      <c r="F115" s="34">
        <f t="shared" ref="F115:I115" si="63">F97+F104+F111</f>
        <v>4.4099999999999993</v>
      </c>
      <c r="G115" s="34">
        <f t="shared" si="63"/>
        <v>4.4099999999999993</v>
      </c>
      <c r="H115" s="34">
        <f t="shared" si="63"/>
        <v>4.4099999999999993</v>
      </c>
      <c r="I115" s="34">
        <f t="shared" si="63"/>
        <v>4.4099999999999993</v>
      </c>
      <c r="J115" s="122">
        <f>SUM(E115:I115)</f>
        <v>22.049999999999997</v>
      </c>
      <c r="K115" s="34">
        <f t="shared" ref="K115:V115" si="64">K97+K104+K111</f>
        <v>4.4099999999999993</v>
      </c>
      <c r="L115" s="34">
        <f t="shared" si="64"/>
        <v>4.4099999999999993</v>
      </c>
      <c r="M115" s="34">
        <f t="shared" si="64"/>
        <v>4.4099999999999993</v>
      </c>
      <c r="N115" s="34">
        <f t="shared" si="64"/>
        <v>4.4099999999999993</v>
      </c>
      <c r="O115" s="34">
        <f t="shared" si="64"/>
        <v>4.4099999999999993</v>
      </c>
      <c r="P115" s="34">
        <f t="shared" si="64"/>
        <v>4.4099999999999993</v>
      </c>
      <c r="Q115" s="34">
        <f t="shared" si="64"/>
        <v>4.4099999999999993</v>
      </c>
      <c r="R115" s="34">
        <f t="shared" si="64"/>
        <v>4.4099999999999993</v>
      </c>
      <c r="S115" s="34">
        <f t="shared" si="64"/>
        <v>4.4099999999999993</v>
      </c>
      <c r="T115" s="34">
        <f t="shared" si="64"/>
        <v>4.4099999999999993</v>
      </c>
      <c r="U115" s="34">
        <f t="shared" si="64"/>
        <v>4.4099999999999993</v>
      </c>
      <c r="V115" s="34">
        <f t="shared" si="64"/>
        <v>4.4099999999999993</v>
      </c>
      <c r="W115" s="122">
        <f t="shared" ref="W115:W116" si="65">SUM(K115:V115)</f>
        <v>52.91999999999998</v>
      </c>
      <c r="X115" s="34">
        <f t="shared" ref="X115:AI115" si="66">X97+X104+X111</f>
        <v>4.4099999999999993</v>
      </c>
      <c r="Y115" s="34">
        <f t="shared" si="66"/>
        <v>4.4099999999999993</v>
      </c>
      <c r="Z115" s="34">
        <f t="shared" si="66"/>
        <v>4.4099999999999993</v>
      </c>
      <c r="AA115" s="34">
        <f t="shared" si="66"/>
        <v>4.4099999999999993</v>
      </c>
      <c r="AB115" s="34">
        <f t="shared" si="66"/>
        <v>4.4099999999999993</v>
      </c>
      <c r="AC115" s="34">
        <f t="shared" si="66"/>
        <v>4.4099999999999993</v>
      </c>
      <c r="AD115" s="34">
        <f t="shared" si="66"/>
        <v>4.4099999999999993</v>
      </c>
      <c r="AE115" s="34">
        <f t="shared" si="66"/>
        <v>4.4099999999999993</v>
      </c>
      <c r="AF115" s="34">
        <f t="shared" si="66"/>
        <v>4.4099999999999993</v>
      </c>
      <c r="AG115" s="34">
        <f t="shared" si="66"/>
        <v>4.4099999999999993</v>
      </c>
      <c r="AH115" s="34">
        <f t="shared" si="66"/>
        <v>4.4099999999999993</v>
      </c>
      <c r="AI115" s="34">
        <f t="shared" si="66"/>
        <v>4.4099999999999993</v>
      </c>
      <c r="AJ115" s="122">
        <f t="shared" ref="AJ115:AJ116" si="67">SUM(X115:AI115)</f>
        <v>52.91999999999998</v>
      </c>
      <c r="AK115" s="34">
        <f t="shared" ref="AK115:AV115" si="68">AK97+AK104+AK111</f>
        <v>4.4099999999999993</v>
      </c>
      <c r="AL115" s="34">
        <f t="shared" si="68"/>
        <v>4.4099999999999993</v>
      </c>
      <c r="AM115" s="34">
        <f t="shared" si="68"/>
        <v>4.4099999999999993</v>
      </c>
      <c r="AN115" s="34">
        <f t="shared" si="68"/>
        <v>4.4099999999999993</v>
      </c>
      <c r="AO115" s="34">
        <f t="shared" si="68"/>
        <v>4.4099999999999993</v>
      </c>
      <c r="AP115" s="34">
        <f t="shared" si="68"/>
        <v>4.4099999999999993</v>
      </c>
      <c r="AQ115" s="34">
        <f t="shared" si="68"/>
        <v>4.4099999999999993</v>
      </c>
      <c r="AR115" s="34">
        <f t="shared" si="68"/>
        <v>4.4099999999999993</v>
      </c>
      <c r="AS115" s="34">
        <f t="shared" si="68"/>
        <v>4.4099999999999993</v>
      </c>
      <c r="AT115" s="34">
        <f t="shared" si="68"/>
        <v>4.4099999999999993</v>
      </c>
      <c r="AU115" s="34">
        <f t="shared" si="68"/>
        <v>4.4099999999999993</v>
      </c>
      <c r="AV115" s="34">
        <f t="shared" si="68"/>
        <v>4.4099999999999993</v>
      </c>
      <c r="AW115" s="122">
        <f t="shared" ref="AW115:AW116" si="69">SUM(AK115:AV115)</f>
        <v>52.91999999999998</v>
      </c>
      <c r="AX115" s="34">
        <f t="shared" ref="AX115:BA115" si="70">AX97+AX104+AX111</f>
        <v>4.4099999999999993</v>
      </c>
      <c r="AY115" s="34">
        <f t="shared" si="70"/>
        <v>4.4099999999999993</v>
      </c>
      <c r="AZ115" s="34">
        <f t="shared" si="70"/>
        <v>4.4099999999999993</v>
      </c>
      <c r="BA115" s="34">
        <f t="shared" si="70"/>
        <v>4.4099999999999993</v>
      </c>
    </row>
    <row r="116" spans="2:53">
      <c r="D116" s="121" t="s">
        <v>295</v>
      </c>
      <c r="E116" s="34">
        <f>E98+E105+E112</f>
        <v>1.8900000000000003</v>
      </c>
      <c r="F116" s="34">
        <f t="shared" ref="F116:I116" si="71">F98+F105+F112</f>
        <v>1.8900000000000003</v>
      </c>
      <c r="G116" s="34">
        <f t="shared" si="71"/>
        <v>1.8900000000000003</v>
      </c>
      <c r="H116" s="34">
        <f t="shared" si="71"/>
        <v>1.8900000000000003</v>
      </c>
      <c r="I116" s="34">
        <f t="shared" si="71"/>
        <v>1.8900000000000003</v>
      </c>
      <c r="J116" s="122">
        <f>SUM(E116:I116)</f>
        <v>9.4500000000000011</v>
      </c>
      <c r="K116" s="34">
        <f t="shared" ref="K116:V116" si="72">K98+K105+K112</f>
        <v>1.8900000000000003</v>
      </c>
      <c r="L116" s="34">
        <f t="shared" si="72"/>
        <v>1.8900000000000003</v>
      </c>
      <c r="M116" s="34">
        <f t="shared" si="72"/>
        <v>1.8900000000000003</v>
      </c>
      <c r="N116" s="34">
        <f t="shared" si="72"/>
        <v>1.8900000000000003</v>
      </c>
      <c r="O116" s="34">
        <f t="shared" si="72"/>
        <v>1.8900000000000003</v>
      </c>
      <c r="P116" s="34">
        <f t="shared" si="72"/>
        <v>1.8900000000000003</v>
      </c>
      <c r="Q116" s="34">
        <f t="shared" si="72"/>
        <v>1.8900000000000003</v>
      </c>
      <c r="R116" s="34">
        <f t="shared" si="72"/>
        <v>1.8900000000000003</v>
      </c>
      <c r="S116" s="34">
        <f t="shared" si="72"/>
        <v>1.8900000000000003</v>
      </c>
      <c r="T116" s="34">
        <f t="shared" si="72"/>
        <v>1.8900000000000003</v>
      </c>
      <c r="U116" s="34">
        <f t="shared" si="72"/>
        <v>1.8900000000000003</v>
      </c>
      <c r="V116" s="34">
        <f t="shared" si="72"/>
        <v>1.8900000000000003</v>
      </c>
      <c r="W116" s="122">
        <f t="shared" si="65"/>
        <v>22.680000000000003</v>
      </c>
      <c r="X116" s="34">
        <f t="shared" ref="X116:AI116" si="73">X98+X105+X112</f>
        <v>1.8900000000000003</v>
      </c>
      <c r="Y116" s="34">
        <f t="shared" si="73"/>
        <v>1.8900000000000003</v>
      </c>
      <c r="Z116" s="34">
        <f t="shared" si="73"/>
        <v>1.8900000000000003</v>
      </c>
      <c r="AA116" s="34">
        <f t="shared" si="73"/>
        <v>1.8900000000000003</v>
      </c>
      <c r="AB116" s="34">
        <f t="shared" si="73"/>
        <v>1.8900000000000003</v>
      </c>
      <c r="AC116" s="34">
        <f t="shared" si="73"/>
        <v>1.8900000000000003</v>
      </c>
      <c r="AD116" s="34">
        <f t="shared" si="73"/>
        <v>1.8900000000000003</v>
      </c>
      <c r="AE116" s="34">
        <f t="shared" si="73"/>
        <v>1.8900000000000003</v>
      </c>
      <c r="AF116" s="34">
        <f t="shared" si="73"/>
        <v>1.8900000000000003</v>
      </c>
      <c r="AG116" s="34">
        <f t="shared" si="73"/>
        <v>1.8900000000000003</v>
      </c>
      <c r="AH116" s="34">
        <f t="shared" si="73"/>
        <v>1.8900000000000003</v>
      </c>
      <c r="AI116" s="34">
        <f t="shared" si="73"/>
        <v>1.8900000000000003</v>
      </c>
      <c r="AJ116" s="122">
        <f t="shared" si="67"/>
        <v>22.680000000000003</v>
      </c>
      <c r="AK116" s="34">
        <f t="shared" ref="AK116:AV116" si="74">AK98+AK105+AK112</f>
        <v>1.8900000000000003</v>
      </c>
      <c r="AL116" s="34">
        <f t="shared" si="74"/>
        <v>1.8900000000000003</v>
      </c>
      <c r="AM116" s="34">
        <f t="shared" si="74"/>
        <v>1.8900000000000003</v>
      </c>
      <c r="AN116" s="34">
        <f t="shared" si="74"/>
        <v>1.8900000000000003</v>
      </c>
      <c r="AO116" s="34">
        <f t="shared" si="74"/>
        <v>1.8900000000000003</v>
      </c>
      <c r="AP116" s="34">
        <f t="shared" si="74"/>
        <v>1.8900000000000003</v>
      </c>
      <c r="AQ116" s="34">
        <f t="shared" si="74"/>
        <v>1.8900000000000003</v>
      </c>
      <c r="AR116" s="34">
        <f t="shared" si="74"/>
        <v>1.8900000000000003</v>
      </c>
      <c r="AS116" s="34">
        <f t="shared" si="74"/>
        <v>1.8900000000000003</v>
      </c>
      <c r="AT116" s="34">
        <f t="shared" si="74"/>
        <v>1.8900000000000003</v>
      </c>
      <c r="AU116" s="34">
        <f t="shared" si="74"/>
        <v>1.8900000000000003</v>
      </c>
      <c r="AV116" s="34">
        <f t="shared" si="74"/>
        <v>1.8900000000000003</v>
      </c>
      <c r="AW116" s="122">
        <f t="shared" si="69"/>
        <v>22.680000000000003</v>
      </c>
      <c r="AX116" s="34">
        <f t="shared" ref="AX116:BA116" si="75">AX98+AX105+AX112</f>
        <v>1.8900000000000003</v>
      </c>
      <c r="AY116" s="34">
        <f t="shared" si="75"/>
        <v>1.8900000000000003</v>
      </c>
      <c r="AZ116" s="34">
        <f t="shared" si="75"/>
        <v>1.8900000000000003</v>
      </c>
      <c r="BA116" s="34">
        <f t="shared" si="75"/>
        <v>1.8900000000000003</v>
      </c>
    </row>
    <row r="117" spans="2:53">
      <c r="B117" s="11"/>
      <c r="C117" s="11"/>
      <c r="D117" s="5"/>
    </row>
    <row r="119" spans="2:53">
      <c r="B119" s="465" t="s">
        <v>256</v>
      </c>
      <c r="C119" s="465"/>
      <c r="D119" s="465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  <c r="AA119" s="84"/>
      <c r="AB119" s="84"/>
      <c r="AC119" s="84"/>
      <c r="AD119" s="84"/>
      <c r="AE119" s="84"/>
      <c r="AF119" s="84"/>
      <c r="AG119" s="84"/>
      <c r="AH119" s="84"/>
      <c r="AI119" s="84"/>
      <c r="AJ119" s="84"/>
      <c r="AK119" s="84"/>
      <c r="AL119" s="84"/>
      <c r="AM119" s="84"/>
      <c r="AN119" s="84"/>
      <c r="AO119" s="84"/>
      <c r="AP119" s="84"/>
      <c r="AQ119" s="84"/>
      <c r="AR119" s="84"/>
      <c r="AS119" s="84"/>
      <c r="AT119" s="84"/>
      <c r="AU119" s="84"/>
      <c r="AV119" s="84"/>
      <c r="AW119" s="84"/>
      <c r="AX119" s="84"/>
      <c r="AY119" s="84"/>
      <c r="AZ119" s="84"/>
      <c r="BA119" s="84"/>
    </row>
    <row r="120" spans="2:53">
      <c r="D120" s="20" t="s">
        <v>257</v>
      </c>
      <c r="E120" s="34">
        <f>E36+E62+E88+E114</f>
        <v>25.2</v>
      </c>
      <c r="F120" s="34">
        <f t="shared" ref="F120:BA120" si="76">F36+F62+F88+F114</f>
        <v>25.2</v>
      </c>
      <c r="G120" s="34">
        <f t="shared" si="76"/>
        <v>25.2</v>
      </c>
      <c r="H120" s="34">
        <f t="shared" si="76"/>
        <v>25.2</v>
      </c>
      <c r="I120" s="34">
        <f t="shared" si="76"/>
        <v>25.2</v>
      </c>
      <c r="J120" s="127">
        <f t="shared" si="76"/>
        <v>126</v>
      </c>
      <c r="K120" s="34">
        <f t="shared" si="76"/>
        <v>25.2</v>
      </c>
      <c r="L120" s="34">
        <f t="shared" si="76"/>
        <v>25.2</v>
      </c>
      <c r="M120" s="34">
        <f t="shared" si="76"/>
        <v>25.2</v>
      </c>
      <c r="N120" s="34">
        <f t="shared" si="76"/>
        <v>25.2</v>
      </c>
      <c r="O120" s="34">
        <f t="shared" si="76"/>
        <v>25.2</v>
      </c>
      <c r="P120" s="34">
        <f t="shared" si="76"/>
        <v>25.2</v>
      </c>
      <c r="Q120" s="34">
        <f t="shared" si="76"/>
        <v>25.2</v>
      </c>
      <c r="R120" s="34">
        <f t="shared" si="76"/>
        <v>25.2</v>
      </c>
      <c r="S120" s="34">
        <f t="shared" si="76"/>
        <v>25.2</v>
      </c>
      <c r="T120" s="34">
        <f t="shared" si="76"/>
        <v>25.2</v>
      </c>
      <c r="U120" s="34">
        <f t="shared" si="76"/>
        <v>25.2</v>
      </c>
      <c r="V120" s="34">
        <f t="shared" si="76"/>
        <v>25.2</v>
      </c>
      <c r="W120" s="127">
        <f t="shared" si="76"/>
        <v>302.39999999999992</v>
      </c>
      <c r="X120" s="34">
        <f t="shared" si="76"/>
        <v>25.2</v>
      </c>
      <c r="Y120" s="34">
        <f t="shared" si="76"/>
        <v>25.2</v>
      </c>
      <c r="Z120" s="34">
        <f t="shared" si="76"/>
        <v>25.2</v>
      </c>
      <c r="AA120" s="34">
        <f t="shared" si="76"/>
        <v>25.2</v>
      </c>
      <c r="AB120" s="34">
        <f t="shared" si="76"/>
        <v>25.2</v>
      </c>
      <c r="AC120" s="34">
        <f t="shared" si="76"/>
        <v>25.2</v>
      </c>
      <c r="AD120" s="34">
        <f t="shared" si="76"/>
        <v>25.2</v>
      </c>
      <c r="AE120" s="34">
        <f t="shared" si="76"/>
        <v>25.2</v>
      </c>
      <c r="AF120" s="34">
        <f t="shared" si="76"/>
        <v>25.2</v>
      </c>
      <c r="AG120" s="34">
        <f t="shared" si="76"/>
        <v>25.2</v>
      </c>
      <c r="AH120" s="34">
        <f t="shared" si="76"/>
        <v>25.2</v>
      </c>
      <c r="AI120" s="34">
        <f t="shared" si="76"/>
        <v>25.2</v>
      </c>
      <c r="AJ120" s="127">
        <f t="shared" si="76"/>
        <v>302.39999999999992</v>
      </c>
      <c r="AK120" s="34">
        <f t="shared" si="76"/>
        <v>25.2</v>
      </c>
      <c r="AL120" s="34">
        <f t="shared" si="76"/>
        <v>25.2</v>
      </c>
      <c r="AM120" s="34">
        <f t="shared" si="76"/>
        <v>25.2</v>
      </c>
      <c r="AN120" s="34">
        <f t="shared" si="76"/>
        <v>25.2</v>
      </c>
      <c r="AO120" s="34">
        <f t="shared" si="76"/>
        <v>25.2</v>
      </c>
      <c r="AP120" s="34">
        <f t="shared" si="76"/>
        <v>25.2</v>
      </c>
      <c r="AQ120" s="34">
        <f t="shared" si="76"/>
        <v>25.2</v>
      </c>
      <c r="AR120" s="34">
        <f t="shared" si="76"/>
        <v>25.2</v>
      </c>
      <c r="AS120" s="34">
        <f t="shared" si="76"/>
        <v>25.2</v>
      </c>
      <c r="AT120" s="34">
        <f t="shared" si="76"/>
        <v>25.2</v>
      </c>
      <c r="AU120" s="34">
        <f t="shared" si="76"/>
        <v>25.2</v>
      </c>
      <c r="AV120" s="34">
        <f t="shared" si="76"/>
        <v>25.2</v>
      </c>
      <c r="AW120" s="127">
        <f t="shared" si="76"/>
        <v>302.39999999999992</v>
      </c>
      <c r="AX120" s="34">
        <f t="shared" si="76"/>
        <v>25.2</v>
      </c>
      <c r="AY120" s="34">
        <f t="shared" si="76"/>
        <v>25.2</v>
      </c>
      <c r="AZ120" s="34">
        <f t="shared" si="76"/>
        <v>25.2</v>
      </c>
      <c r="BA120" s="34">
        <f t="shared" si="76"/>
        <v>25.2</v>
      </c>
    </row>
    <row r="121" spans="2:53">
      <c r="D121" s="20" t="s">
        <v>292</v>
      </c>
      <c r="E121" s="34">
        <f>E37+E63+E89+E115</f>
        <v>17.639999999999997</v>
      </c>
      <c r="F121" s="34">
        <f t="shared" ref="F121:BA121" si="77">F37+F63+F89+F115</f>
        <v>17.639999999999997</v>
      </c>
      <c r="G121" s="34">
        <f t="shared" si="77"/>
        <v>17.639999999999997</v>
      </c>
      <c r="H121" s="34">
        <f t="shared" si="77"/>
        <v>17.639999999999997</v>
      </c>
      <c r="I121" s="34">
        <f t="shared" si="77"/>
        <v>17.639999999999997</v>
      </c>
      <c r="J121" s="127">
        <f t="shared" si="77"/>
        <v>88.199999999999989</v>
      </c>
      <c r="K121" s="34">
        <f t="shared" si="77"/>
        <v>17.639999999999997</v>
      </c>
      <c r="L121" s="34">
        <f t="shared" si="77"/>
        <v>17.639999999999997</v>
      </c>
      <c r="M121" s="34">
        <f t="shared" si="77"/>
        <v>17.639999999999997</v>
      </c>
      <c r="N121" s="34">
        <f t="shared" si="77"/>
        <v>17.639999999999997</v>
      </c>
      <c r="O121" s="34">
        <f t="shared" si="77"/>
        <v>17.639999999999997</v>
      </c>
      <c r="P121" s="34">
        <f t="shared" si="77"/>
        <v>17.639999999999997</v>
      </c>
      <c r="Q121" s="34">
        <f t="shared" si="77"/>
        <v>17.639999999999997</v>
      </c>
      <c r="R121" s="34">
        <f t="shared" si="77"/>
        <v>17.639999999999997</v>
      </c>
      <c r="S121" s="34">
        <f t="shared" si="77"/>
        <v>17.639999999999997</v>
      </c>
      <c r="T121" s="34">
        <f t="shared" si="77"/>
        <v>17.639999999999997</v>
      </c>
      <c r="U121" s="34">
        <f t="shared" si="77"/>
        <v>17.639999999999997</v>
      </c>
      <c r="V121" s="34">
        <f t="shared" si="77"/>
        <v>17.639999999999997</v>
      </c>
      <c r="W121" s="127">
        <f t="shared" si="77"/>
        <v>211.67999999999992</v>
      </c>
      <c r="X121" s="34">
        <f t="shared" si="77"/>
        <v>17.639999999999997</v>
      </c>
      <c r="Y121" s="34">
        <f t="shared" si="77"/>
        <v>17.639999999999997</v>
      </c>
      <c r="Z121" s="34">
        <f t="shared" si="77"/>
        <v>17.639999999999997</v>
      </c>
      <c r="AA121" s="34">
        <f t="shared" si="77"/>
        <v>17.639999999999997</v>
      </c>
      <c r="AB121" s="34">
        <f t="shared" si="77"/>
        <v>17.639999999999997</v>
      </c>
      <c r="AC121" s="34">
        <f t="shared" si="77"/>
        <v>17.639999999999997</v>
      </c>
      <c r="AD121" s="34">
        <f t="shared" si="77"/>
        <v>17.639999999999997</v>
      </c>
      <c r="AE121" s="34">
        <f t="shared" si="77"/>
        <v>17.639999999999997</v>
      </c>
      <c r="AF121" s="34">
        <f t="shared" si="77"/>
        <v>17.639999999999997</v>
      </c>
      <c r="AG121" s="34">
        <f t="shared" si="77"/>
        <v>17.639999999999997</v>
      </c>
      <c r="AH121" s="34">
        <f t="shared" si="77"/>
        <v>17.639999999999997</v>
      </c>
      <c r="AI121" s="34">
        <f t="shared" si="77"/>
        <v>17.639999999999997</v>
      </c>
      <c r="AJ121" s="127">
        <f t="shared" si="77"/>
        <v>211.67999999999992</v>
      </c>
      <c r="AK121" s="34">
        <f t="shared" si="77"/>
        <v>17.639999999999997</v>
      </c>
      <c r="AL121" s="34">
        <f t="shared" si="77"/>
        <v>17.639999999999997</v>
      </c>
      <c r="AM121" s="34">
        <f t="shared" si="77"/>
        <v>17.639999999999997</v>
      </c>
      <c r="AN121" s="34">
        <f t="shared" si="77"/>
        <v>17.639999999999997</v>
      </c>
      <c r="AO121" s="34">
        <f t="shared" si="77"/>
        <v>17.639999999999997</v>
      </c>
      <c r="AP121" s="34">
        <f t="shared" si="77"/>
        <v>17.639999999999997</v>
      </c>
      <c r="AQ121" s="34">
        <f t="shared" si="77"/>
        <v>17.639999999999997</v>
      </c>
      <c r="AR121" s="34">
        <f t="shared" si="77"/>
        <v>17.639999999999997</v>
      </c>
      <c r="AS121" s="34">
        <f t="shared" si="77"/>
        <v>17.639999999999997</v>
      </c>
      <c r="AT121" s="34">
        <f t="shared" si="77"/>
        <v>17.639999999999997</v>
      </c>
      <c r="AU121" s="34">
        <f t="shared" si="77"/>
        <v>17.639999999999997</v>
      </c>
      <c r="AV121" s="34">
        <f t="shared" si="77"/>
        <v>17.639999999999997</v>
      </c>
      <c r="AW121" s="127">
        <f t="shared" si="77"/>
        <v>211.67999999999992</v>
      </c>
      <c r="AX121" s="34">
        <f t="shared" si="77"/>
        <v>17.639999999999997</v>
      </c>
      <c r="AY121" s="34">
        <f t="shared" si="77"/>
        <v>17.639999999999997</v>
      </c>
      <c r="AZ121" s="34">
        <f t="shared" si="77"/>
        <v>17.639999999999997</v>
      </c>
      <c r="BA121" s="34">
        <f t="shared" si="77"/>
        <v>17.639999999999997</v>
      </c>
    </row>
    <row r="122" spans="2:53">
      <c r="D122" s="20" t="s">
        <v>293</v>
      </c>
      <c r="E122" s="34">
        <f>E38+E64+E90+E116</f>
        <v>7.5600000000000014</v>
      </c>
      <c r="F122" s="34">
        <f t="shared" ref="F122:BA122" si="78">F38+F64+F90+F116</f>
        <v>7.5600000000000014</v>
      </c>
      <c r="G122" s="34">
        <f t="shared" si="78"/>
        <v>7.5600000000000014</v>
      </c>
      <c r="H122" s="34">
        <f t="shared" si="78"/>
        <v>7.5600000000000014</v>
      </c>
      <c r="I122" s="34">
        <f t="shared" si="78"/>
        <v>7.5600000000000014</v>
      </c>
      <c r="J122" s="127">
        <f t="shared" si="78"/>
        <v>37.800000000000004</v>
      </c>
      <c r="K122" s="34">
        <f t="shared" si="78"/>
        <v>7.5600000000000014</v>
      </c>
      <c r="L122" s="34">
        <f t="shared" si="78"/>
        <v>7.5600000000000014</v>
      </c>
      <c r="M122" s="34">
        <f t="shared" si="78"/>
        <v>7.5600000000000014</v>
      </c>
      <c r="N122" s="34">
        <f t="shared" si="78"/>
        <v>7.5600000000000014</v>
      </c>
      <c r="O122" s="34">
        <f t="shared" si="78"/>
        <v>7.5600000000000014</v>
      </c>
      <c r="P122" s="34">
        <f t="shared" si="78"/>
        <v>7.5600000000000014</v>
      </c>
      <c r="Q122" s="34">
        <f t="shared" si="78"/>
        <v>7.5600000000000014</v>
      </c>
      <c r="R122" s="34">
        <f t="shared" si="78"/>
        <v>7.5600000000000014</v>
      </c>
      <c r="S122" s="34">
        <f t="shared" si="78"/>
        <v>7.5600000000000014</v>
      </c>
      <c r="T122" s="34">
        <f t="shared" si="78"/>
        <v>7.5600000000000014</v>
      </c>
      <c r="U122" s="34">
        <f t="shared" si="78"/>
        <v>7.5600000000000014</v>
      </c>
      <c r="V122" s="34">
        <f t="shared" si="78"/>
        <v>7.5600000000000014</v>
      </c>
      <c r="W122" s="127">
        <f t="shared" si="78"/>
        <v>90.720000000000013</v>
      </c>
      <c r="X122" s="34">
        <f t="shared" si="78"/>
        <v>7.5600000000000014</v>
      </c>
      <c r="Y122" s="34">
        <f t="shared" si="78"/>
        <v>7.5600000000000014</v>
      </c>
      <c r="Z122" s="34">
        <f t="shared" si="78"/>
        <v>7.5600000000000014</v>
      </c>
      <c r="AA122" s="34">
        <f t="shared" si="78"/>
        <v>7.5600000000000014</v>
      </c>
      <c r="AB122" s="34">
        <f t="shared" si="78"/>
        <v>7.5600000000000014</v>
      </c>
      <c r="AC122" s="34">
        <f t="shared" si="78"/>
        <v>7.5600000000000014</v>
      </c>
      <c r="AD122" s="34">
        <f t="shared" si="78"/>
        <v>7.5600000000000014</v>
      </c>
      <c r="AE122" s="34">
        <f t="shared" si="78"/>
        <v>7.5600000000000014</v>
      </c>
      <c r="AF122" s="34">
        <f t="shared" si="78"/>
        <v>7.5600000000000014</v>
      </c>
      <c r="AG122" s="34">
        <f t="shared" si="78"/>
        <v>7.5600000000000014</v>
      </c>
      <c r="AH122" s="34">
        <f t="shared" si="78"/>
        <v>7.5600000000000014</v>
      </c>
      <c r="AI122" s="34">
        <f t="shared" si="78"/>
        <v>7.5600000000000014</v>
      </c>
      <c r="AJ122" s="127">
        <f t="shared" si="78"/>
        <v>90.720000000000013</v>
      </c>
      <c r="AK122" s="34">
        <f t="shared" si="78"/>
        <v>7.5600000000000014</v>
      </c>
      <c r="AL122" s="34">
        <f t="shared" si="78"/>
        <v>7.5600000000000014</v>
      </c>
      <c r="AM122" s="34">
        <f t="shared" si="78"/>
        <v>7.5600000000000014</v>
      </c>
      <c r="AN122" s="34">
        <f t="shared" si="78"/>
        <v>7.5600000000000014</v>
      </c>
      <c r="AO122" s="34">
        <f t="shared" si="78"/>
        <v>7.5600000000000014</v>
      </c>
      <c r="AP122" s="34">
        <f t="shared" si="78"/>
        <v>7.5600000000000014</v>
      </c>
      <c r="AQ122" s="34">
        <f t="shared" si="78"/>
        <v>7.5600000000000014</v>
      </c>
      <c r="AR122" s="34">
        <f t="shared" si="78"/>
        <v>7.5600000000000014</v>
      </c>
      <c r="AS122" s="34">
        <f t="shared" si="78"/>
        <v>7.5600000000000014</v>
      </c>
      <c r="AT122" s="34">
        <f t="shared" si="78"/>
        <v>7.5600000000000014</v>
      </c>
      <c r="AU122" s="34">
        <f t="shared" si="78"/>
        <v>7.5600000000000014</v>
      </c>
      <c r="AV122" s="34">
        <f t="shared" si="78"/>
        <v>7.5600000000000014</v>
      </c>
      <c r="AW122" s="127">
        <f t="shared" si="78"/>
        <v>90.720000000000013</v>
      </c>
      <c r="AX122" s="34">
        <f t="shared" si="78"/>
        <v>7.5600000000000014</v>
      </c>
      <c r="AY122" s="34">
        <f t="shared" si="78"/>
        <v>7.5600000000000014</v>
      </c>
      <c r="AZ122" s="34">
        <f t="shared" si="78"/>
        <v>7.5600000000000014</v>
      </c>
      <c r="BA122" s="34">
        <f t="shared" si="78"/>
        <v>7.5600000000000014</v>
      </c>
    </row>
  </sheetData>
  <mergeCells count="22">
    <mergeCell ref="AW11:AW12"/>
    <mergeCell ref="B12:D12"/>
    <mergeCell ref="B66:D66"/>
    <mergeCell ref="B47:D47"/>
    <mergeCell ref="B54:D54"/>
    <mergeCell ref="B65:D65"/>
    <mergeCell ref="B13:D13"/>
    <mergeCell ref="B14:D14"/>
    <mergeCell ref="B21:D21"/>
    <mergeCell ref="B28:D28"/>
    <mergeCell ref="B39:D39"/>
    <mergeCell ref="B40:D40"/>
    <mergeCell ref="B73:D73"/>
    <mergeCell ref="B80:D80"/>
    <mergeCell ref="J11:J12"/>
    <mergeCell ref="W11:W12"/>
    <mergeCell ref="AJ11:AJ12"/>
    <mergeCell ref="B119:D119"/>
    <mergeCell ref="B91:D91"/>
    <mergeCell ref="B92:D92"/>
    <mergeCell ref="B99:D99"/>
    <mergeCell ref="B106:D106"/>
  </mergeCells>
  <pageMargins left="0.7" right="0.7" top="0.75" bottom="0.75" header="0.3" footer="0.3"/>
  <ignoredErrors>
    <ignoredError sqref="J16:J17 J19:J20 J23:J24 J26:J27 J30:J31 J33:J34 J36:J38" formula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BB29C-2376-8445-A582-B4D6C9E2D494}">
  <dimension ref="B3:Q24"/>
  <sheetViews>
    <sheetView workbookViewId="0">
      <selection activeCell="E27" sqref="E27"/>
    </sheetView>
  </sheetViews>
  <sheetFormatPr defaultColWidth="11.42578125" defaultRowHeight="15"/>
  <sheetData>
    <row r="3" spans="2:9">
      <c r="B3" t="s">
        <v>296</v>
      </c>
      <c r="C3" t="s">
        <v>297</v>
      </c>
      <c r="D3" t="s">
        <v>11</v>
      </c>
      <c r="E3" t="s">
        <v>246</v>
      </c>
    </row>
    <row r="4" spans="2:9">
      <c r="B4" t="s">
        <v>298</v>
      </c>
      <c r="C4">
        <v>10</v>
      </c>
      <c r="D4">
        <v>10</v>
      </c>
      <c r="E4">
        <f>C4*D4</f>
        <v>100</v>
      </c>
    </row>
    <row r="5" spans="2:9">
      <c r="B5" t="s">
        <v>251</v>
      </c>
      <c r="C5">
        <v>10</v>
      </c>
      <c r="D5">
        <v>30</v>
      </c>
      <c r="E5">
        <f t="shared" ref="E5:E7" si="0">C5*D5</f>
        <v>300</v>
      </c>
    </row>
    <row r="6" spans="2:9">
      <c r="B6" t="s">
        <v>252</v>
      </c>
      <c r="C6">
        <v>10</v>
      </c>
      <c r="D6">
        <v>100</v>
      </c>
      <c r="E6">
        <f t="shared" si="0"/>
        <v>1000</v>
      </c>
    </row>
    <row r="7" spans="2:9">
      <c r="B7" t="s">
        <v>253</v>
      </c>
      <c r="C7">
        <v>10</v>
      </c>
      <c r="D7">
        <v>999</v>
      </c>
      <c r="E7">
        <f t="shared" si="0"/>
        <v>9990</v>
      </c>
    </row>
    <row r="8" spans="2:9">
      <c r="B8" t="s">
        <v>299</v>
      </c>
      <c r="C8">
        <v>4</v>
      </c>
      <c r="D8">
        <v>25</v>
      </c>
      <c r="E8">
        <f>D8*C8</f>
        <v>100</v>
      </c>
    </row>
    <row r="11" spans="2:9">
      <c r="D11" s="1" t="s">
        <v>297</v>
      </c>
      <c r="E11" s="1"/>
      <c r="F11" s="1" t="s">
        <v>11</v>
      </c>
      <c r="G11" s="1"/>
      <c r="H11" s="1" t="s">
        <v>246</v>
      </c>
      <c r="I11" s="1"/>
    </row>
    <row r="12" spans="2:9">
      <c r="B12" t="s">
        <v>300</v>
      </c>
      <c r="C12" t="s">
        <v>106</v>
      </c>
      <c r="D12" t="s">
        <v>301</v>
      </c>
      <c r="E12" t="s">
        <v>302</v>
      </c>
      <c r="F12" t="s">
        <v>301</v>
      </c>
      <c r="G12" t="s">
        <v>302</v>
      </c>
      <c r="H12" t="s">
        <v>301</v>
      </c>
      <c r="I12" t="s">
        <v>302</v>
      </c>
    </row>
    <row r="13" spans="2:9">
      <c r="B13" t="s">
        <v>7</v>
      </c>
      <c r="C13">
        <v>5</v>
      </c>
      <c r="D13">
        <v>10</v>
      </c>
      <c r="E13">
        <v>10</v>
      </c>
      <c r="F13" s="3">
        <v>500</v>
      </c>
      <c r="G13" s="3">
        <v>500</v>
      </c>
      <c r="H13" s="2">
        <f>D13*F13</f>
        <v>5000</v>
      </c>
      <c r="I13" s="2">
        <f>E13*G13</f>
        <v>5000</v>
      </c>
    </row>
    <row r="14" spans="2:9">
      <c r="B14" t="s">
        <v>9</v>
      </c>
      <c r="C14">
        <v>10</v>
      </c>
      <c r="D14">
        <v>20</v>
      </c>
      <c r="E14">
        <v>20</v>
      </c>
      <c r="F14" s="3">
        <v>500</v>
      </c>
      <c r="G14" s="3">
        <v>500</v>
      </c>
      <c r="H14" s="2">
        <f t="shared" ref="H14:I15" si="1">D14*F14</f>
        <v>10000</v>
      </c>
      <c r="I14" s="2">
        <f t="shared" si="1"/>
        <v>10000</v>
      </c>
    </row>
    <row r="15" spans="2:9">
      <c r="B15" t="s">
        <v>13</v>
      </c>
      <c r="C15">
        <v>15</v>
      </c>
      <c r="D15">
        <v>30</v>
      </c>
      <c r="E15">
        <v>30</v>
      </c>
      <c r="F15" s="3">
        <v>500</v>
      </c>
      <c r="G15" s="3">
        <v>500</v>
      </c>
      <c r="H15" s="2">
        <f t="shared" si="1"/>
        <v>15000</v>
      </c>
      <c r="I15" s="2">
        <f t="shared" si="1"/>
        <v>15000</v>
      </c>
    </row>
    <row r="19" spans="2:17">
      <c r="C19" s="1" t="s">
        <v>297</v>
      </c>
      <c r="D19" s="1"/>
      <c r="E19" s="1"/>
      <c r="F19" s="1" t="s">
        <v>11</v>
      </c>
      <c r="G19" s="1"/>
      <c r="H19" s="1"/>
      <c r="I19" s="1" t="s">
        <v>246</v>
      </c>
      <c r="J19" s="1"/>
      <c r="K19" s="1"/>
      <c r="L19" s="1" t="s">
        <v>303</v>
      </c>
      <c r="M19" s="1"/>
      <c r="N19" s="1"/>
      <c r="O19" t="s">
        <v>304</v>
      </c>
    </row>
    <row r="20" spans="2:17">
      <c r="C20" s="1" t="s">
        <v>41</v>
      </c>
      <c r="D20" s="1"/>
      <c r="E20" s="1"/>
      <c r="F20" s="1" t="s">
        <v>41</v>
      </c>
      <c r="G20" s="1"/>
      <c r="H20" s="1"/>
      <c r="I20" s="1" t="s">
        <v>41</v>
      </c>
      <c r="J20" s="1"/>
      <c r="K20" s="1"/>
      <c r="L20" s="1" t="s">
        <v>41</v>
      </c>
      <c r="M20" s="1"/>
      <c r="N20" s="1"/>
      <c r="O20" s="1" t="s">
        <v>41</v>
      </c>
      <c r="P20" s="1"/>
      <c r="Q20" s="1"/>
    </row>
    <row r="21" spans="2:17">
      <c r="B21" t="s">
        <v>300</v>
      </c>
      <c r="C21" t="s">
        <v>7</v>
      </c>
      <c r="D21" t="s">
        <v>9</v>
      </c>
      <c r="E21" t="s">
        <v>13</v>
      </c>
      <c r="F21" t="s">
        <v>7</v>
      </c>
      <c r="G21" t="s">
        <v>9</v>
      </c>
      <c r="H21" t="s">
        <v>13</v>
      </c>
      <c r="I21" t="s">
        <v>7</v>
      </c>
      <c r="J21" t="s">
        <v>9</v>
      </c>
      <c r="K21" t="s">
        <v>13</v>
      </c>
      <c r="L21" t="s">
        <v>7</v>
      </c>
      <c r="M21" t="s">
        <v>9</v>
      </c>
      <c r="N21" t="s">
        <v>13</v>
      </c>
      <c r="O21" t="s">
        <v>7</v>
      </c>
      <c r="P21" t="s">
        <v>9</v>
      </c>
      <c r="Q21" t="s">
        <v>13</v>
      </c>
    </row>
    <row r="22" spans="2:17">
      <c r="B22" t="s">
        <v>7</v>
      </c>
      <c r="C22">
        <v>10</v>
      </c>
      <c r="D22">
        <v>10</v>
      </c>
      <c r="E22">
        <v>10</v>
      </c>
      <c r="F22">
        <v>10</v>
      </c>
      <c r="G22">
        <v>50</v>
      </c>
      <c r="H22">
        <v>100</v>
      </c>
      <c r="I22">
        <f>C22*F22</f>
        <v>100</v>
      </c>
      <c r="J22">
        <f t="shared" ref="J22:K24" si="2">D22*G22</f>
        <v>500</v>
      </c>
      <c r="K22">
        <f t="shared" si="2"/>
        <v>1000</v>
      </c>
      <c r="L22" s="4">
        <v>0.03</v>
      </c>
      <c r="M22" s="4">
        <v>0.03</v>
      </c>
      <c r="N22" s="4">
        <v>0.03</v>
      </c>
      <c r="O22">
        <f>I22*L22</f>
        <v>3</v>
      </c>
      <c r="P22">
        <f t="shared" ref="P22:Q24" si="3">J22*M22</f>
        <v>15</v>
      </c>
      <c r="Q22">
        <f t="shared" si="3"/>
        <v>30</v>
      </c>
    </row>
    <row r="23" spans="2:17">
      <c r="B23" t="s">
        <v>9</v>
      </c>
      <c r="C23">
        <v>20</v>
      </c>
      <c r="D23">
        <v>20</v>
      </c>
      <c r="E23">
        <v>20</v>
      </c>
      <c r="F23">
        <v>10</v>
      </c>
      <c r="G23">
        <v>50</v>
      </c>
      <c r="H23">
        <v>100</v>
      </c>
      <c r="I23">
        <f t="shared" ref="I23:I24" si="4">C23*F23</f>
        <v>200</v>
      </c>
      <c r="J23">
        <f t="shared" si="2"/>
        <v>1000</v>
      </c>
      <c r="K23">
        <f t="shared" si="2"/>
        <v>2000</v>
      </c>
      <c r="L23" s="4">
        <v>0.03</v>
      </c>
      <c r="M23" s="4">
        <v>0.03</v>
      </c>
      <c r="N23" s="4">
        <v>0.03</v>
      </c>
      <c r="O23">
        <f t="shared" ref="O23:O24" si="5">I23*L23</f>
        <v>6</v>
      </c>
      <c r="P23">
        <f t="shared" si="3"/>
        <v>30</v>
      </c>
      <c r="Q23">
        <f t="shared" si="3"/>
        <v>60</v>
      </c>
    </row>
    <row r="24" spans="2:17">
      <c r="B24" t="s">
        <v>13</v>
      </c>
      <c r="C24">
        <v>30</v>
      </c>
      <c r="D24">
        <v>30</v>
      </c>
      <c r="E24">
        <v>30</v>
      </c>
      <c r="F24">
        <v>10</v>
      </c>
      <c r="G24">
        <v>50</v>
      </c>
      <c r="H24">
        <v>100</v>
      </c>
      <c r="I24">
        <f t="shared" si="4"/>
        <v>300</v>
      </c>
      <c r="J24">
        <f t="shared" si="2"/>
        <v>1500</v>
      </c>
      <c r="K24">
        <f t="shared" si="2"/>
        <v>3000</v>
      </c>
      <c r="L24" s="4">
        <v>0.03</v>
      </c>
      <c r="M24" s="4">
        <v>0.03</v>
      </c>
      <c r="N24" s="4">
        <v>0.03</v>
      </c>
      <c r="O24">
        <f t="shared" si="5"/>
        <v>9</v>
      </c>
      <c r="P24">
        <f t="shared" si="3"/>
        <v>45</v>
      </c>
      <c r="Q24">
        <f t="shared" si="3"/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307A0-943A-4572-B2F3-C50926BB0AAA}">
  <sheetPr>
    <tabColor rgb="FFFF0000"/>
  </sheetPr>
  <dimension ref="A1:BB59"/>
  <sheetViews>
    <sheetView showGridLines="0" topLeftCell="P1" zoomScale="85" workbookViewId="0">
      <selection activeCell="AJ69" sqref="AJ69"/>
    </sheetView>
  </sheetViews>
  <sheetFormatPr defaultColWidth="8.85546875" defaultRowHeight="15"/>
  <cols>
    <col min="3" max="3" width="10.28515625" customWidth="1"/>
    <col min="5" max="5" width="13.42578125" customWidth="1"/>
    <col min="6" max="10" width="13.7109375" customWidth="1"/>
    <col min="11" max="11" width="15.7109375" customWidth="1"/>
    <col min="12" max="23" width="13.7109375" customWidth="1"/>
    <col min="24" max="24" width="15.7109375" customWidth="1"/>
    <col min="25" max="36" width="13.7109375" customWidth="1"/>
    <col min="37" max="37" width="15.85546875" customWidth="1"/>
    <col min="38" max="49" width="13.7109375" customWidth="1"/>
    <col min="50" max="50" width="15.42578125" customWidth="1"/>
    <col min="51" max="54" width="13.85546875" customWidth="1"/>
  </cols>
  <sheetData>
    <row r="1" spans="1:54">
      <c r="F1" s="120"/>
      <c r="G1" s="120"/>
      <c r="H1" s="120"/>
      <c r="I1" s="120"/>
      <c r="J1" s="120"/>
      <c r="K1" s="431">
        <v>2022</v>
      </c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431">
        <v>2023</v>
      </c>
      <c r="Y1" s="120"/>
      <c r="Z1" s="120"/>
      <c r="AA1" s="120"/>
      <c r="AB1" s="120"/>
      <c r="AC1" s="120"/>
      <c r="AD1" s="120"/>
      <c r="AE1" s="120"/>
      <c r="AF1" s="120"/>
      <c r="AG1" s="120"/>
      <c r="AH1" s="120"/>
      <c r="AI1" s="120"/>
      <c r="AJ1" s="120"/>
      <c r="AK1" s="431">
        <v>2024</v>
      </c>
      <c r="AL1" s="120"/>
      <c r="AM1" s="120"/>
      <c r="AN1" s="120"/>
      <c r="AO1" s="120"/>
      <c r="AP1" s="120"/>
      <c r="AQ1" s="120"/>
      <c r="AR1" s="120"/>
      <c r="AS1" s="120"/>
      <c r="AT1" s="120"/>
      <c r="AU1" s="120"/>
      <c r="AV1" s="120"/>
      <c r="AW1" s="120"/>
      <c r="AX1" s="431">
        <v>2025</v>
      </c>
      <c r="AY1" s="120"/>
      <c r="AZ1" s="120"/>
      <c r="BA1" s="120"/>
      <c r="BB1" s="120"/>
    </row>
    <row r="2" spans="1:54">
      <c r="C2" s="151"/>
      <c r="D2" s="151"/>
      <c r="E2" s="151"/>
      <c r="F2" s="149" t="s">
        <v>217</v>
      </c>
      <c r="G2" s="149" t="s">
        <v>218</v>
      </c>
      <c r="H2" s="149" t="s">
        <v>219</v>
      </c>
      <c r="I2" s="149" t="s">
        <v>220</v>
      </c>
      <c r="J2" s="149" t="s">
        <v>221</v>
      </c>
      <c r="K2" s="432"/>
      <c r="L2" s="149" t="s">
        <v>210</v>
      </c>
      <c r="M2" s="149" t="s">
        <v>211</v>
      </c>
      <c r="N2" s="149" t="s">
        <v>212</v>
      </c>
      <c r="O2" s="149" t="s">
        <v>213</v>
      </c>
      <c r="P2" s="149" t="s">
        <v>214</v>
      </c>
      <c r="Q2" s="149" t="s">
        <v>215</v>
      </c>
      <c r="R2" s="149" t="s">
        <v>216</v>
      </c>
      <c r="S2" s="149" t="s">
        <v>217</v>
      </c>
      <c r="T2" s="149" t="s">
        <v>218</v>
      </c>
      <c r="U2" s="149" t="s">
        <v>219</v>
      </c>
      <c r="V2" s="149" t="s">
        <v>220</v>
      </c>
      <c r="W2" s="149" t="s">
        <v>221</v>
      </c>
      <c r="X2" s="432"/>
      <c r="Y2" s="149" t="s">
        <v>210</v>
      </c>
      <c r="Z2" s="149" t="s">
        <v>211</v>
      </c>
      <c r="AA2" s="149" t="s">
        <v>212</v>
      </c>
      <c r="AB2" s="149" t="s">
        <v>213</v>
      </c>
      <c r="AC2" s="149" t="s">
        <v>214</v>
      </c>
      <c r="AD2" s="149" t="s">
        <v>215</v>
      </c>
      <c r="AE2" s="149" t="s">
        <v>216</v>
      </c>
      <c r="AF2" s="149" t="s">
        <v>217</v>
      </c>
      <c r="AG2" s="149" t="s">
        <v>218</v>
      </c>
      <c r="AH2" s="149" t="s">
        <v>219</v>
      </c>
      <c r="AI2" s="149" t="s">
        <v>220</v>
      </c>
      <c r="AJ2" s="149" t="s">
        <v>221</v>
      </c>
      <c r="AK2" s="432"/>
      <c r="AL2" s="149" t="s">
        <v>210</v>
      </c>
      <c r="AM2" s="149" t="s">
        <v>211</v>
      </c>
      <c r="AN2" s="149" t="s">
        <v>212</v>
      </c>
      <c r="AO2" s="149" t="s">
        <v>213</v>
      </c>
      <c r="AP2" s="149" t="s">
        <v>214</v>
      </c>
      <c r="AQ2" s="149" t="s">
        <v>215</v>
      </c>
      <c r="AR2" s="149" t="s">
        <v>216</v>
      </c>
      <c r="AS2" s="149" t="s">
        <v>217</v>
      </c>
      <c r="AT2" s="149" t="s">
        <v>218</v>
      </c>
      <c r="AU2" s="149" t="s">
        <v>219</v>
      </c>
      <c r="AV2" s="149" t="s">
        <v>220</v>
      </c>
      <c r="AW2" s="149" t="s">
        <v>221</v>
      </c>
      <c r="AX2" s="432"/>
      <c r="AY2" s="149" t="s">
        <v>210</v>
      </c>
      <c r="AZ2" s="149" t="s">
        <v>211</v>
      </c>
      <c r="BA2" s="149" t="s">
        <v>212</v>
      </c>
      <c r="BB2" s="149" t="s">
        <v>213</v>
      </c>
    </row>
    <row r="3" spans="1:54">
      <c r="F3" s="179"/>
      <c r="G3" s="179"/>
      <c r="H3" s="179"/>
      <c r="I3" s="179"/>
      <c r="J3" s="179"/>
      <c r="K3" s="99"/>
      <c r="L3" s="179"/>
      <c r="M3" s="179"/>
      <c r="N3" s="179"/>
      <c r="O3" s="179"/>
      <c r="P3" s="179"/>
      <c r="Q3" s="179"/>
      <c r="R3" s="179"/>
      <c r="S3" s="179"/>
      <c r="T3" s="179"/>
      <c r="U3" s="179"/>
      <c r="V3" s="179"/>
      <c r="W3" s="179"/>
      <c r="X3" s="99"/>
      <c r="Y3" s="179"/>
      <c r="Z3" s="179"/>
      <c r="AA3" s="179"/>
      <c r="AB3" s="179"/>
      <c r="AC3" s="179"/>
      <c r="AD3" s="179"/>
      <c r="AE3" s="179"/>
      <c r="AF3" s="179"/>
      <c r="AG3" s="179"/>
      <c r="AH3" s="179"/>
      <c r="AI3" s="179"/>
      <c r="AJ3" s="179"/>
      <c r="AK3" s="99"/>
      <c r="AL3" s="179"/>
      <c r="AM3" s="179"/>
      <c r="AN3" s="179"/>
      <c r="AO3" s="179"/>
      <c r="AP3" s="179"/>
      <c r="AQ3" s="179"/>
      <c r="AR3" s="179"/>
      <c r="AS3" s="179"/>
      <c r="AT3" s="179"/>
      <c r="AU3" s="179"/>
      <c r="AV3" s="179"/>
      <c r="AW3" s="179"/>
      <c r="AX3" s="99"/>
      <c r="AY3" s="179"/>
      <c r="AZ3" s="179"/>
      <c r="BA3" s="179"/>
      <c r="BB3" s="179"/>
    </row>
    <row r="4" spans="1:54">
      <c r="C4" s="69"/>
      <c r="D4" s="69"/>
      <c r="E4" s="69"/>
      <c r="F4" s="202"/>
      <c r="G4" s="202"/>
      <c r="H4" s="202"/>
      <c r="I4" s="202"/>
      <c r="J4" s="202"/>
      <c r="K4" s="203"/>
      <c r="L4" s="202"/>
      <c r="M4" s="202"/>
      <c r="N4" s="202"/>
      <c r="O4" s="202"/>
      <c r="P4" s="202"/>
      <c r="Q4" s="202"/>
      <c r="R4" s="202"/>
      <c r="S4" s="202"/>
      <c r="T4" s="202"/>
      <c r="U4" s="202"/>
      <c r="V4" s="202"/>
      <c r="W4" s="202"/>
      <c r="X4" s="203"/>
      <c r="Y4" s="202"/>
      <c r="Z4" s="202"/>
      <c r="AA4" s="202"/>
      <c r="AB4" s="202"/>
      <c r="AC4" s="202"/>
      <c r="AD4" s="202"/>
      <c r="AE4" s="202"/>
      <c r="AF4" s="202"/>
      <c r="AG4" s="202"/>
      <c r="AH4" s="202"/>
      <c r="AI4" s="202"/>
      <c r="AJ4" s="202"/>
      <c r="AK4" s="203"/>
      <c r="AL4" s="202"/>
      <c r="AM4" s="202"/>
      <c r="AN4" s="202"/>
      <c r="AO4" s="202"/>
      <c r="AP4" s="202"/>
      <c r="AQ4" s="202"/>
      <c r="AR4" s="202"/>
      <c r="AS4" s="202"/>
      <c r="AT4" s="202"/>
      <c r="AU4" s="202"/>
      <c r="AV4" s="202"/>
      <c r="AW4" s="202"/>
      <c r="AX4" s="203"/>
      <c r="AY4" s="202"/>
      <c r="AZ4" s="202"/>
      <c r="BA4" s="202"/>
      <c r="BB4" s="202"/>
    </row>
    <row r="5" spans="1:54" ht="15" customHeight="1">
      <c r="A5" s="476" t="s">
        <v>282</v>
      </c>
      <c r="B5" s="476"/>
      <c r="C5" s="476"/>
      <c r="D5" s="476"/>
      <c r="E5" s="207"/>
    </row>
    <row r="6" spans="1:54" ht="15" customHeight="1">
      <c r="A6" s="476"/>
      <c r="B6" s="476"/>
      <c r="C6" s="476"/>
      <c r="D6" s="476"/>
      <c r="E6" s="207"/>
    </row>
    <row r="7" spans="1:54" ht="15" customHeight="1">
      <c r="A7" s="476"/>
      <c r="B7" s="476"/>
      <c r="C7" s="476"/>
      <c r="D7" s="476"/>
      <c r="E7" s="207"/>
    </row>
    <row r="8" spans="1:54">
      <c r="C8" s="139" t="s">
        <v>16</v>
      </c>
      <c r="D8" s="139"/>
      <c r="E8" s="139"/>
      <c r="F8" s="7">
        <f>'Digital Collectibles'!E101</f>
        <v>2289</v>
      </c>
      <c r="G8" s="7">
        <f>'Digital Collectibles'!F101</f>
        <v>1899</v>
      </c>
      <c r="H8" s="7">
        <f>'Digital Collectibles'!G101</f>
        <v>1809</v>
      </c>
      <c r="I8" s="7">
        <f>'Digital Collectibles'!H101</f>
        <v>710</v>
      </c>
      <c r="J8" s="7">
        <f>'Digital Collectibles'!I101</f>
        <v>1644</v>
      </c>
      <c r="K8" s="97">
        <f>'Digital Collectibles'!J101</f>
        <v>8351</v>
      </c>
      <c r="L8" s="7">
        <f>'Digital Collectibles'!K101</f>
        <v>1834</v>
      </c>
      <c r="M8" s="7">
        <f>'Digital Collectibles'!L101</f>
        <v>1524</v>
      </c>
      <c r="N8" s="7">
        <f>'Digital Collectibles'!M101</f>
        <v>1709</v>
      </c>
      <c r="O8" s="7">
        <f>'Digital Collectibles'!N101</f>
        <v>490</v>
      </c>
      <c r="P8" s="7">
        <f>'Digital Collectibles'!O101</f>
        <v>300</v>
      </c>
      <c r="Q8" s="7">
        <f>'Digital Collectibles'!P101</f>
        <v>0</v>
      </c>
      <c r="R8" s="7">
        <f>'Digital Collectibles'!Q101</f>
        <v>0</v>
      </c>
      <c r="S8" s="7">
        <f>'Digital Collectibles'!R101</f>
        <v>2289</v>
      </c>
      <c r="T8" s="7">
        <f>'Digital Collectibles'!S101</f>
        <v>1899</v>
      </c>
      <c r="U8" s="7">
        <f>'Digital Collectibles'!T101</f>
        <v>1809</v>
      </c>
      <c r="V8" s="7">
        <f>'Digital Collectibles'!U101</f>
        <v>710</v>
      </c>
      <c r="W8" s="7">
        <f>'Digital Collectibles'!V101</f>
        <v>2643</v>
      </c>
      <c r="X8" s="97">
        <f>'Digital Collectibles'!W101</f>
        <v>15207</v>
      </c>
      <c r="Y8" s="7">
        <f>'Digital Collectibles'!X101</f>
        <v>1834</v>
      </c>
      <c r="Z8" s="7">
        <f>'Digital Collectibles'!Y101</f>
        <v>1524</v>
      </c>
      <c r="AA8" s="7">
        <f>'Digital Collectibles'!Z101</f>
        <v>1709</v>
      </c>
      <c r="AB8" s="7">
        <f>'Digital Collectibles'!AA101</f>
        <v>490</v>
      </c>
      <c r="AC8" s="7">
        <f>'Digital Collectibles'!AB101</f>
        <v>300</v>
      </c>
      <c r="AD8" s="7">
        <f>'Digital Collectibles'!AC101</f>
        <v>0</v>
      </c>
      <c r="AE8" s="7">
        <f>'Digital Collectibles'!AD101</f>
        <v>0</v>
      </c>
      <c r="AF8" s="7">
        <f>'Digital Collectibles'!AE101</f>
        <v>2289</v>
      </c>
      <c r="AG8" s="7">
        <f>'Digital Collectibles'!AF101</f>
        <v>1899</v>
      </c>
      <c r="AH8" s="7">
        <f>'Digital Collectibles'!AG101</f>
        <v>1809</v>
      </c>
      <c r="AI8" s="7">
        <f>'Digital Collectibles'!AH101</f>
        <v>710</v>
      </c>
      <c r="AJ8" s="7">
        <f>'Digital Collectibles'!AI101</f>
        <v>2643</v>
      </c>
      <c r="AK8" s="97">
        <f>'Digital Collectibles'!AJ101</f>
        <v>15207</v>
      </c>
      <c r="AL8" s="7">
        <f>'Digital Collectibles'!AK101</f>
        <v>1834</v>
      </c>
      <c r="AM8" s="7">
        <f>'Digital Collectibles'!AL101</f>
        <v>1524</v>
      </c>
      <c r="AN8" s="7">
        <f>'Digital Collectibles'!AM101</f>
        <v>1709</v>
      </c>
      <c r="AO8" s="7">
        <f>'Digital Collectibles'!AN101</f>
        <v>490</v>
      </c>
      <c r="AP8" s="7">
        <f>'Digital Collectibles'!AO101</f>
        <v>300</v>
      </c>
      <c r="AQ8" s="7">
        <f>'Digital Collectibles'!AP101</f>
        <v>0</v>
      </c>
      <c r="AR8" s="7">
        <f>'Digital Collectibles'!AQ101</f>
        <v>0</v>
      </c>
      <c r="AS8" s="7">
        <f>'Digital Collectibles'!AR101</f>
        <v>2319</v>
      </c>
      <c r="AT8" s="7">
        <f>'Digital Collectibles'!AS101</f>
        <v>1899</v>
      </c>
      <c r="AU8" s="7">
        <f>'Digital Collectibles'!AT101</f>
        <v>1809</v>
      </c>
      <c r="AV8" s="7">
        <f>'Digital Collectibles'!AU101</f>
        <v>710</v>
      </c>
      <c r="AW8" s="7">
        <f>'Digital Collectibles'!AV101</f>
        <v>2643</v>
      </c>
      <c r="AX8" s="204">
        <f>'Digital Collectibles'!AW101</f>
        <v>15237</v>
      </c>
      <c r="AY8" s="7">
        <f>'Digital Collectibles'!AX101</f>
        <v>1834</v>
      </c>
      <c r="AZ8" s="7">
        <f>'Digital Collectibles'!AY101</f>
        <v>1524</v>
      </c>
      <c r="BA8" s="7">
        <f>'Digital Collectibles'!AZ101</f>
        <v>1709</v>
      </c>
      <c r="BB8" s="7">
        <f>'Digital Collectibles'!BA101</f>
        <v>490</v>
      </c>
    </row>
    <row r="9" spans="1:54">
      <c r="C9" s="139" t="s">
        <v>17</v>
      </c>
      <c r="D9" s="139"/>
      <c r="E9" s="139"/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f>SUM(F9:J9)</f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f>'Brand Sponsorships'!C58</f>
        <v>0</v>
      </c>
      <c r="T9" s="7">
        <f>'Brand Sponsorships'!D58</f>
        <v>0</v>
      </c>
      <c r="U9" s="7">
        <f>'Brand Sponsorships'!E58</f>
        <v>15000</v>
      </c>
      <c r="V9" s="7">
        <f>'Brand Sponsorships'!F58</f>
        <v>15000</v>
      </c>
      <c r="W9" s="7">
        <f>'Brand Sponsorships'!G58</f>
        <v>0</v>
      </c>
      <c r="X9" s="97">
        <f>'Brand Sponsorships'!H58</f>
        <v>30000</v>
      </c>
      <c r="Y9" s="7">
        <f>'Brand Sponsorships'!I58</f>
        <v>15000</v>
      </c>
      <c r="Z9" s="7">
        <f>'Brand Sponsorships'!J58</f>
        <v>0</v>
      </c>
      <c r="AA9" s="7">
        <f>'Brand Sponsorships'!K58</f>
        <v>0</v>
      </c>
      <c r="AB9" s="7">
        <f>'Brand Sponsorships'!L58</f>
        <v>0</v>
      </c>
      <c r="AC9" s="7">
        <f>'Brand Sponsorships'!M58</f>
        <v>0</v>
      </c>
      <c r="AD9" s="7">
        <f>'Brand Sponsorships'!N58</f>
        <v>0</v>
      </c>
      <c r="AE9" s="7">
        <f>'Brand Sponsorships'!O58</f>
        <v>30000</v>
      </c>
      <c r="AF9" s="7">
        <f>'Brand Sponsorships'!P58</f>
        <v>0</v>
      </c>
      <c r="AG9" s="7">
        <f>'Brand Sponsorships'!Q58</f>
        <v>15000</v>
      </c>
      <c r="AH9" s="7">
        <f>'Brand Sponsorships'!R58</f>
        <v>0</v>
      </c>
      <c r="AI9" s="7">
        <f>'Brand Sponsorships'!S58</f>
        <v>0</v>
      </c>
      <c r="AJ9" s="7">
        <f>'Brand Sponsorships'!T58</f>
        <v>0</v>
      </c>
      <c r="AK9" s="97">
        <f>'Brand Sponsorships'!U58</f>
        <v>60000</v>
      </c>
      <c r="AL9" s="7">
        <f>'Brand Sponsorships'!V58</f>
        <v>15000</v>
      </c>
      <c r="AM9" s="7">
        <f>'Brand Sponsorships'!W58</f>
        <v>0</v>
      </c>
      <c r="AN9" s="7">
        <f>'Brand Sponsorships'!X58</f>
        <v>0</v>
      </c>
      <c r="AO9" s="7">
        <f>'Brand Sponsorships'!Y58</f>
        <v>15000</v>
      </c>
      <c r="AP9" s="7">
        <f>'Brand Sponsorships'!Z58</f>
        <v>0</v>
      </c>
      <c r="AQ9" s="7">
        <f>'Brand Sponsorships'!AA58</f>
        <v>0</v>
      </c>
      <c r="AR9" s="7">
        <f>'Brand Sponsorships'!AB58</f>
        <v>30000</v>
      </c>
      <c r="AS9" s="7">
        <f>'Brand Sponsorships'!AC58</f>
        <v>0</v>
      </c>
      <c r="AT9" s="7">
        <f>'Brand Sponsorships'!AD58</f>
        <v>15000</v>
      </c>
      <c r="AU9" s="7">
        <f>'Brand Sponsorships'!AE58</f>
        <v>0</v>
      </c>
      <c r="AV9" s="7">
        <f>'Brand Sponsorships'!AF58</f>
        <v>0</v>
      </c>
      <c r="AW9" s="7">
        <f>'Brand Sponsorships'!AG58</f>
        <v>15000</v>
      </c>
      <c r="AX9" s="97">
        <f>'Brand Sponsorships'!AH58</f>
        <v>90000</v>
      </c>
      <c r="AY9" s="7">
        <f>'Brand Sponsorships'!AI58</f>
        <v>15000</v>
      </c>
      <c r="AZ9" s="7">
        <f>'Brand Sponsorships'!AJ58</f>
        <v>0</v>
      </c>
      <c r="BA9" s="7">
        <f>'Brand Sponsorships'!AK58</f>
        <v>0</v>
      </c>
      <c r="BB9" s="7">
        <f>'Brand Sponsorships'!AL58</f>
        <v>15000</v>
      </c>
    </row>
    <row r="10" spans="1:54">
      <c r="C10" s="139" t="s">
        <v>305</v>
      </c>
      <c r="D10" s="139"/>
      <c r="E10" s="139"/>
      <c r="F10" s="7">
        <f>'Affiliate Marketing '!D140</f>
        <v>14.100000000000001</v>
      </c>
      <c r="G10" s="7">
        <f>'Affiliate Marketing '!E140</f>
        <v>10.5</v>
      </c>
      <c r="H10" s="7">
        <f>'Affiliate Marketing '!F140</f>
        <v>10.8</v>
      </c>
      <c r="I10" s="7">
        <f>'Affiliate Marketing '!G140</f>
        <v>15.3</v>
      </c>
      <c r="J10" s="7">
        <f>'Affiliate Marketing '!H140</f>
        <v>16.5</v>
      </c>
      <c r="K10" s="97">
        <f>'Affiliate Marketing '!I140</f>
        <v>67.2</v>
      </c>
      <c r="L10" s="7">
        <f>'Affiliate Marketing '!J140</f>
        <v>12</v>
      </c>
      <c r="M10" s="7">
        <f>'Affiliate Marketing '!K140</f>
        <v>6</v>
      </c>
      <c r="N10" s="7">
        <f>'Affiliate Marketing '!L140</f>
        <v>0.3</v>
      </c>
      <c r="O10" s="7">
        <f>'Affiliate Marketing '!M140</f>
        <v>0</v>
      </c>
      <c r="P10" s="7">
        <f>'Affiliate Marketing '!N140</f>
        <v>9</v>
      </c>
      <c r="Q10" s="7">
        <f>'Affiliate Marketing '!O140</f>
        <v>0</v>
      </c>
      <c r="R10" s="7">
        <f>'Affiliate Marketing '!P140</f>
        <v>0</v>
      </c>
      <c r="S10" s="7">
        <f>'Affiliate Marketing '!Q140</f>
        <v>14.100000000000001</v>
      </c>
      <c r="T10" s="7">
        <f>'Affiliate Marketing '!R140</f>
        <v>10.5</v>
      </c>
      <c r="U10" s="7">
        <f>'Affiliate Marketing '!S140</f>
        <v>10.8</v>
      </c>
      <c r="V10" s="7">
        <f>'Affiliate Marketing '!T140</f>
        <v>15.3</v>
      </c>
      <c r="W10" s="7">
        <f>'Affiliate Marketing '!U140</f>
        <v>16.5</v>
      </c>
      <c r="X10" s="97">
        <f>'Affiliate Marketing '!V140</f>
        <v>94.5</v>
      </c>
      <c r="Y10" s="7">
        <f>'Affiliate Marketing '!W140</f>
        <v>12</v>
      </c>
      <c r="Z10" s="7">
        <f>'Affiliate Marketing '!X140</f>
        <v>6</v>
      </c>
      <c r="AA10" s="7">
        <f>'Affiliate Marketing '!Y140</f>
        <v>0.3</v>
      </c>
      <c r="AB10" s="7">
        <f>'Affiliate Marketing '!Z140</f>
        <v>0</v>
      </c>
      <c r="AC10" s="7">
        <f>'Affiliate Marketing '!AA140</f>
        <v>9</v>
      </c>
      <c r="AD10" s="7">
        <f>'Affiliate Marketing '!AB140</f>
        <v>0</v>
      </c>
      <c r="AE10" s="7">
        <f>'Affiliate Marketing '!AC140</f>
        <v>0</v>
      </c>
      <c r="AF10" s="7">
        <f>'Affiliate Marketing '!AD140</f>
        <v>14.100000000000001</v>
      </c>
      <c r="AG10" s="7">
        <f>'Affiliate Marketing '!AE140</f>
        <v>10.5</v>
      </c>
      <c r="AH10" s="7">
        <f>'Affiliate Marketing '!AF140</f>
        <v>10.8</v>
      </c>
      <c r="AI10" s="7">
        <f>'Affiliate Marketing '!AG140</f>
        <v>15.3</v>
      </c>
      <c r="AJ10" s="7">
        <f>'Affiliate Marketing '!AH140</f>
        <v>16.5</v>
      </c>
      <c r="AK10" s="97">
        <f>'Affiliate Marketing '!AI140</f>
        <v>94.5</v>
      </c>
      <c r="AL10" s="7">
        <f>'Affiliate Marketing '!AJ140</f>
        <v>12</v>
      </c>
      <c r="AM10" s="7">
        <f>'Affiliate Marketing '!AK140</f>
        <v>6</v>
      </c>
      <c r="AN10" s="7">
        <f>'Affiliate Marketing '!AL140</f>
        <v>0.3</v>
      </c>
      <c r="AO10" s="7">
        <f>'Affiliate Marketing '!AM140</f>
        <v>0</v>
      </c>
      <c r="AP10" s="7">
        <f>'Affiliate Marketing '!AN140</f>
        <v>9</v>
      </c>
      <c r="AQ10" s="7">
        <f>'Affiliate Marketing '!AO140</f>
        <v>0</v>
      </c>
      <c r="AR10" s="7">
        <f>'Affiliate Marketing '!AP140</f>
        <v>0</v>
      </c>
      <c r="AS10" s="7">
        <f>'Affiliate Marketing '!AQ140</f>
        <v>14.100000000000001</v>
      </c>
      <c r="AT10" s="7">
        <f>'Affiliate Marketing '!AR140</f>
        <v>10.5</v>
      </c>
      <c r="AU10" s="7">
        <f>'Affiliate Marketing '!AS140</f>
        <v>10.8</v>
      </c>
      <c r="AV10" s="7">
        <f>'Affiliate Marketing '!AT140</f>
        <v>15.3</v>
      </c>
      <c r="AW10" s="7">
        <f>'Affiliate Marketing '!AU140</f>
        <v>16.5</v>
      </c>
      <c r="AX10" s="97">
        <f>'Affiliate Marketing '!AV140</f>
        <v>94.5</v>
      </c>
      <c r="AY10" s="7">
        <f>'Affiliate Marketing '!AW140</f>
        <v>12</v>
      </c>
      <c r="AZ10" s="7">
        <f>'Affiliate Marketing '!AX140</f>
        <v>6</v>
      </c>
      <c r="BA10" s="7">
        <f>'Affiliate Marketing '!AY140</f>
        <v>0.3</v>
      </c>
      <c r="BB10" s="7">
        <f>'Affiliate Marketing '!AZ140</f>
        <v>0</v>
      </c>
    </row>
    <row r="11" spans="1:54">
      <c r="C11" s="475" t="s">
        <v>306</v>
      </c>
      <c r="D11" s="475"/>
      <c r="E11" s="475"/>
      <c r="F11" s="35">
        <f>SUM(F8:F10)</f>
        <v>2303.1</v>
      </c>
      <c r="G11" s="35">
        <f t="shared" ref="G11:I11" si="0">SUM(G8:G10)</f>
        <v>1909.5</v>
      </c>
      <c r="H11" s="35">
        <f t="shared" si="0"/>
        <v>1819.8</v>
      </c>
      <c r="I11" s="35">
        <f t="shared" si="0"/>
        <v>725.3</v>
      </c>
      <c r="J11" s="35">
        <f>SUM(J8:J10)</f>
        <v>1660.5</v>
      </c>
      <c r="K11" s="141"/>
      <c r="L11" s="35">
        <f>SUM(L8:L10)</f>
        <v>1846</v>
      </c>
      <c r="M11" s="35">
        <f t="shared" ref="M11:Y11" si="1">SUM(M8:M10)</f>
        <v>1530</v>
      </c>
      <c r="N11" s="35">
        <f t="shared" si="1"/>
        <v>1709.3</v>
      </c>
      <c r="O11" s="35">
        <f t="shared" si="1"/>
        <v>490</v>
      </c>
      <c r="P11" s="35">
        <f t="shared" si="1"/>
        <v>309</v>
      </c>
      <c r="Q11" s="35">
        <f t="shared" si="1"/>
        <v>0</v>
      </c>
      <c r="R11" s="35">
        <f t="shared" si="1"/>
        <v>0</v>
      </c>
      <c r="S11" s="35">
        <f t="shared" si="1"/>
        <v>2303.1</v>
      </c>
      <c r="T11" s="35">
        <f t="shared" si="1"/>
        <v>1909.5</v>
      </c>
      <c r="U11" s="35">
        <f t="shared" si="1"/>
        <v>16819.8</v>
      </c>
      <c r="V11" s="35">
        <f t="shared" si="1"/>
        <v>15725.3</v>
      </c>
      <c r="W11" s="35">
        <f t="shared" si="1"/>
        <v>2659.5</v>
      </c>
      <c r="X11" s="35"/>
      <c r="Y11" s="35">
        <f t="shared" si="1"/>
        <v>16846</v>
      </c>
      <c r="Z11" s="35">
        <f t="shared" ref="Z11" si="2">SUM(Z8:Z10)</f>
        <v>1530</v>
      </c>
      <c r="AA11" s="35">
        <f t="shared" ref="AA11" si="3">SUM(AA8:AA10)</f>
        <v>1709.3</v>
      </c>
      <c r="AB11" s="35">
        <f t="shared" ref="AB11" si="4">SUM(AB8:AB10)</f>
        <v>490</v>
      </c>
      <c r="AC11" s="35">
        <f t="shared" ref="AC11" si="5">SUM(AC8:AC10)</f>
        <v>309</v>
      </c>
      <c r="AD11" s="35">
        <f t="shared" ref="AD11" si="6">SUM(AD8:AD10)</f>
        <v>0</v>
      </c>
      <c r="AE11" s="35">
        <f t="shared" ref="AE11" si="7">SUM(AE8:AE10)</f>
        <v>30000</v>
      </c>
      <c r="AF11" s="35">
        <f t="shared" ref="AF11" si="8">SUM(AF8:AF10)</f>
        <v>2303.1</v>
      </c>
      <c r="AG11" s="35">
        <f t="shared" ref="AG11" si="9">SUM(AG8:AG10)</f>
        <v>16909.5</v>
      </c>
      <c r="AH11" s="35">
        <f t="shared" ref="AH11" si="10">SUM(AH8:AH10)</f>
        <v>1819.8</v>
      </c>
      <c r="AI11" s="35">
        <f t="shared" ref="AI11" si="11">SUM(AI8:AI10)</f>
        <v>725.3</v>
      </c>
      <c r="AJ11" s="35">
        <f t="shared" ref="AJ11" si="12">SUM(AJ8:AJ10)</f>
        <v>2659.5</v>
      </c>
      <c r="AK11" s="35"/>
      <c r="AL11" s="35">
        <f t="shared" ref="AL11" si="13">SUM(AL8:AL10)</f>
        <v>16846</v>
      </c>
      <c r="AM11" s="35">
        <f t="shared" ref="AM11" si="14">SUM(AM8:AM10)</f>
        <v>1530</v>
      </c>
      <c r="AN11" s="35">
        <f t="shared" ref="AN11" si="15">SUM(AN8:AN10)</f>
        <v>1709.3</v>
      </c>
      <c r="AO11" s="35">
        <f t="shared" ref="AO11" si="16">SUM(AO8:AO10)</f>
        <v>15490</v>
      </c>
      <c r="AP11" s="35">
        <f t="shared" ref="AP11" si="17">SUM(AP8:AP10)</f>
        <v>309</v>
      </c>
      <c r="AQ11" s="35">
        <f t="shared" ref="AQ11" si="18">SUM(AQ8:AQ10)</f>
        <v>0</v>
      </c>
      <c r="AR11" s="35">
        <f t="shared" ref="AR11" si="19">SUM(AR8:AR10)</f>
        <v>30000</v>
      </c>
      <c r="AS11" s="35">
        <f t="shared" ref="AS11" si="20">SUM(AS8:AS10)</f>
        <v>2333.1</v>
      </c>
      <c r="AT11" s="35">
        <f t="shared" ref="AT11" si="21">SUM(AT8:AT10)</f>
        <v>16909.5</v>
      </c>
      <c r="AU11" s="35">
        <f t="shared" ref="AU11" si="22">SUM(AU8:AU10)</f>
        <v>1819.8</v>
      </c>
      <c r="AV11" s="35">
        <f t="shared" ref="AV11" si="23">SUM(AV8:AV10)</f>
        <v>725.3</v>
      </c>
      <c r="AW11" s="35">
        <f t="shared" ref="AW11:AY11" si="24">SUM(AW8:AW10)</f>
        <v>17659.5</v>
      </c>
      <c r="AX11" s="205"/>
      <c r="AY11" s="35">
        <f t="shared" si="24"/>
        <v>16846</v>
      </c>
      <c r="AZ11" s="35">
        <f t="shared" ref="AZ11" si="25">SUM(AZ8:AZ10)</f>
        <v>1530</v>
      </c>
      <c r="BA11" s="35">
        <f t="shared" ref="BA11" si="26">SUM(BA8:BA10)</f>
        <v>1709.3</v>
      </c>
      <c r="BB11" s="35">
        <f t="shared" ref="BB11" si="27">SUM(BB8:BB10)</f>
        <v>15490</v>
      </c>
    </row>
    <row r="12" spans="1:54">
      <c r="AX12" s="28"/>
    </row>
    <row r="13" spans="1:54">
      <c r="C13" s="475" t="s">
        <v>287</v>
      </c>
      <c r="D13" s="475"/>
      <c r="E13" s="475"/>
      <c r="K13" s="140">
        <f>SUM(K8:K10)</f>
        <v>8418.2000000000007</v>
      </c>
      <c r="X13" s="140">
        <f>SUM(X8:X10)</f>
        <v>45301.5</v>
      </c>
      <c r="AK13" s="140">
        <f>SUM(AK8:AK10)</f>
        <v>75301.5</v>
      </c>
      <c r="AX13" s="206">
        <f>SUM(AX8:AX10)</f>
        <v>105331.5</v>
      </c>
    </row>
    <row r="15" spans="1:54">
      <c r="C15" s="477" t="s">
        <v>307</v>
      </c>
      <c r="D15" s="477"/>
      <c r="E15" s="477"/>
    </row>
    <row r="17" spans="1:54">
      <c r="C17" s="474" t="s">
        <v>16</v>
      </c>
      <c r="D17" s="474"/>
      <c r="E17" s="474"/>
      <c r="F17" s="266">
        <f>IFERROR(F8/F$11,0)</f>
        <v>0.99387781685554255</v>
      </c>
      <c r="G17" s="266">
        <f t="shared" ref="G17:AV17" si="28">IFERROR(G8/G$11,0)</f>
        <v>0.9945011783189317</v>
      </c>
      <c r="H17" s="266">
        <f t="shared" si="28"/>
        <v>0.99406528189910981</v>
      </c>
      <c r="I17" s="266">
        <f t="shared" si="28"/>
        <v>0.97890528057355586</v>
      </c>
      <c r="J17" s="266">
        <f t="shared" si="28"/>
        <v>0.99006323396567297</v>
      </c>
      <c r="K17" s="219">
        <f>IFERROR(K8/K$13,0)</f>
        <v>0.99201729585897214</v>
      </c>
      <c r="L17" s="266">
        <f t="shared" si="28"/>
        <v>0.99349945828819064</v>
      </c>
      <c r="M17" s="266">
        <f t="shared" si="28"/>
        <v>0.99607843137254903</v>
      </c>
      <c r="N17" s="266">
        <f t="shared" si="28"/>
        <v>0.99982448955712866</v>
      </c>
      <c r="O17" s="266">
        <f t="shared" si="28"/>
        <v>1</v>
      </c>
      <c r="P17" s="266">
        <f t="shared" si="28"/>
        <v>0.970873786407767</v>
      </c>
      <c r="Q17" s="266">
        <f t="shared" si="28"/>
        <v>0</v>
      </c>
      <c r="R17" s="266">
        <f t="shared" si="28"/>
        <v>0</v>
      </c>
      <c r="S17" s="266">
        <f t="shared" si="28"/>
        <v>0.99387781685554255</v>
      </c>
      <c r="T17" s="266">
        <f t="shared" si="28"/>
        <v>0.9945011783189317</v>
      </c>
      <c r="U17" s="266">
        <f t="shared" si="28"/>
        <v>0.10755181393357829</v>
      </c>
      <c r="V17" s="266">
        <f t="shared" si="28"/>
        <v>4.51501720157962E-2</v>
      </c>
      <c r="W17" s="266">
        <f t="shared" si="28"/>
        <v>0.9937958262831359</v>
      </c>
      <c r="X17" s="219">
        <f>IFERROR(X8/X$13,0)</f>
        <v>0.33568424886593157</v>
      </c>
      <c r="Y17" s="266">
        <f t="shared" si="28"/>
        <v>0.10886857414222961</v>
      </c>
      <c r="Z17" s="266">
        <f t="shared" si="28"/>
        <v>0.99607843137254903</v>
      </c>
      <c r="AA17" s="266">
        <f t="shared" si="28"/>
        <v>0.99982448955712866</v>
      </c>
      <c r="AB17" s="266">
        <f t="shared" si="28"/>
        <v>1</v>
      </c>
      <c r="AC17" s="266">
        <f t="shared" si="28"/>
        <v>0.970873786407767</v>
      </c>
      <c r="AD17" s="266">
        <f t="shared" si="28"/>
        <v>0</v>
      </c>
      <c r="AE17" s="266">
        <f>IFERROR(AE8/AE$11,0)</f>
        <v>0</v>
      </c>
      <c r="AF17" s="266">
        <f t="shared" ref="AF17:AV17" si="29">IFERROR(AF8/AF$11,0)</f>
        <v>0.99387781685554255</v>
      </c>
      <c r="AG17" s="266">
        <f t="shared" si="29"/>
        <v>0.11230373458706644</v>
      </c>
      <c r="AH17" s="266">
        <f t="shared" si="29"/>
        <v>0.99406528189910981</v>
      </c>
      <c r="AI17" s="266">
        <f t="shared" si="29"/>
        <v>0.97890528057355586</v>
      </c>
      <c r="AJ17" s="266">
        <f t="shared" si="29"/>
        <v>0.9937958262831359</v>
      </c>
      <c r="AK17" s="219">
        <f>IFERROR(AK8/AK$13,0)</f>
        <v>0.20194816836318003</v>
      </c>
      <c r="AL17" s="266">
        <f t="shared" si="29"/>
        <v>0.10886857414222961</v>
      </c>
      <c r="AM17" s="266">
        <f t="shared" si="29"/>
        <v>0.99607843137254903</v>
      </c>
      <c r="AN17" s="266">
        <f t="shared" si="29"/>
        <v>0.99982448955712866</v>
      </c>
      <c r="AO17" s="266">
        <f t="shared" si="29"/>
        <v>3.1633311814073597E-2</v>
      </c>
      <c r="AP17" s="266">
        <f t="shared" si="29"/>
        <v>0.970873786407767</v>
      </c>
      <c r="AQ17" s="266">
        <f t="shared" si="29"/>
        <v>0</v>
      </c>
      <c r="AR17" s="266">
        <f t="shared" si="29"/>
        <v>0</v>
      </c>
      <c r="AS17" s="266">
        <f t="shared" si="29"/>
        <v>0.99395653851099397</v>
      </c>
      <c r="AT17" s="266">
        <f t="shared" si="29"/>
        <v>0.11230373458706644</v>
      </c>
      <c r="AU17" s="266">
        <f t="shared" si="29"/>
        <v>0.99406528189910981</v>
      </c>
      <c r="AV17" s="266">
        <f t="shared" si="29"/>
        <v>0.97890528057355586</v>
      </c>
      <c r="AW17" s="266">
        <f t="shared" ref="AM17:AW17" si="30">AW8/AW$11</f>
        <v>0.14966448653699141</v>
      </c>
      <c r="AX17" s="219">
        <f>AX8/AX$13</f>
        <v>0.14465758106549323</v>
      </c>
      <c r="AY17" s="266">
        <f t="shared" ref="AY17:BB17" si="31">AY8/AY$11</f>
        <v>0.10886857414222961</v>
      </c>
      <c r="AZ17" s="266">
        <f t="shared" si="31"/>
        <v>0.99607843137254903</v>
      </c>
      <c r="BA17" s="266">
        <f t="shared" si="31"/>
        <v>0.99982448955712866</v>
      </c>
      <c r="BB17" s="266">
        <f t="shared" si="31"/>
        <v>3.1633311814073597E-2</v>
      </c>
    </row>
    <row r="18" spans="1:54">
      <c r="F18" s="266"/>
      <c r="G18" s="266"/>
      <c r="H18" s="266"/>
      <c r="I18" s="266"/>
      <c r="J18" s="266"/>
      <c r="K18" s="219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219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219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219"/>
      <c r="AY18" s="5"/>
      <c r="AZ18" s="5"/>
      <c r="BA18" s="5"/>
      <c r="BB18" s="5"/>
    </row>
    <row r="19" spans="1:54">
      <c r="C19" s="474" t="s">
        <v>17</v>
      </c>
      <c r="D19" s="474"/>
      <c r="E19" s="474"/>
      <c r="F19" s="266">
        <f>IFERROR(F9/F$11,0)</f>
        <v>0</v>
      </c>
      <c r="G19" s="266">
        <f t="shared" ref="G19:W19" si="32">IFERROR(G9/G$11,0)</f>
        <v>0</v>
      </c>
      <c r="H19" s="266">
        <f t="shared" si="32"/>
        <v>0</v>
      </c>
      <c r="I19" s="266">
        <f t="shared" si="32"/>
        <v>0</v>
      </c>
      <c r="J19" s="266">
        <f t="shared" si="32"/>
        <v>0</v>
      </c>
      <c r="K19" s="219">
        <f>IFERROR(K9/K$13,0)</f>
        <v>0</v>
      </c>
      <c r="L19" s="266">
        <f t="shared" si="32"/>
        <v>0</v>
      </c>
      <c r="M19" s="266">
        <f t="shared" si="32"/>
        <v>0</v>
      </c>
      <c r="N19" s="266">
        <f t="shared" si="32"/>
        <v>0</v>
      </c>
      <c r="O19" s="266">
        <f t="shared" si="32"/>
        <v>0</v>
      </c>
      <c r="P19" s="266">
        <f t="shared" si="32"/>
        <v>0</v>
      </c>
      <c r="Q19" s="266">
        <f t="shared" si="32"/>
        <v>0</v>
      </c>
      <c r="R19" s="266">
        <f t="shared" si="32"/>
        <v>0</v>
      </c>
      <c r="S19" s="266">
        <f t="shared" si="32"/>
        <v>0</v>
      </c>
      <c r="T19" s="266">
        <f t="shared" si="32"/>
        <v>0</v>
      </c>
      <c r="U19" s="266">
        <f t="shared" si="32"/>
        <v>0.89180608568472874</v>
      </c>
      <c r="V19" s="266">
        <f t="shared" si="32"/>
        <v>0.9538768735731592</v>
      </c>
      <c r="W19" s="266">
        <f t="shared" si="32"/>
        <v>0</v>
      </c>
      <c r="X19" s="219">
        <f>IFERROR(X9/X$13,0)</f>
        <v>0.66222972749246711</v>
      </c>
      <c r="Y19" s="266">
        <f>IFERROR(Y9/Y$11,0)</f>
        <v>0.89041909058530211</v>
      </c>
      <c r="Z19" s="266">
        <f t="shared" ref="Z19:AK19" si="33">IFERROR(Z9/Z$11,0)</f>
        <v>0</v>
      </c>
      <c r="AA19" s="266">
        <f t="shared" si="33"/>
        <v>0</v>
      </c>
      <c r="AB19" s="266">
        <f t="shared" si="33"/>
        <v>0</v>
      </c>
      <c r="AC19" s="266">
        <f t="shared" si="33"/>
        <v>0</v>
      </c>
      <c r="AD19" s="266">
        <f t="shared" si="33"/>
        <v>0</v>
      </c>
      <c r="AE19" s="266">
        <f t="shared" si="33"/>
        <v>1</v>
      </c>
      <c r="AF19" s="266">
        <f t="shared" si="33"/>
        <v>0</v>
      </c>
      <c r="AG19" s="266">
        <f t="shared" si="33"/>
        <v>0.88707531269404771</v>
      </c>
      <c r="AH19" s="266">
        <f t="shared" si="33"/>
        <v>0</v>
      </c>
      <c r="AI19" s="266">
        <f t="shared" si="33"/>
        <v>0</v>
      </c>
      <c r="AJ19" s="266">
        <f t="shared" si="33"/>
        <v>0</v>
      </c>
      <c r="AK19" s="219">
        <f>IFERROR(AK9/AK$13,0)</f>
        <v>0.79679687655624387</v>
      </c>
      <c r="AL19" s="266">
        <f>IFERROR(AL9/AL$11,0)</f>
        <v>0.89041909058530211</v>
      </c>
      <c r="AM19" s="266">
        <f t="shared" ref="AM19:BB19" si="34">IFERROR(AM9/AM$11,0)</f>
        <v>0</v>
      </c>
      <c r="AN19" s="266">
        <f t="shared" si="34"/>
        <v>0</v>
      </c>
      <c r="AO19" s="266">
        <f t="shared" si="34"/>
        <v>0.96836668818592642</v>
      </c>
      <c r="AP19" s="266">
        <f t="shared" si="34"/>
        <v>0</v>
      </c>
      <c r="AQ19" s="266">
        <f t="shared" si="34"/>
        <v>0</v>
      </c>
      <c r="AR19" s="266">
        <f t="shared" si="34"/>
        <v>1</v>
      </c>
      <c r="AS19" s="266">
        <f t="shared" si="34"/>
        <v>0</v>
      </c>
      <c r="AT19" s="266">
        <f t="shared" si="34"/>
        <v>0.88707531269404771</v>
      </c>
      <c r="AU19" s="266">
        <f t="shared" si="34"/>
        <v>0</v>
      </c>
      <c r="AV19" s="266">
        <f t="shared" si="34"/>
        <v>0</v>
      </c>
      <c r="AW19" s="266">
        <f t="shared" si="34"/>
        <v>0.84940117217361755</v>
      </c>
      <c r="AX19" s="219">
        <f>IFERROR(AX9/AX$13,0)</f>
        <v>0.85444525142051519</v>
      </c>
      <c r="AY19" s="266">
        <f t="shared" si="34"/>
        <v>0.89041909058530211</v>
      </c>
      <c r="AZ19" s="266">
        <f t="shared" si="34"/>
        <v>0</v>
      </c>
      <c r="BA19" s="266">
        <f t="shared" si="34"/>
        <v>0</v>
      </c>
      <c r="BB19" s="266">
        <f t="shared" si="34"/>
        <v>0.96836668818592642</v>
      </c>
    </row>
    <row r="20" spans="1:54">
      <c r="F20" s="266"/>
      <c r="G20" s="266"/>
      <c r="H20" s="266"/>
      <c r="I20" s="266"/>
      <c r="J20" s="266"/>
      <c r="K20" s="219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219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219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219"/>
      <c r="AY20" s="5"/>
      <c r="AZ20" s="5"/>
      <c r="BA20" s="5"/>
      <c r="BB20" s="5"/>
    </row>
    <row r="21" spans="1:54">
      <c r="C21" s="474" t="s">
        <v>305</v>
      </c>
      <c r="D21" s="474"/>
      <c r="E21" s="474"/>
      <c r="F21" s="266">
        <f>IFERROR(F10/F$11,0)</f>
        <v>6.122183144457471E-3</v>
      </c>
      <c r="G21" s="266">
        <f t="shared" ref="G21:BB21" si="35">IFERROR(G10/G$11,0)</f>
        <v>5.4988216810683424E-3</v>
      </c>
      <c r="H21" s="266">
        <f t="shared" si="35"/>
        <v>5.9347181008902079E-3</v>
      </c>
      <c r="I21" s="266">
        <f t="shared" si="35"/>
        <v>2.1094719426444232E-2</v>
      </c>
      <c r="J21" s="266">
        <f t="shared" si="35"/>
        <v>9.9367660343270096E-3</v>
      </c>
      <c r="K21" s="219">
        <f>IFERROR(K10/K$13,0)</f>
        <v>7.982704141027773E-3</v>
      </c>
      <c r="L21" s="266">
        <f t="shared" si="35"/>
        <v>6.5005417118093175E-3</v>
      </c>
      <c r="M21" s="266">
        <f t="shared" si="35"/>
        <v>3.9215686274509803E-3</v>
      </c>
      <c r="N21" s="266">
        <f t="shared" si="35"/>
        <v>1.7551044287135084E-4</v>
      </c>
      <c r="O21" s="266">
        <f t="shared" si="35"/>
        <v>0</v>
      </c>
      <c r="P21" s="266">
        <f t="shared" si="35"/>
        <v>2.9126213592233011E-2</v>
      </c>
      <c r="Q21" s="266">
        <f t="shared" si="35"/>
        <v>0</v>
      </c>
      <c r="R21" s="266">
        <f t="shared" si="35"/>
        <v>0</v>
      </c>
      <c r="S21" s="266">
        <f t="shared" si="35"/>
        <v>6.122183144457471E-3</v>
      </c>
      <c r="T21" s="266">
        <f t="shared" si="35"/>
        <v>5.4988216810683424E-3</v>
      </c>
      <c r="U21" s="266">
        <f t="shared" si="35"/>
        <v>6.4210038169300473E-4</v>
      </c>
      <c r="V21" s="266">
        <f t="shared" si="35"/>
        <v>9.7295441104462243E-4</v>
      </c>
      <c r="W21" s="266">
        <f t="shared" si="35"/>
        <v>6.2041737168640719E-3</v>
      </c>
      <c r="X21" s="219">
        <f>IFERROR(X10/X$13,0)</f>
        <v>2.0860236416012715E-3</v>
      </c>
      <c r="Y21" s="266">
        <f t="shared" si="35"/>
        <v>7.1233527246824168E-4</v>
      </c>
      <c r="Z21" s="266">
        <f t="shared" si="35"/>
        <v>3.9215686274509803E-3</v>
      </c>
      <c r="AA21" s="266">
        <f t="shared" si="35"/>
        <v>1.7551044287135084E-4</v>
      </c>
      <c r="AB21" s="266">
        <f t="shared" si="35"/>
        <v>0</v>
      </c>
      <c r="AC21" s="266">
        <f t="shared" si="35"/>
        <v>2.9126213592233011E-2</v>
      </c>
      <c r="AD21" s="266">
        <f t="shared" si="35"/>
        <v>0</v>
      </c>
      <c r="AE21" s="266">
        <f t="shared" si="35"/>
        <v>0</v>
      </c>
      <c r="AF21" s="266">
        <f t="shared" si="35"/>
        <v>6.122183144457471E-3</v>
      </c>
      <c r="AG21" s="266">
        <f t="shared" si="35"/>
        <v>6.2095271888583338E-4</v>
      </c>
      <c r="AH21" s="266">
        <f t="shared" si="35"/>
        <v>5.9347181008902079E-3</v>
      </c>
      <c r="AI21" s="266">
        <f t="shared" si="35"/>
        <v>2.1094719426444232E-2</v>
      </c>
      <c r="AJ21" s="266">
        <f t="shared" si="35"/>
        <v>6.2041737168640719E-3</v>
      </c>
      <c r="AK21" s="219">
        <f>IFERROR(AK10/AK$13,0)</f>
        <v>1.2549550805760841E-3</v>
      </c>
      <c r="AL21" s="266">
        <f t="shared" si="35"/>
        <v>7.1233527246824168E-4</v>
      </c>
      <c r="AM21" s="266">
        <f t="shared" si="35"/>
        <v>3.9215686274509803E-3</v>
      </c>
      <c r="AN21" s="266">
        <f t="shared" si="35"/>
        <v>1.7551044287135084E-4</v>
      </c>
      <c r="AO21" s="266">
        <f t="shared" si="35"/>
        <v>0</v>
      </c>
      <c r="AP21" s="266">
        <f t="shared" si="35"/>
        <v>2.9126213592233011E-2</v>
      </c>
      <c r="AQ21" s="266">
        <f t="shared" si="35"/>
        <v>0</v>
      </c>
      <c r="AR21" s="266">
        <f t="shared" si="35"/>
        <v>0</v>
      </c>
      <c r="AS21" s="266">
        <f t="shared" si="35"/>
        <v>6.043461489006044E-3</v>
      </c>
      <c r="AT21" s="266">
        <f t="shared" si="35"/>
        <v>6.2095271888583338E-4</v>
      </c>
      <c r="AU21" s="266">
        <f t="shared" si="35"/>
        <v>5.9347181008902079E-3</v>
      </c>
      <c r="AV21" s="266">
        <f t="shared" si="35"/>
        <v>2.1094719426444232E-2</v>
      </c>
      <c r="AW21" s="266">
        <f t="shared" si="35"/>
        <v>9.3434128939097938E-4</v>
      </c>
      <c r="AX21" s="219">
        <f>IFERROR(AX10/AX$13,0)</f>
        <v>8.9716751399154099E-4</v>
      </c>
      <c r="AY21" s="266">
        <f t="shared" si="35"/>
        <v>7.1233527246824168E-4</v>
      </c>
      <c r="AZ21" s="266">
        <f t="shared" si="35"/>
        <v>3.9215686274509803E-3</v>
      </c>
      <c r="BA21" s="266">
        <f t="shared" si="35"/>
        <v>1.7551044287135084E-4</v>
      </c>
      <c r="BB21" s="266">
        <f t="shared" si="35"/>
        <v>0</v>
      </c>
    </row>
    <row r="23" spans="1:54"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</row>
    <row r="24" spans="1:54" ht="15" customHeight="1">
      <c r="A24" s="476" t="s">
        <v>308</v>
      </c>
      <c r="B24" s="476"/>
      <c r="C24" s="476"/>
      <c r="D24" s="476"/>
      <c r="E24" s="162"/>
    </row>
    <row r="25" spans="1:54" ht="15" customHeight="1">
      <c r="A25" s="476"/>
      <c r="B25" s="476"/>
      <c r="C25" s="476"/>
      <c r="D25" s="476"/>
      <c r="E25" s="162"/>
    </row>
    <row r="26" spans="1:54" ht="15" customHeight="1">
      <c r="A26" s="476"/>
      <c r="B26" s="476"/>
      <c r="C26" s="476"/>
      <c r="D26" s="476"/>
      <c r="E26" s="162"/>
      <c r="K26" s="7"/>
    </row>
    <row r="27" spans="1:54">
      <c r="C27" s="139" t="s">
        <v>16</v>
      </c>
      <c r="E27" s="139"/>
      <c r="F27" s="7">
        <f>'Digital Collectibles'!E103</f>
        <v>1899.3600000000001</v>
      </c>
      <c r="G27" s="7">
        <f>'Digital Collectibles'!F103</f>
        <v>1582.56</v>
      </c>
      <c r="H27" s="7">
        <f>'Digital Collectibles'!G103</f>
        <v>1512.3600000000001</v>
      </c>
      <c r="I27" s="7">
        <f>'Digital Collectibles'!H103</f>
        <v>588.29999999999995</v>
      </c>
      <c r="J27" s="7">
        <f>'Digital Collectibles'!I103</f>
        <v>1371.51</v>
      </c>
      <c r="K27" s="97">
        <f>'Digital Collectibles'!J103</f>
        <v>6954.09</v>
      </c>
      <c r="L27" s="7">
        <f>'Digital Collectibles'!K103</f>
        <v>1533.81</v>
      </c>
      <c r="M27" s="7">
        <f>'Digital Collectibles'!L103</f>
        <v>1269.81</v>
      </c>
      <c r="N27" s="7">
        <f>'Digital Collectibles'!M103</f>
        <v>1419.36</v>
      </c>
      <c r="O27" s="7">
        <f>'Digital Collectibles'!N103</f>
        <v>402.6</v>
      </c>
      <c r="P27" s="7">
        <f>'Digital Collectibles'!O103</f>
        <v>252</v>
      </c>
      <c r="Q27" s="7">
        <f>'Digital Collectibles'!P103</f>
        <v>0</v>
      </c>
      <c r="R27" s="7">
        <f>'Digital Collectibles'!Q103</f>
        <v>0</v>
      </c>
      <c r="S27" s="7">
        <f>'Digital Collectibles'!R103</f>
        <v>1899.3600000000001</v>
      </c>
      <c r="T27" s="7">
        <f>'Digital Collectibles'!S103</f>
        <v>1582.56</v>
      </c>
      <c r="U27" s="7">
        <f>'Digital Collectibles'!T103</f>
        <v>1512.3600000000001</v>
      </c>
      <c r="V27" s="7">
        <f>'Digital Collectibles'!U103</f>
        <v>588.29999999999995</v>
      </c>
      <c r="W27" s="7">
        <f>'Digital Collectibles'!V103</f>
        <v>2210.67</v>
      </c>
      <c r="X27" s="97">
        <f>'Digital Collectibles'!W103</f>
        <v>12670.829999999998</v>
      </c>
      <c r="Y27" s="7">
        <f>'Digital Collectibles'!X103</f>
        <v>1533.81</v>
      </c>
      <c r="Z27" s="7">
        <f>'Digital Collectibles'!Y103</f>
        <v>1269.81</v>
      </c>
      <c r="AA27" s="7">
        <f>'Digital Collectibles'!Z103</f>
        <v>1419.36</v>
      </c>
      <c r="AB27" s="7">
        <f>'Digital Collectibles'!AA103</f>
        <v>402.6</v>
      </c>
      <c r="AC27" s="7">
        <f>'Digital Collectibles'!AB103</f>
        <v>252</v>
      </c>
      <c r="AD27" s="7">
        <f>'Digital Collectibles'!AC103</f>
        <v>0</v>
      </c>
      <c r="AE27" s="7">
        <f>'Digital Collectibles'!AD103</f>
        <v>0</v>
      </c>
      <c r="AF27" s="7">
        <f>'Digital Collectibles'!AE103</f>
        <v>1899.3600000000001</v>
      </c>
      <c r="AG27" s="7">
        <f>'Digital Collectibles'!AF103</f>
        <v>1582.56</v>
      </c>
      <c r="AH27" s="7">
        <f>'Digital Collectibles'!AG103</f>
        <v>1512.3600000000001</v>
      </c>
      <c r="AI27" s="7">
        <f>'Digital Collectibles'!AH103</f>
        <v>588.29999999999995</v>
      </c>
      <c r="AJ27" s="7">
        <f>'Digital Collectibles'!AI103</f>
        <v>2210.67</v>
      </c>
      <c r="AK27" s="97">
        <f>'Digital Collectibles'!AJ103</f>
        <v>12670.829999999998</v>
      </c>
      <c r="AL27" s="7">
        <f>'Digital Collectibles'!AK103</f>
        <v>1533.81</v>
      </c>
      <c r="AM27" s="7">
        <f>'Digital Collectibles'!AL103</f>
        <v>1269.81</v>
      </c>
      <c r="AN27" s="7">
        <f>'Digital Collectibles'!AM103</f>
        <v>1419.36</v>
      </c>
      <c r="AO27" s="7">
        <f>'Digital Collectibles'!AN103</f>
        <v>402.6</v>
      </c>
      <c r="AP27" s="7">
        <f>'Digital Collectibles'!AO103</f>
        <v>252</v>
      </c>
      <c r="AQ27" s="7">
        <f>'Digital Collectibles'!AP103</f>
        <v>0</v>
      </c>
      <c r="AR27" s="7">
        <f>'Digital Collectibles'!AQ103</f>
        <v>0</v>
      </c>
      <c r="AS27" s="7">
        <f>'Digital Collectibles'!AR103</f>
        <v>1921.8600000000001</v>
      </c>
      <c r="AT27" s="7">
        <f>'Digital Collectibles'!AS103</f>
        <v>1582.56</v>
      </c>
      <c r="AU27" s="7">
        <f>'Digital Collectibles'!AT103</f>
        <v>1512.3600000000001</v>
      </c>
      <c r="AV27" s="7">
        <f>'Digital Collectibles'!AU103</f>
        <v>588.29999999999995</v>
      </c>
      <c r="AW27" s="7">
        <f>'Digital Collectibles'!AV103</f>
        <v>2210.67</v>
      </c>
      <c r="AX27" s="97">
        <f>'Digital Collectibles'!AW103</f>
        <v>12693.329999999998</v>
      </c>
      <c r="AY27" s="7">
        <f>'Digital Collectibles'!AX103</f>
        <v>1533.81</v>
      </c>
      <c r="AZ27" s="7">
        <f>'Digital Collectibles'!AY103</f>
        <v>1269.81</v>
      </c>
      <c r="BA27" s="7">
        <f>'Digital Collectibles'!AZ103</f>
        <v>1419.36</v>
      </c>
      <c r="BB27" s="7">
        <f>'Digital Collectibles'!BA103</f>
        <v>402.6</v>
      </c>
    </row>
    <row r="28" spans="1:54">
      <c r="C28" s="139" t="s">
        <v>17</v>
      </c>
      <c r="E28" s="139"/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97">
        <f>SUM(F28:J28)</f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f>'Brand Sponsorships'!C60</f>
        <v>0</v>
      </c>
      <c r="T28" s="7">
        <f>'Brand Sponsorships'!D60</f>
        <v>0</v>
      </c>
      <c r="U28" s="7">
        <f>'Brand Sponsorships'!E60</f>
        <v>10500</v>
      </c>
      <c r="V28" s="7">
        <f>'Brand Sponsorships'!F60</f>
        <v>10500</v>
      </c>
      <c r="W28" s="7">
        <f>'Brand Sponsorships'!G60</f>
        <v>0</v>
      </c>
      <c r="X28" s="97">
        <f>'Brand Sponsorships'!H60</f>
        <v>21000</v>
      </c>
      <c r="Y28" s="7">
        <f>'Brand Sponsorships'!I60</f>
        <v>10500</v>
      </c>
      <c r="Z28" s="7">
        <f>'Brand Sponsorships'!J60</f>
        <v>0</v>
      </c>
      <c r="AA28" s="7">
        <f>'Brand Sponsorships'!K60</f>
        <v>0</v>
      </c>
      <c r="AB28" s="7">
        <f>'Brand Sponsorships'!L60</f>
        <v>0</v>
      </c>
      <c r="AC28" s="7">
        <f>'Brand Sponsorships'!M60</f>
        <v>0</v>
      </c>
      <c r="AD28" s="7">
        <f>'Brand Sponsorships'!N60</f>
        <v>0</v>
      </c>
      <c r="AE28" s="7">
        <f>'Brand Sponsorships'!O60</f>
        <v>21000</v>
      </c>
      <c r="AF28" s="7">
        <f>'Brand Sponsorships'!P60</f>
        <v>0</v>
      </c>
      <c r="AG28" s="7">
        <f>'Brand Sponsorships'!Q60</f>
        <v>10500</v>
      </c>
      <c r="AH28" s="7">
        <f>'Brand Sponsorships'!R60</f>
        <v>0</v>
      </c>
      <c r="AI28" s="7">
        <f>'Brand Sponsorships'!S60</f>
        <v>0</v>
      </c>
      <c r="AJ28" s="7">
        <f>'Brand Sponsorships'!T60</f>
        <v>0</v>
      </c>
      <c r="AK28" s="97">
        <f>'Brand Sponsorships'!U60</f>
        <v>42000</v>
      </c>
      <c r="AL28" s="7">
        <f>'Brand Sponsorships'!V60</f>
        <v>10500</v>
      </c>
      <c r="AM28" s="7">
        <f>'Brand Sponsorships'!W60</f>
        <v>0</v>
      </c>
      <c r="AN28" s="7">
        <f>'Brand Sponsorships'!X60</f>
        <v>0</v>
      </c>
      <c r="AO28" s="7">
        <f>'Brand Sponsorships'!Y60</f>
        <v>10500</v>
      </c>
      <c r="AP28" s="7">
        <f>'Brand Sponsorships'!Z60</f>
        <v>0</v>
      </c>
      <c r="AQ28" s="7">
        <f>'Brand Sponsorships'!AA60</f>
        <v>0</v>
      </c>
      <c r="AR28" s="7">
        <f>'Brand Sponsorships'!AB60</f>
        <v>21000</v>
      </c>
      <c r="AS28" s="7">
        <f>'Brand Sponsorships'!AC60</f>
        <v>0</v>
      </c>
      <c r="AT28" s="7">
        <f>'Brand Sponsorships'!AD60</f>
        <v>10500</v>
      </c>
      <c r="AU28" s="7">
        <f>'Brand Sponsorships'!AE60</f>
        <v>0</v>
      </c>
      <c r="AV28" s="7">
        <f>'Brand Sponsorships'!AF60</f>
        <v>0</v>
      </c>
      <c r="AW28" s="7">
        <f>'Brand Sponsorships'!AG60</f>
        <v>10500</v>
      </c>
      <c r="AX28" s="97">
        <f>'Brand Sponsorships'!AH60</f>
        <v>63000</v>
      </c>
      <c r="AY28" s="7">
        <f>'Brand Sponsorships'!AI60</f>
        <v>10500</v>
      </c>
      <c r="AZ28" s="7">
        <f>'Brand Sponsorships'!AJ60</f>
        <v>0</v>
      </c>
      <c r="BA28" s="7">
        <f>'Brand Sponsorships'!AK60</f>
        <v>0</v>
      </c>
      <c r="BB28" s="7">
        <f>'Brand Sponsorships'!AL60</f>
        <v>10500</v>
      </c>
    </row>
    <row r="29" spans="1:54">
      <c r="C29" s="139" t="s">
        <v>305</v>
      </c>
      <c r="E29" s="139"/>
      <c r="F29" s="7">
        <f>'Affiliate Marketing '!D142</f>
        <v>9.870000000000001</v>
      </c>
      <c r="G29" s="7">
        <f>'Affiliate Marketing '!E142</f>
        <v>7.35</v>
      </c>
      <c r="H29" s="7">
        <f>'Affiliate Marketing '!F142</f>
        <v>7.5599999999999987</v>
      </c>
      <c r="I29" s="7">
        <f>'Affiliate Marketing '!G142</f>
        <v>10.709999999999999</v>
      </c>
      <c r="J29" s="7">
        <f>'Affiliate Marketing '!H142</f>
        <v>11.55</v>
      </c>
      <c r="K29" s="97">
        <f>'Affiliate Marketing '!I142</f>
        <v>47.04</v>
      </c>
      <c r="L29" s="7">
        <f>'Affiliate Marketing '!J142</f>
        <v>8.3999999999999986</v>
      </c>
      <c r="M29" s="7">
        <f>'Affiliate Marketing '!K142</f>
        <v>4.1999999999999993</v>
      </c>
      <c r="N29" s="7">
        <f>'Affiliate Marketing '!L142</f>
        <v>0.21</v>
      </c>
      <c r="O29" s="7">
        <f>'Affiliate Marketing '!M142</f>
        <v>0</v>
      </c>
      <c r="P29" s="7">
        <f>'Affiliate Marketing '!N142</f>
        <v>6.3</v>
      </c>
      <c r="Q29" s="7">
        <f>'Affiliate Marketing '!O142</f>
        <v>0</v>
      </c>
      <c r="R29" s="7">
        <f>'Affiliate Marketing '!P142</f>
        <v>0</v>
      </c>
      <c r="S29" s="7">
        <f>'Affiliate Marketing '!Q142</f>
        <v>9.870000000000001</v>
      </c>
      <c r="T29" s="7">
        <f>'Affiliate Marketing '!R142</f>
        <v>7.35</v>
      </c>
      <c r="U29" s="7">
        <f>'Affiliate Marketing '!S142</f>
        <v>7.5599999999999987</v>
      </c>
      <c r="V29" s="7">
        <f>'Affiliate Marketing '!T142</f>
        <v>10.709999999999999</v>
      </c>
      <c r="W29" s="7">
        <f>'Affiliate Marketing '!U142</f>
        <v>11.55</v>
      </c>
      <c r="X29" s="97">
        <f>'Affiliate Marketing '!V142</f>
        <v>66.150000000000006</v>
      </c>
      <c r="Y29" s="7">
        <f>'Affiliate Marketing '!W142</f>
        <v>8.3999999999999986</v>
      </c>
      <c r="Z29" s="7">
        <f>'Affiliate Marketing '!X142</f>
        <v>4.1999999999999993</v>
      </c>
      <c r="AA29" s="7">
        <f>'Affiliate Marketing '!Y142</f>
        <v>0.21</v>
      </c>
      <c r="AB29" s="7">
        <f>'Affiliate Marketing '!Z142</f>
        <v>0</v>
      </c>
      <c r="AC29" s="7">
        <f>'Affiliate Marketing '!AA142</f>
        <v>6.3</v>
      </c>
      <c r="AD29" s="7">
        <f>'Affiliate Marketing '!AB142</f>
        <v>0</v>
      </c>
      <c r="AE29" s="7">
        <f>'Affiliate Marketing '!AC142</f>
        <v>0</v>
      </c>
      <c r="AF29" s="7">
        <f>'Affiliate Marketing '!AD142</f>
        <v>9.870000000000001</v>
      </c>
      <c r="AG29" s="7">
        <f>'Affiliate Marketing '!AE142</f>
        <v>7.35</v>
      </c>
      <c r="AH29" s="7">
        <f>'Affiliate Marketing '!AF142</f>
        <v>7.5599999999999987</v>
      </c>
      <c r="AI29" s="7">
        <f>'Affiliate Marketing '!AG142</f>
        <v>10.709999999999999</v>
      </c>
      <c r="AJ29" s="7">
        <f>'Affiliate Marketing '!AH142</f>
        <v>11.55</v>
      </c>
      <c r="AK29" s="97">
        <f>'Affiliate Marketing '!AI142</f>
        <v>66.150000000000006</v>
      </c>
      <c r="AL29" s="7">
        <f>'Affiliate Marketing '!AJ142</f>
        <v>8.3999999999999986</v>
      </c>
      <c r="AM29" s="7">
        <f>'Affiliate Marketing '!AK142</f>
        <v>4.1999999999999993</v>
      </c>
      <c r="AN29" s="7">
        <f>'Affiliate Marketing '!AL142</f>
        <v>0.21</v>
      </c>
      <c r="AO29" s="7">
        <f>'Affiliate Marketing '!AM142</f>
        <v>0</v>
      </c>
      <c r="AP29" s="7">
        <f>'Affiliate Marketing '!AN142</f>
        <v>6.3</v>
      </c>
      <c r="AQ29" s="7">
        <f>'Affiliate Marketing '!AO142</f>
        <v>0</v>
      </c>
      <c r="AR29" s="7">
        <f>'Affiliate Marketing '!AP142</f>
        <v>0</v>
      </c>
      <c r="AS29" s="7">
        <f>'Affiliate Marketing '!AQ142</f>
        <v>9.870000000000001</v>
      </c>
      <c r="AT29" s="7">
        <f>'Affiliate Marketing '!AR142</f>
        <v>7.35</v>
      </c>
      <c r="AU29" s="7">
        <f>'Affiliate Marketing '!AS142</f>
        <v>7.5599999999999987</v>
      </c>
      <c r="AV29" s="7">
        <f>'Affiliate Marketing '!AT142</f>
        <v>10.709999999999999</v>
      </c>
      <c r="AW29" s="7">
        <f>'Affiliate Marketing '!AU142</f>
        <v>11.55</v>
      </c>
      <c r="AX29" s="97">
        <f>'Affiliate Marketing '!AV142</f>
        <v>66.150000000000006</v>
      </c>
      <c r="AY29" s="7">
        <f>'Affiliate Marketing '!AW142</f>
        <v>8.3999999999999986</v>
      </c>
      <c r="AZ29" s="7">
        <f>'Affiliate Marketing '!AX142</f>
        <v>4.1999999999999993</v>
      </c>
      <c r="BA29" s="7">
        <f>'Affiliate Marketing '!AY142</f>
        <v>0.21</v>
      </c>
      <c r="BB29" s="7">
        <f>'Affiliate Marketing '!AZ142</f>
        <v>0</v>
      </c>
    </row>
    <row r="30" spans="1:54">
      <c r="C30" s="475" t="s">
        <v>309</v>
      </c>
      <c r="D30" s="475"/>
      <c r="E30" s="475"/>
      <c r="F30" s="35">
        <f>SUM(F27:F29)</f>
        <v>1909.23</v>
      </c>
      <c r="G30" s="35">
        <f t="shared" ref="G30" si="36">SUM(G27:G29)</f>
        <v>1589.9099999999999</v>
      </c>
      <c r="H30" s="35">
        <f t="shared" ref="H30" si="37">SUM(H27:H29)</f>
        <v>1519.92</v>
      </c>
      <c r="I30" s="35">
        <f t="shared" ref="I30" si="38">SUM(I27:I29)</f>
        <v>599.01</v>
      </c>
      <c r="J30" s="35">
        <f t="shared" ref="J30:W30" si="39">SUM(J27:J29)</f>
        <v>1383.06</v>
      </c>
      <c r="K30" s="141"/>
      <c r="L30" s="35">
        <f t="shared" si="39"/>
        <v>1542.21</v>
      </c>
      <c r="M30" s="35">
        <f t="shared" si="39"/>
        <v>1274.01</v>
      </c>
      <c r="N30" s="35">
        <f t="shared" si="39"/>
        <v>1419.57</v>
      </c>
      <c r="O30" s="35">
        <f t="shared" si="39"/>
        <v>402.6</v>
      </c>
      <c r="P30" s="35">
        <f t="shared" si="39"/>
        <v>258.3</v>
      </c>
      <c r="Q30" s="35">
        <f t="shared" si="39"/>
        <v>0</v>
      </c>
      <c r="R30" s="35">
        <f t="shared" si="39"/>
        <v>0</v>
      </c>
      <c r="S30" s="35">
        <f t="shared" si="39"/>
        <v>1909.23</v>
      </c>
      <c r="T30" s="35">
        <f t="shared" si="39"/>
        <v>1589.9099999999999</v>
      </c>
      <c r="U30" s="35">
        <f t="shared" si="39"/>
        <v>12019.92</v>
      </c>
      <c r="V30" s="35">
        <f t="shared" si="39"/>
        <v>11099.009999999998</v>
      </c>
      <c r="W30" s="35">
        <f t="shared" si="39"/>
        <v>2222.2200000000003</v>
      </c>
      <c r="X30" s="35"/>
      <c r="Y30" s="35">
        <f>SUM(Y27:Y29)</f>
        <v>12042.21</v>
      </c>
      <c r="Z30" s="35">
        <f t="shared" ref="Z30:AJ30" si="40">SUM(Z27:Z29)</f>
        <v>1274.01</v>
      </c>
      <c r="AA30" s="35">
        <f t="shared" si="40"/>
        <v>1419.57</v>
      </c>
      <c r="AB30" s="35">
        <f t="shared" si="40"/>
        <v>402.6</v>
      </c>
      <c r="AC30" s="35">
        <f t="shared" si="40"/>
        <v>258.3</v>
      </c>
      <c r="AD30" s="35">
        <f t="shared" si="40"/>
        <v>0</v>
      </c>
      <c r="AE30" s="35">
        <f t="shared" si="40"/>
        <v>21000</v>
      </c>
      <c r="AF30" s="35">
        <f t="shared" si="40"/>
        <v>1909.23</v>
      </c>
      <c r="AG30" s="35">
        <f t="shared" si="40"/>
        <v>12089.91</v>
      </c>
      <c r="AH30" s="35">
        <f t="shared" si="40"/>
        <v>1519.92</v>
      </c>
      <c r="AI30" s="35">
        <f t="shared" si="40"/>
        <v>599.01</v>
      </c>
      <c r="AJ30" s="35">
        <f t="shared" si="40"/>
        <v>2222.2200000000003</v>
      </c>
      <c r="AK30" s="35"/>
      <c r="AL30" s="35">
        <f>SUM(AL27:AL29)</f>
        <v>12042.21</v>
      </c>
      <c r="AM30" s="35">
        <f t="shared" ref="AM30" si="41">SUM(AM27:AM29)</f>
        <v>1274.01</v>
      </c>
      <c r="AN30" s="35">
        <f t="shared" ref="AN30" si="42">SUM(AN27:AN29)</f>
        <v>1419.57</v>
      </c>
      <c r="AO30" s="35">
        <f t="shared" ref="AO30" si="43">SUM(AO27:AO29)</f>
        <v>10902.6</v>
      </c>
      <c r="AP30" s="35">
        <f t="shared" ref="AP30" si="44">SUM(AP27:AP29)</f>
        <v>258.3</v>
      </c>
      <c r="AQ30" s="35">
        <f t="shared" ref="AQ30" si="45">SUM(AQ27:AQ29)</f>
        <v>0</v>
      </c>
      <c r="AR30" s="35">
        <f t="shared" ref="AR30" si="46">SUM(AR27:AR29)</f>
        <v>21000</v>
      </c>
      <c r="AS30" s="35">
        <f t="shared" ref="AS30" si="47">SUM(AS27:AS29)</f>
        <v>1931.73</v>
      </c>
      <c r="AT30" s="35">
        <f t="shared" ref="AT30" si="48">SUM(AT27:AT29)</f>
        <v>12089.91</v>
      </c>
      <c r="AU30" s="35">
        <f t="shared" ref="AU30" si="49">SUM(AU27:AU29)</f>
        <v>1519.92</v>
      </c>
      <c r="AV30" s="35">
        <f t="shared" ref="AV30" si="50">SUM(AV27:AV29)</f>
        <v>599.01</v>
      </c>
      <c r="AW30" s="35">
        <f t="shared" ref="AW30" si="51">SUM(AW27:AW29)</f>
        <v>12722.22</v>
      </c>
      <c r="AX30" s="35"/>
      <c r="AY30" s="35">
        <f t="shared" ref="AY30" si="52">SUM(AY27:AY29)</f>
        <v>12042.21</v>
      </c>
      <c r="AZ30" s="35">
        <f t="shared" ref="AZ30" si="53">SUM(AZ27:AZ29)</f>
        <v>1274.01</v>
      </c>
      <c r="BA30" s="35">
        <f t="shared" ref="BA30" si="54">SUM(BA27:BA29)</f>
        <v>1419.57</v>
      </c>
      <c r="BB30" s="35">
        <f t="shared" ref="BB30" si="55">SUM(BB27:BB29)</f>
        <v>10902.6</v>
      </c>
    </row>
    <row r="32" spans="1:54">
      <c r="C32" s="475" t="s">
        <v>310</v>
      </c>
      <c r="D32" s="475"/>
      <c r="E32" s="475"/>
      <c r="K32" s="140">
        <f>SUM(F30:J30)</f>
        <v>7001.1299999999992</v>
      </c>
      <c r="X32" s="140">
        <f>SUM(X27:X29)</f>
        <v>33736.980000000003</v>
      </c>
      <c r="AK32" s="140">
        <f>SUM(AK27:AK29)</f>
        <v>54736.98</v>
      </c>
      <c r="AX32" s="140">
        <f>SUM(AX27:AX29)</f>
        <v>75759.48</v>
      </c>
    </row>
    <row r="33" spans="1:54">
      <c r="K33" s="7"/>
    </row>
    <row r="34" spans="1:54">
      <c r="C34" s="208" t="s">
        <v>311</v>
      </c>
      <c r="D34" s="208"/>
      <c r="E34" s="208"/>
    </row>
    <row r="36" spans="1:54">
      <c r="C36" s="474" t="s">
        <v>16</v>
      </c>
      <c r="D36" s="474"/>
      <c r="E36" s="474"/>
      <c r="F36" s="266">
        <f>IFERROR(F27/F$30,0)</f>
        <v>0.99483037664398744</v>
      </c>
      <c r="G36" s="266">
        <f t="shared" ref="G36:BB36" si="56">IFERROR(G27/G$30,0)</f>
        <v>0.99537709681680098</v>
      </c>
      <c r="H36" s="266">
        <f t="shared" si="56"/>
        <v>0.99502605400284228</v>
      </c>
      <c r="I36" s="266">
        <f t="shared" si="56"/>
        <v>0.98212049882305796</v>
      </c>
      <c r="J36" s="266">
        <f t="shared" si="56"/>
        <v>0.99164895232310968</v>
      </c>
      <c r="K36" s="219">
        <f>IFERROR(K27/K$32,0)</f>
        <v>0.99328108462491072</v>
      </c>
      <c r="L36" s="266">
        <f t="shared" si="56"/>
        <v>0.99455327095531731</v>
      </c>
      <c r="M36" s="266">
        <f t="shared" si="56"/>
        <v>0.99670332257988548</v>
      </c>
      <c r="N36" s="266">
        <f t="shared" si="56"/>
        <v>0.99985206787971004</v>
      </c>
      <c r="O36" s="266">
        <f t="shared" si="56"/>
        <v>1</v>
      </c>
      <c r="P36" s="266">
        <f t="shared" si="56"/>
        <v>0.97560975609756095</v>
      </c>
      <c r="Q36" s="266">
        <f t="shared" si="56"/>
        <v>0</v>
      </c>
      <c r="R36" s="266">
        <f t="shared" si="56"/>
        <v>0</v>
      </c>
      <c r="S36" s="266">
        <f t="shared" si="56"/>
        <v>0.99483037664398744</v>
      </c>
      <c r="T36" s="266">
        <f t="shared" si="56"/>
        <v>0.99537709681680098</v>
      </c>
      <c r="U36" s="266">
        <f t="shared" si="56"/>
        <v>0.1258211369127249</v>
      </c>
      <c r="V36" s="266">
        <f t="shared" si="56"/>
        <v>5.3004727448664343E-2</v>
      </c>
      <c r="W36" s="266">
        <f t="shared" si="56"/>
        <v>0.99480249480249472</v>
      </c>
      <c r="X36" s="219">
        <f>IFERROR(X27/X$32,0)</f>
        <v>0.37557688921770699</v>
      </c>
      <c r="Y36" s="266">
        <f t="shared" si="56"/>
        <v>0.12736947786162175</v>
      </c>
      <c r="Z36" s="266">
        <f t="shared" si="56"/>
        <v>0.99670332257988548</v>
      </c>
      <c r="AA36" s="266">
        <f t="shared" si="56"/>
        <v>0.99985206787971004</v>
      </c>
      <c r="AB36" s="266">
        <f t="shared" si="56"/>
        <v>1</v>
      </c>
      <c r="AC36" s="266">
        <f t="shared" si="56"/>
        <v>0.97560975609756095</v>
      </c>
      <c r="AD36" s="266">
        <f t="shared" si="56"/>
        <v>0</v>
      </c>
      <c r="AE36" s="266">
        <f t="shared" si="56"/>
        <v>0</v>
      </c>
      <c r="AF36" s="266">
        <f t="shared" si="56"/>
        <v>0.99483037664398744</v>
      </c>
      <c r="AG36" s="266">
        <f t="shared" si="56"/>
        <v>0.13089923746330617</v>
      </c>
      <c r="AH36" s="266">
        <f t="shared" si="56"/>
        <v>0.99502605400284228</v>
      </c>
      <c r="AI36" s="266">
        <f t="shared" si="56"/>
        <v>0.98212049882305796</v>
      </c>
      <c r="AJ36" s="266">
        <f t="shared" si="56"/>
        <v>0.99480249480249472</v>
      </c>
      <c r="AK36" s="219">
        <f>IFERROR(AK27/AK$32,0)</f>
        <v>0.23148573414170817</v>
      </c>
      <c r="AL36" s="266">
        <f t="shared" si="56"/>
        <v>0.12736947786162175</v>
      </c>
      <c r="AM36" s="266">
        <f t="shared" si="56"/>
        <v>0.99670332257988548</v>
      </c>
      <c r="AN36" s="266">
        <f t="shared" si="56"/>
        <v>0.99985206787971004</v>
      </c>
      <c r="AO36" s="266">
        <f t="shared" si="56"/>
        <v>3.6926971548071105E-2</v>
      </c>
      <c r="AP36" s="266">
        <f t="shared" si="56"/>
        <v>0.97560975609756095</v>
      </c>
      <c r="AQ36" s="266">
        <f t="shared" si="56"/>
        <v>0</v>
      </c>
      <c r="AR36" s="266">
        <f t="shared" si="56"/>
        <v>0</v>
      </c>
      <c r="AS36" s="266">
        <f t="shared" si="56"/>
        <v>0.99489059029988669</v>
      </c>
      <c r="AT36" s="266">
        <f t="shared" si="56"/>
        <v>0.13089923746330617</v>
      </c>
      <c r="AU36" s="266">
        <f t="shared" si="56"/>
        <v>0.99502605400284228</v>
      </c>
      <c r="AV36" s="266">
        <f t="shared" si="56"/>
        <v>0.98212049882305796</v>
      </c>
      <c r="AW36" s="266">
        <f t="shared" si="56"/>
        <v>0.17376448450034665</v>
      </c>
      <c r="AX36" s="219">
        <f>IFERROR(AX27/AX$32,0)</f>
        <v>0.16754774451989374</v>
      </c>
      <c r="AY36" s="266">
        <f t="shared" si="56"/>
        <v>0.12736947786162175</v>
      </c>
      <c r="AZ36" s="266">
        <f t="shared" si="56"/>
        <v>0.99670332257988548</v>
      </c>
      <c r="BA36" s="266">
        <f t="shared" si="56"/>
        <v>0.99985206787971004</v>
      </c>
      <c r="BB36" s="266">
        <f t="shared" si="56"/>
        <v>3.6926971548071105E-2</v>
      </c>
    </row>
    <row r="37" spans="1:54">
      <c r="F37" s="266"/>
      <c r="G37" s="266"/>
      <c r="H37" s="266"/>
      <c r="I37" s="266"/>
      <c r="J37" s="266"/>
      <c r="K37" s="219"/>
      <c r="L37" s="266"/>
      <c r="M37" s="266"/>
      <c r="N37" s="266"/>
      <c r="O37" s="266"/>
      <c r="P37" s="266"/>
      <c r="Q37" s="266"/>
      <c r="R37" s="266"/>
      <c r="S37" s="266"/>
      <c r="T37" s="266"/>
      <c r="U37" s="266"/>
      <c r="V37" s="266"/>
      <c r="W37" s="266"/>
      <c r="X37" s="219"/>
      <c r="Y37" s="266"/>
      <c r="Z37" s="266"/>
      <c r="AA37" s="266"/>
      <c r="AB37" s="266"/>
      <c r="AC37" s="266"/>
      <c r="AD37" s="266"/>
      <c r="AE37" s="266"/>
      <c r="AF37" s="266"/>
      <c r="AG37" s="266"/>
      <c r="AH37" s="266"/>
      <c r="AI37" s="266"/>
      <c r="AJ37" s="266"/>
      <c r="AK37" s="219"/>
      <c r="AL37" s="266"/>
      <c r="AM37" s="266"/>
      <c r="AN37" s="266"/>
      <c r="AO37" s="266"/>
      <c r="AP37" s="266"/>
      <c r="AQ37" s="266"/>
      <c r="AR37" s="266"/>
      <c r="AS37" s="266"/>
      <c r="AT37" s="266"/>
      <c r="AU37" s="266"/>
      <c r="AV37" s="266"/>
      <c r="AW37" s="266"/>
      <c r="AX37" s="219"/>
      <c r="AY37" s="266"/>
      <c r="AZ37" s="266"/>
      <c r="BA37" s="266"/>
      <c r="BB37" s="266"/>
    </row>
    <row r="38" spans="1:54">
      <c r="C38" s="474" t="s">
        <v>17</v>
      </c>
      <c r="D38" s="474"/>
      <c r="E38" s="474"/>
      <c r="F38" s="266">
        <f>IFERROR(F28/F$30,0)</f>
        <v>0</v>
      </c>
      <c r="G38" s="266">
        <f t="shared" ref="G38:BB38" si="57">IFERROR(G28/G$30,0)</f>
        <v>0</v>
      </c>
      <c r="H38" s="266">
        <f t="shared" si="57"/>
        <v>0</v>
      </c>
      <c r="I38" s="266">
        <f t="shared" si="57"/>
        <v>0</v>
      </c>
      <c r="J38" s="266">
        <f t="shared" si="57"/>
        <v>0</v>
      </c>
      <c r="K38" s="219">
        <f>IFERROR(K28/K$32,0)</f>
        <v>0</v>
      </c>
      <c r="L38" s="266">
        <f t="shared" si="57"/>
        <v>0</v>
      </c>
      <c r="M38" s="266">
        <f t="shared" si="57"/>
        <v>0</v>
      </c>
      <c r="N38" s="266">
        <f t="shared" si="57"/>
        <v>0</v>
      </c>
      <c r="O38" s="266">
        <f t="shared" si="57"/>
        <v>0</v>
      </c>
      <c r="P38" s="266">
        <f t="shared" si="57"/>
        <v>0</v>
      </c>
      <c r="Q38" s="266">
        <f t="shared" si="57"/>
        <v>0</v>
      </c>
      <c r="R38" s="266">
        <f t="shared" si="57"/>
        <v>0</v>
      </c>
      <c r="S38" s="266">
        <f t="shared" si="57"/>
        <v>0</v>
      </c>
      <c r="T38" s="266">
        <f t="shared" si="57"/>
        <v>0</v>
      </c>
      <c r="U38" s="266">
        <f t="shared" si="57"/>
        <v>0.87354990715412417</v>
      </c>
      <c r="V38" s="266">
        <f t="shared" si="57"/>
        <v>0.94603032162328005</v>
      </c>
      <c r="W38" s="266">
        <f t="shared" si="57"/>
        <v>0</v>
      </c>
      <c r="X38" s="219">
        <f>IFERROR(X28/X$32,0)</f>
        <v>0.62246235436603981</v>
      </c>
      <c r="Y38" s="266">
        <f t="shared" si="57"/>
        <v>0.87193297575777207</v>
      </c>
      <c r="Z38" s="266">
        <f t="shared" si="57"/>
        <v>0</v>
      </c>
      <c r="AA38" s="266">
        <f t="shared" si="57"/>
        <v>0</v>
      </c>
      <c r="AB38" s="266">
        <f t="shared" si="57"/>
        <v>0</v>
      </c>
      <c r="AC38" s="266">
        <f t="shared" si="57"/>
        <v>0</v>
      </c>
      <c r="AD38" s="266">
        <f t="shared" si="57"/>
        <v>0</v>
      </c>
      <c r="AE38" s="266">
        <f t="shared" si="57"/>
        <v>1</v>
      </c>
      <c r="AF38" s="266">
        <f t="shared" si="57"/>
        <v>0</v>
      </c>
      <c r="AG38" s="266">
        <f t="shared" si="57"/>
        <v>0.86849281756439878</v>
      </c>
      <c r="AH38" s="266">
        <f t="shared" si="57"/>
        <v>0</v>
      </c>
      <c r="AI38" s="266">
        <f t="shared" si="57"/>
        <v>0</v>
      </c>
      <c r="AJ38" s="266">
        <f t="shared" si="57"/>
        <v>0</v>
      </c>
      <c r="AK38" s="219">
        <f>IFERROR(AK28/AK$32,0)</f>
        <v>0.76730575928741407</v>
      </c>
      <c r="AL38" s="266">
        <f t="shared" si="57"/>
        <v>0.87193297575777207</v>
      </c>
      <c r="AM38" s="266">
        <f t="shared" si="57"/>
        <v>0</v>
      </c>
      <c r="AN38" s="266">
        <f t="shared" si="57"/>
        <v>0</v>
      </c>
      <c r="AO38" s="266">
        <f t="shared" si="57"/>
        <v>0.96307302845192888</v>
      </c>
      <c r="AP38" s="266">
        <f t="shared" si="57"/>
        <v>0</v>
      </c>
      <c r="AQ38" s="266">
        <f t="shared" si="57"/>
        <v>0</v>
      </c>
      <c r="AR38" s="266">
        <f t="shared" si="57"/>
        <v>1</v>
      </c>
      <c r="AS38" s="266">
        <f t="shared" si="57"/>
        <v>0</v>
      </c>
      <c r="AT38" s="266">
        <f t="shared" si="57"/>
        <v>0.86849281756439878</v>
      </c>
      <c r="AU38" s="266">
        <f t="shared" si="57"/>
        <v>0</v>
      </c>
      <c r="AV38" s="266">
        <f t="shared" si="57"/>
        <v>0</v>
      </c>
      <c r="AW38" s="266">
        <f t="shared" si="57"/>
        <v>0.82532765507906647</v>
      </c>
      <c r="AX38" s="219">
        <f>IFERROR(AX28/AX$32,0)</f>
        <v>0.83157909742780711</v>
      </c>
      <c r="AY38" s="266">
        <f t="shared" si="57"/>
        <v>0.87193297575777207</v>
      </c>
      <c r="AZ38" s="266">
        <f t="shared" si="57"/>
        <v>0</v>
      </c>
      <c r="BA38" s="266">
        <f t="shared" si="57"/>
        <v>0</v>
      </c>
      <c r="BB38" s="266">
        <f t="shared" si="57"/>
        <v>0.96307302845192888</v>
      </c>
    </row>
    <row r="39" spans="1:54">
      <c r="F39" s="266"/>
      <c r="G39" s="266"/>
      <c r="H39" s="266"/>
      <c r="I39" s="266"/>
      <c r="J39" s="266"/>
      <c r="K39" s="219"/>
      <c r="L39" s="266"/>
      <c r="M39" s="266"/>
      <c r="N39" s="266"/>
      <c r="O39" s="266"/>
      <c r="P39" s="266"/>
      <c r="Q39" s="266"/>
      <c r="R39" s="266"/>
      <c r="S39" s="266"/>
      <c r="T39" s="266"/>
      <c r="U39" s="266"/>
      <c r="V39" s="266"/>
      <c r="W39" s="266"/>
      <c r="X39" s="219"/>
      <c r="Y39" s="266"/>
      <c r="Z39" s="266"/>
      <c r="AA39" s="266"/>
      <c r="AB39" s="266"/>
      <c r="AC39" s="266"/>
      <c r="AD39" s="266"/>
      <c r="AE39" s="266"/>
      <c r="AF39" s="266"/>
      <c r="AG39" s="266"/>
      <c r="AH39" s="266"/>
      <c r="AI39" s="266"/>
      <c r="AJ39" s="266"/>
      <c r="AK39" s="219"/>
      <c r="AL39" s="266"/>
      <c r="AM39" s="266"/>
      <c r="AN39" s="266"/>
      <c r="AO39" s="266"/>
      <c r="AP39" s="266"/>
      <c r="AQ39" s="266"/>
      <c r="AR39" s="266"/>
      <c r="AS39" s="266"/>
      <c r="AT39" s="266"/>
      <c r="AU39" s="266"/>
      <c r="AV39" s="266"/>
      <c r="AW39" s="266"/>
      <c r="AX39" s="219"/>
      <c r="AY39" s="266"/>
      <c r="AZ39" s="266"/>
      <c r="BA39" s="266"/>
      <c r="BB39" s="266"/>
    </row>
    <row r="40" spans="1:54">
      <c r="C40" s="474" t="s">
        <v>305</v>
      </c>
      <c r="D40" s="474"/>
      <c r="E40" s="474"/>
      <c r="F40" s="266">
        <f>IFERROR(F29/F$30,0)</f>
        <v>5.1696233560126342E-3</v>
      </c>
      <c r="G40" s="266">
        <f t="shared" ref="G40:BB40" si="58">IFERROR(G29/G$30,0)</f>
        <v>4.6229031831990491E-3</v>
      </c>
      <c r="H40" s="266">
        <f t="shared" si="58"/>
        <v>4.973945997157744E-3</v>
      </c>
      <c r="I40" s="266">
        <f t="shared" si="58"/>
        <v>1.7879501176941953E-2</v>
      </c>
      <c r="J40" s="266">
        <f t="shared" si="58"/>
        <v>8.3510476768903739E-3</v>
      </c>
      <c r="K40" s="219">
        <f>IFERROR(K29/K$32,0)</f>
        <v>6.7189153750894506E-3</v>
      </c>
      <c r="L40" s="266">
        <f t="shared" si="58"/>
        <v>5.44672904468263E-3</v>
      </c>
      <c r="M40" s="266">
        <f t="shared" si="58"/>
        <v>3.2966774201144411E-3</v>
      </c>
      <c r="N40" s="266">
        <f t="shared" si="58"/>
        <v>1.4793212028994695E-4</v>
      </c>
      <c r="O40" s="266">
        <f t="shared" si="58"/>
        <v>0</v>
      </c>
      <c r="P40" s="266">
        <f t="shared" si="58"/>
        <v>2.4390243902439022E-2</v>
      </c>
      <c r="Q40" s="266">
        <f t="shared" si="58"/>
        <v>0</v>
      </c>
      <c r="R40" s="266">
        <f t="shared" si="58"/>
        <v>0</v>
      </c>
      <c r="S40" s="266">
        <f t="shared" si="58"/>
        <v>5.1696233560126342E-3</v>
      </c>
      <c r="T40" s="266">
        <f t="shared" si="58"/>
        <v>4.6229031831990491E-3</v>
      </c>
      <c r="U40" s="266">
        <f t="shared" si="58"/>
        <v>6.2895593315096931E-4</v>
      </c>
      <c r="V40" s="266">
        <f t="shared" si="58"/>
        <v>9.6495092805574554E-4</v>
      </c>
      <c r="W40" s="266">
        <f t="shared" si="58"/>
        <v>5.1975051975051969E-3</v>
      </c>
      <c r="X40" s="219">
        <f>IFERROR(X29/X$32,0)</f>
        <v>1.9607564162530257E-3</v>
      </c>
      <c r="Y40" s="266">
        <f t="shared" si="58"/>
        <v>6.9754638060621761E-4</v>
      </c>
      <c r="Z40" s="266">
        <f t="shared" si="58"/>
        <v>3.2966774201144411E-3</v>
      </c>
      <c r="AA40" s="266">
        <f t="shared" si="58"/>
        <v>1.4793212028994695E-4</v>
      </c>
      <c r="AB40" s="266">
        <f t="shared" si="58"/>
        <v>0</v>
      </c>
      <c r="AC40" s="266">
        <f t="shared" si="58"/>
        <v>2.4390243902439022E-2</v>
      </c>
      <c r="AD40" s="266">
        <f t="shared" si="58"/>
        <v>0</v>
      </c>
      <c r="AE40" s="266">
        <f t="shared" si="58"/>
        <v>0</v>
      </c>
      <c r="AF40" s="266">
        <f t="shared" si="58"/>
        <v>5.1696233560126342E-3</v>
      </c>
      <c r="AG40" s="266">
        <f t="shared" si="58"/>
        <v>6.079449722950791E-4</v>
      </c>
      <c r="AH40" s="266">
        <f t="shared" si="58"/>
        <v>4.973945997157744E-3</v>
      </c>
      <c r="AI40" s="266">
        <f t="shared" si="58"/>
        <v>1.7879501176941953E-2</v>
      </c>
      <c r="AJ40" s="266">
        <f t="shared" si="58"/>
        <v>5.1975051975051969E-3</v>
      </c>
      <c r="AK40" s="219">
        <f>IFERROR(AK29/AK$32,0)</f>
        <v>1.2085065708776772E-3</v>
      </c>
      <c r="AL40" s="266">
        <f t="shared" si="58"/>
        <v>6.9754638060621761E-4</v>
      </c>
      <c r="AM40" s="266">
        <f t="shared" si="58"/>
        <v>3.2966774201144411E-3</v>
      </c>
      <c r="AN40" s="266">
        <f t="shared" si="58"/>
        <v>1.4793212028994695E-4</v>
      </c>
      <c r="AO40" s="266">
        <f t="shared" si="58"/>
        <v>0</v>
      </c>
      <c r="AP40" s="266">
        <f t="shared" si="58"/>
        <v>2.4390243902439022E-2</v>
      </c>
      <c r="AQ40" s="266">
        <f t="shared" si="58"/>
        <v>0</v>
      </c>
      <c r="AR40" s="266">
        <f t="shared" si="58"/>
        <v>0</v>
      </c>
      <c r="AS40" s="266">
        <f t="shared" si="58"/>
        <v>5.1094097001133706E-3</v>
      </c>
      <c r="AT40" s="266">
        <f t="shared" si="58"/>
        <v>6.079449722950791E-4</v>
      </c>
      <c r="AU40" s="266">
        <f t="shared" si="58"/>
        <v>4.973945997157744E-3</v>
      </c>
      <c r="AV40" s="266">
        <f t="shared" si="58"/>
        <v>1.7879501176941953E-2</v>
      </c>
      <c r="AW40" s="266">
        <f t="shared" si="58"/>
        <v>9.0786042058697315E-4</v>
      </c>
      <c r="AX40" s="219">
        <f>IFERROR(AX29/AX$32,0)</f>
        <v>8.7315805229919749E-4</v>
      </c>
      <c r="AY40" s="266">
        <f t="shared" si="58"/>
        <v>6.9754638060621761E-4</v>
      </c>
      <c r="AZ40" s="266">
        <f t="shared" si="58"/>
        <v>3.2966774201144411E-3</v>
      </c>
      <c r="BA40" s="266">
        <f t="shared" si="58"/>
        <v>1.4793212028994695E-4</v>
      </c>
      <c r="BB40" s="266">
        <f t="shared" si="58"/>
        <v>0</v>
      </c>
    </row>
    <row r="42" spans="1:54"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</row>
    <row r="43" spans="1:54" ht="15" customHeight="1">
      <c r="A43" s="476" t="s">
        <v>248</v>
      </c>
      <c r="B43" s="476"/>
      <c r="C43" s="476"/>
      <c r="D43" s="476"/>
      <c r="E43" s="162"/>
    </row>
    <row r="44" spans="1:54" ht="15" customHeight="1">
      <c r="A44" s="476"/>
      <c r="B44" s="476"/>
      <c r="C44" s="476"/>
      <c r="D44" s="476"/>
      <c r="E44" s="155"/>
    </row>
    <row r="45" spans="1:54" ht="26.25" customHeight="1">
      <c r="A45" s="476"/>
      <c r="B45" s="476"/>
      <c r="C45" s="476"/>
      <c r="D45" s="476"/>
      <c r="E45" s="155"/>
    </row>
    <row r="46" spans="1:54">
      <c r="C46" s="473" t="s">
        <v>16</v>
      </c>
      <c r="D46" s="473"/>
      <c r="E46" s="473"/>
      <c r="F46" s="7">
        <f t="shared" ref="F46:AK46" si="59">F8-F27</f>
        <v>389.63999999999987</v>
      </c>
      <c r="G46" s="7">
        <f t="shared" si="59"/>
        <v>316.44000000000005</v>
      </c>
      <c r="H46" s="7">
        <f t="shared" si="59"/>
        <v>296.63999999999987</v>
      </c>
      <c r="I46" s="7">
        <f t="shared" si="59"/>
        <v>121.70000000000005</v>
      </c>
      <c r="J46" s="7">
        <f t="shared" si="59"/>
        <v>272.49</v>
      </c>
      <c r="K46" s="97">
        <f t="shared" si="59"/>
        <v>1396.9099999999999</v>
      </c>
      <c r="L46" s="7">
        <f t="shared" si="59"/>
        <v>300.19000000000005</v>
      </c>
      <c r="M46" s="7">
        <f t="shared" si="59"/>
        <v>254.19000000000005</v>
      </c>
      <c r="N46" s="7">
        <f t="shared" si="59"/>
        <v>289.6400000000001</v>
      </c>
      <c r="O46" s="7">
        <f t="shared" si="59"/>
        <v>87.399999999999977</v>
      </c>
      <c r="P46" s="7">
        <f t="shared" si="59"/>
        <v>48</v>
      </c>
      <c r="Q46" s="7">
        <f t="shared" si="59"/>
        <v>0</v>
      </c>
      <c r="R46" s="7">
        <f t="shared" si="59"/>
        <v>0</v>
      </c>
      <c r="S46" s="7">
        <f t="shared" si="59"/>
        <v>389.63999999999987</v>
      </c>
      <c r="T46" s="7">
        <f t="shared" si="59"/>
        <v>316.44000000000005</v>
      </c>
      <c r="U46" s="7">
        <f t="shared" si="59"/>
        <v>296.63999999999987</v>
      </c>
      <c r="V46" s="7">
        <f t="shared" si="59"/>
        <v>121.70000000000005</v>
      </c>
      <c r="W46" s="7">
        <f t="shared" si="59"/>
        <v>432.32999999999993</v>
      </c>
      <c r="X46" s="97">
        <f t="shared" si="59"/>
        <v>2536.1700000000019</v>
      </c>
      <c r="Y46" s="7">
        <f t="shared" si="59"/>
        <v>300.19000000000005</v>
      </c>
      <c r="Z46" s="7">
        <f t="shared" si="59"/>
        <v>254.19000000000005</v>
      </c>
      <c r="AA46" s="7">
        <f t="shared" si="59"/>
        <v>289.6400000000001</v>
      </c>
      <c r="AB46" s="7">
        <f t="shared" si="59"/>
        <v>87.399999999999977</v>
      </c>
      <c r="AC46" s="7">
        <f t="shared" si="59"/>
        <v>48</v>
      </c>
      <c r="AD46" s="7">
        <f t="shared" si="59"/>
        <v>0</v>
      </c>
      <c r="AE46" s="7">
        <f t="shared" si="59"/>
        <v>0</v>
      </c>
      <c r="AF46" s="7">
        <f t="shared" si="59"/>
        <v>389.63999999999987</v>
      </c>
      <c r="AG46" s="7">
        <f t="shared" si="59"/>
        <v>316.44000000000005</v>
      </c>
      <c r="AH46" s="7">
        <f t="shared" si="59"/>
        <v>296.63999999999987</v>
      </c>
      <c r="AI46" s="7">
        <f t="shared" si="59"/>
        <v>121.70000000000005</v>
      </c>
      <c r="AJ46" s="7">
        <f t="shared" si="59"/>
        <v>432.32999999999993</v>
      </c>
      <c r="AK46" s="97">
        <f t="shared" si="59"/>
        <v>2536.1700000000019</v>
      </c>
      <c r="AL46" s="7">
        <f t="shared" ref="AL46:BB46" si="60">AL8-AL27</f>
        <v>300.19000000000005</v>
      </c>
      <c r="AM46" s="7">
        <f t="shared" si="60"/>
        <v>254.19000000000005</v>
      </c>
      <c r="AN46" s="7">
        <f t="shared" si="60"/>
        <v>289.6400000000001</v>
      </c>
      <c r="AO46" s="7">
        <f t="shared" si="60"/>
        <v>87.399999999999977</v>
      </c>
      <c r="AP46" s="7">
        <f t="shared" si="60"/>
        <v>48</v>
      </c>
      <c r="AQ46" s="7">
        <f t="shared" si="60"/>
        <v>0</v>
      </c>
      <c r="AR46" s="7">
        <f t="shared" si="60"/>
        <v>0</v>
      </c>
      <c r="AS46" s="7">
        <f t="shared" si="60"/>
        <v>397.13999999999987</v>
      </c>
      <c r="AT46" s="7">
        <f t="shared" si="60"/>
        <v>316.44000000000005</v>
      </c>
      <c r="AU46" s="7">
        <f t="shared" si="60"/>
        <v>296.63999999999987</v>
      </c>
      <c r="AV46" s="7">
        <f t="shared" si="60"/>
        <v>121.70000000000005</v>
      </c>
      <c r="AW46" s="7">
        <f t="shared" si="60"/>
        <v>432.32999999999993</v>
      </c>
      <c r="AX46" s="97">
        <f t="shared" si="60"/>
        <v>2543.6700000000019</v>
      </c>
      <c r="AY46" s="7">
        <f t="shared" si="60"/>
        <v>300.19000000000005</v>
      </c>
      <c r="AZ46" s="7">
        <f t="shared" si="60"/>
        <v>254.19000000000005</v>
      </c>
      <c r="BA46" s="7">
        <f t="shared" si="60"/>
        <v>289.6400000000001</v>
      </c>
      <c r="BB46" s="7">
        <f t="shared" si="60"/>
        <v>87.399999999999977</v>
      </c>
    </row>
    <row r="47" spans="1:54">
      <c r="C47" s="473" t="s">
        <v>17</v>
      </c>
      <c r="D47" s="473"/>
      <c r="E47" s="473"/>
      <c r="F47" s="7">
        <f t="shared" ref="F47:AK47" si="61">F9-F28</f>
        <v>0</v>
      </c>
      <c r="G47" s="7">
        <f t="shared" si="61"/>
        <v>0</v>
      </c>
      <c r="H47" s="7">
        <f t="shared" si="61"/>
        <v>0</v>
      </c>
      <c r="I47" s="7">
        <f t="shared" si="61"/>
        <v>0</v>
      </c>
      <c r="J47" s="7">
        <f t="shared" si="61"/>
        <v>0</v>
      </c>
      <c r="K47" s="97">
        <f t="shared" si="61"/>
        <v>0</v>
      </c>
      <c r="L47" s="7">
        <f t="shared" si="61"/>
        <v>0</v>
      </c>
      <c r="M47" s="7">
        <f t="shared" si="61"/>
        <v>0</v>
      </c>
      <c r="N47" s="7">
        <f t="shared" si="61"/>
        <v>0</v>
      </c>
      <c r="O47" s="7">
        <f t="shared" si="61"/>
        <v>0</v>
      </c>
      <c r="P47" s="7">
        <f t="shared" si="61"/>
        <v>0</v>
      </c>
      <c r="Q47" s="7">
        <f t="shared" si="61"/>
        <v>0</v>
      </c>
      <c r="R47" s="7">
        <f t="shared" si="61"/>
        <v>0</v>
      </c>
      <c r="S47" s="7">
        <f t="shared" si="61"/>
        <v>0</v>
      </c>
      <c r="T47" s="7">
        <f t="shared" si="61"/>
        <v>0</v>
      </c>
      <c r="U47" s="7">
        <f t="shared" si="61"/>
        <v>4500</v>
      </c>
      <c r="V47" s="7">
        <f t="shared" si="61"/>
        <v>4500</v>
      </c>
      <c r="W47" s="7">
        <f t="shared" si="61"/>
        <v>0</v>
      </c>
      <c r="X47" s="97">
        <f t="shared" si="61"/>
        <v>9000</v>
      </c>
      <c r="Y47" s="7">
        <f t="shared" si="61"/>
        <v>4500</v>
      </c>
      <c r="Z47" s="7">
        <f t="shared" si="61"/>
        <v>0</v>
      </c>
      <c r="AA47" s="7">
        <f t="shared" si="61"/>
        <v>0</v>
      </c>
      <c r="AB47" s="7">
        <f t="shared" si="61"/>
        <v>0</v>
      </c>
      <c r="AC47" s="7">
        <f t="shared" si="61"/>
        <v>0</v>
      </c>
      <c r="AD47" s="7">
        <f t="shared" si="61"/>
        <v>0</v>
      </c>
      <c r="AE47" s="7">
        <f t="shared" si="61"/>
        <v>9000</v>
      </c>
      <c r="AF47" s="7">
        <f t="shared" si="61"/>
        <v>0</v>
      </c>
      <c r="AG47" s="7">
        <f t="shared" si="61"/>
        <v>4500</v>
      </c>
      <c r="AH47" s="7">
        <f t="shared" si="61"/>
        <v>0</v>
      </c>
      <c r="AI47" s="7">
        <f t="shared" si="61"/>
        <v>0</v>
      </c>
      <c r="AJ47" s="7">
        <f t="shared" si="61"/>
        <v>0</v>
      </c>
      <c r="AK47" s="97">
        <f t="shared" si="61"/>
        <v>18000</v>
      </c>
      <c r="AL47" s="7">
        <f t="shared" ref="AL47:BB47" si="62">AL9-AL28</f>
        <v>4500</v>
      </c>
      <c r="AM47" s="7">
        <f t="shared" si="62"/>
        <v>0</v>
      </c>
      <c r="AN47" s="7">
        <f t="shared" si="62"/>
        <v>0</v>
      </c>
      <c r="AO47" s="7">
        <f t="shared" si="62"/>
        <v>4500</v>
      </c>
      <c r="AP47" s="7">
        <f t="shared" si="62"/>
        <v>0</v>
      </c>
      <c r="AQ47" s="7">
        <f t="shared" si="62"/>
        <v>0</v>
      </c>
      <c r="AR47" s="7">
        <f t="shared" si="62"/>
        <v>9000</v>
      </c>
      <c r="AS47" s="7">
        <f t="shared" si="62"/>
        <v>0</v>
      </c>
      <c r="AT47" s="7">
        <f t="shared" si="62"/>
        <v>4500</v>
      </c>
      <c r="AU47" s="7">
        <f t="shared" si="62"/>
        <v>0</v>
      </c>
      <c r="AV47" s="7">
        <f t="shared" si="62"/>
        <v>0</v>
      </c>
      <c r="AW47" s="7">
        <f t="shared" si="62"/>
        <v>4500</v>
      </c>
      <c r="AX47" s="97">
        <f t="shared" si="62"/>
        <v>27000</v>
      </c>
      <c r="AY47" s="7">
        <f t="shared" si="62"/>
        <v>4500</v>
      </c>
      <c r="AZ47" s="7">
        <f t="shared" si="62"/>
        <v>0</v>
      </c>
      <c r="BA47" s="7">
        <f t="shared" si="62"/>
        <v>0</v>
      </c>
      <c r="BB47" s="7">
        <f t="shared" si="62"/>
        <v>4500</v>
      </c>
    </row>
    <row r="48" spans="1:54">
      <c r="C48" s="473" t="s">
        <v>305</v>
      </c>
      <c r="D48" s="473"/>
      <c r="E48" s="473"/>
      <c r="F48" s="7">
        <f t="shared" ref="F48:AK48" si="63">F10-F29</f>
        <v>4.2300000000000004</v>
      </c>
      <c r="G48" s="7">
        <f t="shared" si="63"/>
        <v>3.1500000000000004</v>
      </c>
      <c r="H48" s="7">
        <f t="shared" si="63"/>
        <v>3.240000000000002</v>
      </c>
      <c r="I48" s="7">
        <f t="shared" si="63"/>
        <v>4.5900000000000016</v>
      </c>
      <c r="J48" s="7">
        <f t="shared" si="63"/>
        <v>4.9499999999999993</v>
      </c>
      <c r="K48" s="97">
        <f t="shared" si="63"/>
        <v>20.160000000000004</v>
      </c>
      <c r="L48" s="7">
        <f t="shared" si="63"/>
        <v>3.6000000000000014</v>
      </c>
      <c r="M48" s="7">
        <f t="shared" si="63"/>
        <v>1.8000000000000007</v>
      </c>
      <c r="N48" s="7">
        <f t="shared" si="63"/>
        <v>0.09</v>
      </c>
      <c r="O48" s="7">
        <f t="shared" si="63"/>
        <v>0</v>
      </c>
      <c r="P48" s="7">
        <f t="shared" si="63"/>
        <v>2.7</v>
      </c>
      <c r="Q48" s="7">
        <f t="shared" si="63"/>
        <v>0</v>
      </c>
      <c r="R48" s="7">
        <f t="shared" si="63"/>
        <v>0</v>
      </c>
      <c r="S48" s="7">
        <f t="shared" si="63"/>
        <v>4.2300000000000004</v>
      </c>
      <c r="T48" s="7">
        <f t="shared" si="63"/>
        <v>3.1500000000000004</v>
      </c>
      <c r="U48" s="7">
        <f t="shared" si="63"/>
        <v>3.240000000000002</v>
      </c>
      <c r="V48" s="7">
        <f t="shared" si="63"/>
        <v>4.5900000000000016</v>
      </c>
      <c r="W48" s="7">
        <f t="shared" si="63"/>
        <v>4.9499999999999993</v>
      </c>
      <c r="X48" s="97">
        <f t="shared" si="63"/>
        <v>28.349999999999994</v>
      </c>
      <c r="Y48" s="7">
        <f t="shared" si="63"/>
        <v>3.6000000000000014</v>
      </c>
      <c r="Z48" s="7">
        <f t="shared" si="63"/>
        <v>1.8000000000000007</v>
      </c>
      <c r="AA48" s="7">
        <f t="shared" si="63"/>
        <v>0.09</v>
      </c>
      <c r="AB48" s="7">
        <f t="shared" si="63"/>
        <v>0</v>
      </c>
      <c r="AC48" s="7">
        <f t="shared" si="63"/>
        <v>2.7</v>
      </c>
      <c r="AD48" s="7">
        <f t="shared" si="63"/>
        <v>0</v>
      </c>
      <c r="AE48" s="7">
        <f t="shared" si="63"/>
        <v>0</v>
      </c>
      <c r="AF48" s="7">
        <f t="shared" si="63"/>
        <v>4.2300000000000004</v>
      </c>
      <c r="AG48" s="7">
        <f t="shared" si="63"/>
        <v>3.1500000000000004</v>
      </c>
      <c r="AH48" s="7">
        <f t="shared" si="63"/>
        <v>3.240000000000002</v>
      </c>
      <c r="AI48" s="7">
        <f t="shared" si="63"/>
        <v>4.5900000000000016</v>
      </c>
      <c r="AJ48" s="7">
        <f t="shared" si="63"/>
        <v>4.9499999999999993</v>
      </c>
      <c r="AK48" s="97">
        <f t="shared" si="63"/>
        <v>28.349999999999994</v>
      </c>
      <c r="AL48" s="7">
        <f t="shared" ref="AL48:BB48" si="64">AL10-AL29</f>
        <v>3.6000000000000014</v>
      </c>
      <c r="AM48" s="7">
        <f t="shared" si="64"/>
        <v>1.8000000000000007</v>
      </c>
      <c r="AN48" s="7">
        <f t="shared" si="64"/>
        <v>0.09</v>
      </c>
      <c r="AO48" s="7">
        <f t="shared" si="64"/>
        <v>0</v>
      </c>
      <c r="AP48" s="7">
        <f t="shared" si="64"/>
        <v>2.7</v>
      </c>
      <c r="AQ48" s="7">
        <f t="shared" si="64"/>
        <v>0</v>
      </c>
      <c r="AR48" s="7">
        <f t="shared" si="64"/>
        <v>0</v>
      </c>
      <c r="AS48" s="7">
        <f t="shared" si="64"/>
        <v>4.2300000000000004</v>
      </c>
      <c r="AT48" s="7">
        <f t="shared" si="64"/>
        <v>3.1500000000000004</v>
      </c>
      <c r="AU48" s="7">
        <f t="shared" si="64"/>
        <v>3.240000000000002</v>
      </c>
      <c r="AV48" s="7">
        <f t="shared" si="64"/>
        <v>4.5900000000000016</v>
      </c>
      <c r="AW48" s="7">
        <f t="shared" si="64"/>
        <v>4.9499999999999993</v>
      </c>
      <c r="AX48" s="97">
        <f t="shared" si="64"/>
        <v>28.349999999999994</v>
      </c>
      <c r="AY48" s="7">
        <f t="shared" si="64"/>
        <v>3.6000000000000014</v>
      </c>
      <c r="AZ48" s="7">
        <f t="shared" si="64"/>
        <v>1.8000000000000007</v>
      </c>
      <c r="BA48" s="7">
        <f t="shared" si="64"/>
        <v>0.09</v>
      </c>
      <c r="BB48" s="7">
        <f t="shared" si="64"/>
        <v>0</v>
      </c>
    </row>
    <row r="49" spans="3:54">
      <c r="C49" s="475" t="s">
        <v>312</v>
      </c>
      <c r="D49" s="475"/>
      <c r="E49" s="475"/>
      <c r="F49" s="35">
        <f>SUM(F46:F48)</f>
        <v>393.86999999999989</v>
      </c>
      <c r="G49" s="35">
        <f t="shared" ref="G49" si="65">SUM(G46:G48)</f>
        <v>319.59000000000003</v>
      </c>
      <c r="H49" s="35">
        <f t="shared" ref="H49" si="66">SUM(H46:H48)</f>
        <v>299.87999999999988</v>
      </c>
      <c r="I49" s="35">
        <f t="shared" ref="I49" si="67">SUM(I46:I48)</f>
        <v>126.29000000000005</v>
      </c>
      <c r="J49" s="35">
        <f t="shared" ref="J49" si="68">SUM(J46:J48)</f>
        <v>277.44</v>
      </c>
      <c r="K49" s="141"/>
      <c r="L49" s="35">
        <f>SUM(L46:L48)</f>
        <v>303.79000000000008</v>
      </c>
      <c r="M49" s="35">
        <f t="shared" ref="M49:W49" si="69">SUM(M46:M48)</f>
        <v>255.99000000000007</v>
      </c>
      <c r="N49" s="35">
        <f t="shared" si="69"/>
        <v>289.73000000000008</v>
      </c>
      <c r="O49" s="35">
        <f t="shared" si="69"/>
        <v>87.399999999999977</v>
      </c>
      <c r="P49" s="35">
        <f t="shared" si="69"/>
        <v>50.7</v>
      </c>
      <c r="Q49" s="35">
        <f t="shared" si="69"/>
        <v>0</v>
      </c>
      <c r="R49" s="35">
        <f t="shared" si="69"/>
        <v>0</v>
      </c>
      <c r="S49" s="35">
        <f t="shared" si="69"/>
        <v>393.86999999999989</v>
      </c>
      <c r="T49" s="35">
        <f t="shared" si="69"/>
        <v>319.59000000000003</v>
      </c>
      <c r="U49" s="35">
        <f t="shared" si="69"/>
        <v>4799.8799999999992</v>
      </c>
      <c r="V49" s="35">
        <f t="shared" si="69"/>
        <v>4626.29</v>
      </c>
      <c r="W49" s="35">
        <f t="shared" si="69"/>
        <v>437.27999999999992</v>
      </c>
      <c r="X49" s="35"/>
      <c r="Y49" s="35">
        <f>SUM(Y46:Y48)</f>
        <v>4803.7900000000009</v>
      </c>
      <c r="Z49" s="35">
        <f t="shared" ref="Z49" si="70">SUM(Z46:Z48)</f>
        <v>255.99000000000007</v>
      </c>
      <c r="AA49" s="35">
        <f t="shared" ref="AA49" si="71">SUM(AA46:AA48)</f>
        <v>289.73000000000008</v>
      </c>
      <c r="AB49" s="35">
        <f t="shared" ref="AB49" si="72">SUM(AB46:AB48)</f>
        <v>87.399999999999977</v>
      </c>
      <c r="AC49" s="35">
        <f t="shared" ref="AC49" si="73">SUM(AC46:AC48)</f>
        <v>50.7</v>
      </c>
      <c r="AD49" s="35">
        <f t="shared" ref="AD49" si="74">SUM(AD46:AD48)</f>
        <v>0</v>
      </c>
      <c r="AE49" s="35">
        <f t="shared" ref="AE49" si="75">SUM(AE46:AE48)</f>
        <v>9000</v>
      </c>
      <c r="AF49" s="35">
        <f t="shared" ref="AF49" si="76">SUM(AF46:AF48)</f>
        <v>393.86999999999989</v>
      </c>
      <c r="AG49" s="35">
        <f t="shared" ref="AG49" si="77">SUM(AG46:AG48)</f>
        <v>4819.59</v>
      </c>
      <c r="AH49" s="35">
        <f t="shared" ref="AH49" si="78">SUM(AH46:AH48)</f>
        <v>299.87999999999988</v>
      </c>
      <c r="AI49" s="35">
        <f t="shared" ref="AI49" si="79">SUM(AI46:AI48)</f>
        <v>126.29000000000005</v>
      </c>
      <c r="AJ49" s="35">
        <f t="shared" ref="AJ49" si="80">SUM(AJ46:AJ48)</f>
        <v>437.27999999999992</v>
      </c>
      <c r="AK49" s="35"/>
      <c r="AL49" s="35">
        <f>SUM(AL46:AL48)</f>
        <v>4803.7900000000009</v>
      </c>
      <c r="AM49" s="35">
        <f t="shared" ref="AM49" si="81">SUM(AM46:AM48)</f>
        <v>255.99000000000007</v>
      </c>
      <c r="AN49" s="35">
        <f t="shared" ref="AN49" si="82">SUM(AN46:AN48)</f>
        <v>289.73000000000008</v>
      </c>
      <c r="AO49" s="35">
        <f t="shared" ref="AO49" si="83">SUM(AO46:AO48)</f>
        <v>4587.3999999999996</v>
      </c>
      <c r="AP49" s="35">
        <f t="shared" ref="AP49" si="84">SUM(AP46:AP48)</f>
        <v>50.7</v>
      </c>
      <c r="AQ49" s="35">
        <f t="shared" ref="AQ49" si="85">SUM(AQ46:AQ48)</f>
        <v>0</v>
      </c>
      <c r="AR49" s="35">
        <f t="shared" ref="AR49" si="86">SUM(AR46:AR48)</f>
        <v>9000</v>
      </c>
      <c r="AS49" s="35">
        <f t="shared" ref="AS49" si="87">SUM(AS46:AS48)</f>
        <v>401.36999999999989</v>
      </c>
      <c r="AT49" s="35">
        <f t="shared" ref="AT49" si="88">SUM(AT46:AT48)</f>
        <v>4819.59</v>
      </c>
      <c r="AU49" s="35">
        <f t="shared" ref="AU49" si="89">SUM(AU46:AU48)</f>
        <v>299.87999999999988</v>
      </c>
      <c r="AV49" s="35">
        <f t="shared" ref="AV49" si="90">SUM(AV46:AV48)</f>
        <v>126.29000000000005</v>
      </c>
      <c r="AW49" s="35">
        <f t="shared" ref="AW49" si="91">SUM(AW46:AW48)</f>
        <v>4937.28</v>
      </c>
      <c r="AX49" s="35"/>
      <c r="AY49" s="35">
        <f t="shared" ref="AY49" si="92">SUM(AY46:AY48)</f>
        <v>4803.7900000000009</v>
      </c>
      <c r="AZ49" s="35">
        <f t="shared" ref="AZ49" si="93">SUM(AZ46:AZ48)</f>
        <v>255.99000000000007</v>
      </c>
      <c r="BA49" s="35">
        <f t="shared" ref="BA49" si="94">SUM(BA46:BA48)</f>
        <v>289.73000000000008</v>
      </c>
      <c r="BB49" s="35">
        <f t="shared" ref="BB49" si="95">SUM(BB46:BB48)</f>
        <v>4587.3999999999996</v>
      </c>
    </row>
    <row r="51" spans="3:54">
      <c r="C51" s="475" t="s">
        <v>313</v>
      </c>
      <c r="D51" s="475"/>
      <c r="E51" s="475"/>
      <c r="K51" s="140">
        <f>SUM(K46:K48)</f>
        <v>1417.07</v>
      </c>
      <c r="X51" s="140">
        <f>SUM(X46:X48)</f>
        <v>11564.520000000002</v>
      </c>
      <c r="AK51" s="140">
        <f>SUM(AK46:AK48)</f>
        <v>20564.52</v>
      </c>
      <c r="AX51" s="140">
        <f>SUM(AX46:AX48)</f>
        <v>29572.02</v>
      </c>
    </row>
    <row r="53" spans="3:54">
      <c r="C53" s="208" t="s">
        <v>314</v>
      </c>
      <c r="D53" s="208"/>
      <c r="E53" s="208"/>
    </row>
    <row r="54" spans="3:54">
      <c r="K54" s="5"/>
    </row>
    <row r="55" spans="3:54">
      <c r="C55" s="474" t="s">
        <v>16</v>
      </c>
      <c r="D55" s="474"/>
      <c r="E55" s="474"/>
      <c r="F55" s="266">
        <f>IFERROR(F46/F$49,0)</f>
        <v>0.98926041587325764</v>
      </c>
      <c r="G55" s="266">
        <f t="shared" ref="G55:BB55" si="96">IFERROR(G46/G$49,0)</f>
        <v>0.9901436215150663</v>
      </c>
      <c r="H55" s="266">
        <f t="shared" si="96"/>
        <v>0.9891956782713085</v>
      </c>
      <c r="I55" s="266">
        <f t="shared" si="96"/>
        <v>0.9636550795787473</v>
      </c>
      <c r="J55" s="266">
        <f t="shared" si="96"/>
        <v>0.98215830449826991</v>
      </c>
      <c r="K55" s="219">
        <f>IFERROR(K46/K$51,0)</f>
        <v>0.98577346214371897</v>
      </c>
      <c r="L55" s="266">
        <f t="shared" si="96"/>
        <v>0.98814970868033836</v>
      </c>
      <c r="M55" s="266">
        <f t="shared" si="96"/>
        <v>0.99296847533106758</v>
      </c>
      <c r="N55" s="266">
        <f t="shared" si="96"/>
        <v>0.99968936596141245</v>
      </c>
      <c r="O55" s="266">
        <f t="shared" si="96"/>
        <v>1</v>
      </c>
      <c r="P55" s="266">
        <f t="shared" si="96"/>
        <v>0.94674556213017746</v>
      </c>
      <c r="Q55" s="266">
        <f t="shared" si="96"/>
        <v>0</v>
      </c>
      <c r="R55" s="266">
        <f t="shared" si="96"/>
        <v>0</v>
      </c>
      <c r="S55" s="266">
        <f t="shared" si="96"/>
        <v>0.98926041587325764</v>
      </c>
      <c r="T55" s="266">
        <f t="shared" si="96"/>
        <v>0.9901436215150663</v>
      </c>
      <c r="U55" s="266">
        <f t="shared" si="96"/>
        <v>6.1801545038625949E-2</v>
      </c>
      <c r="V55" s="266">
        <f t="shared" si="96"/>
        <v>2.6306176223280436E-2</v>
      </c>
      <c r="W55" s="266">
        <f t="shared" si="96"/>
        <v>0.98868002195389681</v>
      </c>
      <c r="X55" s="219">
        <f>IFERROR(X46/X$51,0)</f>
        <v>0.2193061190607134</v>
      </c>
      <c r="Y55" s="266">
        <f t="shared" si="96"/>
        <v>6.2490242079691241E-2</v>
      </c>
      <c r="Z55" s="266">
        <f t="shared" si="96"/>
        <v>0.99296847533106758</v>
      </c>
      <c r="AA55" s="266">
        <f t="shared" si="96"/>
        <v>0.99968936596141245</v>
      </c>
      <c r="AB55" s="266">
        <f t="shared" si="96"/>
        <v>1</v>
      </c>
      <c r="AC55" s="266">
        <f t="shared" si="96"/>
        <v>0.94674556213017746</v>
      </c>
      <c r="AD55" s="266">
        <f t="shared" si="96"/>
        <v>0</v>
      </c>
      <c r="AE55" s="266">
        <f t="shared" si="96"/>
        <v>0</v>
      </c>
      <c r="AF55" s="266">
        <f t="shared" si="96"/>
        <v>0.98926041587325764</v>
      </c>
      <c r="AG55" s="266">
        <f t="shared" si="96"/>
        <v>6.5657037216858699E-2</v>
      </c>
      <c r="AH55" s="266">
        <f t="shared" si="96"/>
        <v>0.9891956782713085</v>
      </c>
      <c r="AI55" s="266">
        <f t="shared" si="96"/>
        <v>0.9636550795787473</v>
      </c>
      <c r="AJ55" s="266">
        <f t="shared" si="96"/>
        <v>0.98868002195389681</v>
      </c>
      <c r="AK55" s="219">
        <f>IFERROR(AK46/AK$51,0)</f>
        <v>0.12332745913836073</v>
      </c>
      <c r="AL55" s="266">
        <f t="shared" si="96"/>
        <v>6.2490242079691241E-2</v>
      </c>
      <c r="AM55" s="266">
        <f t="shared" si="96"/>
        <v>0.99296847533106758</v>
      </c>
      <c r="AN55" s="266">
        <f t="shared" si="96"/>
        <v>0.99968936596141245</v>
      </c>
      <c r="AO55" s="266">
        <f t="shared" si="96"/>
        <v>1.9052186423682258E-2</v>
      </c>
      <c r="AP55" s="266">
        <f t="shared" si="96"/>
        <v>0.94674556213017746</v>
      </c>
      <c r="AQ55" s="266">
        <f t="shared" si="96"/>
        <v>0</v>
      </c>
      <c r="AR55" s="266">
        <f t="shared" si="96"/>
        <v>0</v>
      </c>
      <c r="AS55" s="266">
        <f t="shared" si="96"/>
        <v>0.9894610957470662</v>
      </c>
      <c r="AT55" s="266">
        <f t="shared" si="96"/>
        <v>6.5657037216858699E-2</v>
      </c>
      <c r="AU55" s="266">
        <f t="shared" si="96"/>
        <v>0.9891956782713085</v>
      </c>
      <c r="AV55" s="266">
        <f t="shared" si="96"/>
        <v>0.9636550795787473</v>
      </c>
      <c r="AW55" s="266">
        <f t="shared" si="96"/>
        <v>8.7564407933112959E-2</v>
      </c>
      <c r="AX55" s="219">
        <f>IFERROR(AX46/AX$51,0)</f>
        <v>8.6016105764841283E-2</v>
      </c>
      <c r="AY55" s="266">
        <f t="shared" si="96"/>
        <v>6.2490242079691241E-2</v>
      </c>
      <c r="AZ55" s="266">
        <f t="shared" si="96"/>
        <v>0.99296847533106758</v>
      </c>
      <c r="BA55" s="266">
        <f t="shared" si="96"/>
        <v>0.99968936596141245</v>
      </c>
      <c r="BB55" s="266">
        <f t="shared" si="96"/>
        <v>1.9052186423682258E-2</v>
      </c>
    </row>
    <row r="56" spans="3:54">
      <c r="F56" s="266"/>
      <c r="G56" s="266"/>
      <c r="H56" s="266"/>
      <c r="I56" s="266"/>
      <c r="J56" s="266"/>
      <c r="K56" s="219"/>
      <c r="L56" s="266"/>
      <c r="M56" s="266"/>
      <c r="N56" s="266"/>
      <c r="O56" s="266"/>
      <c r="P56" s="266"/>
      <c r="Q56" s="266"/>
      <c r="R56" s="266"/>
      <c r="S56" s="266"/>
      <c r="T56" s="266"/>
      <c r="U56" s="266"/>
      <c r="V56" s="266"/>
      <c r="W56" s="266"/>
      <c r="X56" s="219"/>
      <c r="Y56" s="266"/>
      <c r="Z56" s="266"/>
      <c r="AA56" s="266"/>
      <c r="AB56" s="266"/>
      <c r="AC56" s="266"/>
      <c r="AD56" s="266"/>
      <c r="AE56" s="266"/>
      <c r="AF56" s="266"/>
      <c r="AG56" s="266"/>
      <c r="AH56" s="266"/>
      <c r="AI56" s="266"/>
      <c r="AJ56" s="266"/>
      <c r="AK56" s="219"/>
      <c r="AL56" s="266"/>
      <c r="AM56" s="266"/>
      <c r="AN56" s="266"/>
      <c r="AO56" s="266"/>
      <c r="AP56" s="266"/>
      <c r="AQ56" s="266"/>
      <c r="AR56" s="266"/>
      <c r="AS56" s="266"/>
      <c r="AT56" s="266"/>
      <c r="AU56" s="266"/>
      <c r="AV56" s="266"/>
      <c r="AW56" s="266"/>
      <c r="AX56" s="219"/>
      <c r="AY56" s="266"/>
      <c r="AZ56" s="266"/>
      <c r="BA56" s="266"/>
      <c r="BB56" s="266"/>
    </row>
    <row r="57" spans="3:54">
      <c r="C57" s="474" t="s">
        <v>17</v>
      </c>
      <c r="D57" s="474"/>
      <c r="E57" s="474"/>
      <c r="F57" s="266">
        <f>IFERROR(F47/F$49,0)</f>
        <v>0</v>
      </c>
      <c r="G57" s="266">
        <f t="shared" ref="G57:BB57" si="97">IFERROR(G47/G$49,0)</f>
        <v>0</v>
      </c>
      <c r="H57" s="266">
        <f t="shared" si="97"/>
        <v>0</v>
      </c>
      <c r="I57" s="266">
        <f t="shared" si="97"/>
        <v>0</v>
      </c>
      <c r="J57" s="266">
        <f t="shared" si="97"/>
        <v>0</v>
      </c>
      <c r="K57" s="219">
        <f>IFERROR(K47/K$51,0)</f>
        <v>0</v>
      </c>
      <c r="L57" s="266">
        <f t="shared" si="97"/>
        <v>0</v>
      </c>
      <c r="M57" s="266">
        <f t="shared" si="97"/>
        <v>0</v>
      </c>
      <c r="N57" s="266">
        <f t="shared" si="97"/>
        <v>0</v>
      </c>
      <c r="O57" s="266">
        <f t="shared" si="97"/>
        <v>0</v>
      </c>
      <c r="P57" s="266">
        <f t="shared" si="97"/>
        <v>0</v>
      </c>
      <c r="Q57" s="266">
        <f t="shared" si="97"/>
        <v>0</v>
      </c>
      <c r="R57" s="266">
        <f t="shared" si="97"/>
        <v>0</v>
      </c>
      <c r="S57" s="266">
        <f t="shared" si="97"/>
        <v>0</v>
      </c>
      <c r="T57" s="266">
        <f t="shared" si="97"/>
        <v>0</v>
      </c>
      <c r="U57" s="266">
        <f t="shared" si="97"/>
        <v>0.93752343808595229</v>
      </c>
      <c r="V57" s="266">
        <f t="shared" si="97"/>
        <v>0.9727016680752828</v>
      </c>
      <c r="W57" s="266">
        <f t="shared" si="97"/>
        <v>0</v>
      </c>
      <c r="X57" s="219">
        <f>IFERROR(X47/X$51,0)</f>
        <v>0.77824241732471366</v>
      </c>
      <c r="Y57" s="266">
        <f t="shared" si="97"/>
        <v>0.93676034964059607</v>
      </c>
      <c r="Z57" s="266">
        <f t="shared" si="97"/>
        <v>0</v>
      </c>
      <c r="AA57" s="266">
        <f t="shared" si="97"/>
        <v>0</v>
      </c>
      <c r="AB57" s="266">
        <f t="shared" si="97"/>
        <v>0</v>
      </c>
      <c r="AC57" s="266">
        <f t="shared" si="97"/>
        <v>0</v>
      </c>
      <c r="AD57" s="266">
        <f t="shared" si="97"/>
        <v>0</v>
      </c>
      <c r="AE57" s="266">
        <f t="shared" si="97"/>
        <v>1</v>
      </c>
      <c r="AF57" s="266">
        <f t="shared" si="97"/>
        <v>0</v>
      </c>
      <c r="AG57" s="266">
        <f t="shared" si="97"/>
        <v>0.93368938021698933</v>
      </c>
      <c r="AH57" s="266">
        <f t="shared" si="97"/>
        <v>0</v>
      </c>
      <c r="AI57" s="266">
        <f t="shared" si="97"/>
        <v>0</v>
      </c>
      <c r="AJ57" s="266">
        <f t="shared" si="97"/>
        <v>0</v>
      </c>
      <c r="AK57" s="219">
        <f>IFERROR(AK47/AK$51,0)</f>
        <v>0.87529395288584411</v>
      </c>
      <c r="AL57" s="266">
        <f t="shared" si="97"/>
        <v>0.93676034964059607</v>
      </c>
      <c r="AM57" s="266">
        <f t="shared" si="97"/>
        <v>0</v>
      </c>
      <c r="AN57" s="266">
        <f t="shared" si="97"/>
        <v>0</v>
      </c>
      <c r="AO57" s="266">
        <f t="shared" si="97"/>
        <v>0.98094781357631777</v>
      </c>
      <c r="AP57" s="266">
        <f t="shared" si="97"/>
        <v>0</v>
      </c>
      <c r="AQ57" s="266">
        <f t="shared" si="97"/>
        <v>0</v>
      </c>
      <c r="AR57" s="266">
        <f t="shared" si="97"/>
        <v>1</v>
      </c>
      <c r="AS57" s="266">
        <f t="shared" si="97"/>
        <v>0</v>
      </c>
      <c r="AT57" s="266">
        <f t="shared" si="97"/>
        <v>0.93368938021698933</v>
      </c>
      <c r="AU57" s="266">
        <f t="shared" si="97"/>
        <v>0</v>
      </c>
      <c r="AV57" s="266">
        <f t="shared" si="97"/>
        <v>0</v>
      </c>
      <c r="AW57" s="266">
        <f t="shared" si="97"/>
        <v>0.91143301574956259</v>
      </c>
      <c r="AX57" s="219">
        <f>IFERROR(AX47/AX$51,0)</f>
        <v>0.91302521775651446</v>
      </c>
      <c r="AY57" s="266">
        <f t="shared" si="97"/>
        <v>0.93676034964059607</v>
      </c>
      <c r="AZ57" s="266">
        <f t="shared" si="97"/>
        <v>0</v>
      </c>
      <c r="BA57" s="266">
        <f t="shared" si="97"/>
        <v>0</v>
      </c>
      <c r="BB57" s="266">
        <f t="shared" si="97"/>
        <v>0.98094781357631777</v>
      </c>
    </row>
    <row r="58" spans="3:54">
      <c r="F58" s="266"/>
      <c r="G58" s="266"/>
      <c r="H58" s="266"/>
      <c r="I58" s="266"/>
      <c r="J58" s="266"/>
      <c r="K58" s="219"/>
      <c r="L58" s="266"/>
      <c r="M58" s="266"/>
      <c r="N58" s="266"/>
      <c r="O58" s="266"/>
      <c r="P58" s="266"/>
      <c r="Q58" s="266"/>
      <c r="R58" s="266"/>
      <c r="S58" s="266"/>
      <c r="T58" s="266"/>
      <c r="U58" s="266"/>
      <c r="V58" s="266"/>
      <c r="W58" s="266"/>
      <c r="X58" s="219"/>
      <c r="Y58" s="266"/>
      <c r="Z58" s="266"/>
      <c r="AA58" s="266"/>
      <c r="AB58" s="266"/>
      <c r="AC58" s="266"/>
      <c r="AD58" s="266"/>
      <c r="AE58" s="266"/>
      <c r="AF58" s="266"/>
      <c r="AG58" s="266"/>
      <c r="AH58" s="266"/>
      <c r="AI58" s="266"/>
      <c r="AJ58" s="266"/>
      <c r="AK58" s="219"/>
      <c r="AL58" s="266"/>
      <c r="AM58" s="266"/>
      <c r="AN58" s="266"/>
      <c r="AO58" s="266"/>
      <c r="AP58" s="266"/>
      <c r="AQ58" s="266"/>
      <c r="AR58" s="266"/>
      <c r="AS58" s="266"/>
      <c r="AT58" s="266"/>
      <c r="AU58" s="266"/>
      <c r="AV58" s="266"/>
      <c r="AW58" s="266"/>
      <c r="AX58" s="219"/>
      <c r="AY58" s="266"/>
      <c r="AZ58" s="266"/>
      <c r="BA58" s="266"/>
      <c r="BB58" s="266"/>
    </row>
    <row r="59" spans="3:54">
      <c r="C59" s="474" t="s">
        <v>305</v>
      </c>
      <c r="D59" s="474"/>
      <c r="E59" s="474"/>
      <c r="F59" s="266">
        <f>IFERROR(F48/F$49,0)</f>
        <v>1.073958412674233E-2</v>
      </c>
      <c r="G59" s="266">
        <f t="shared" ref="G59:BB59" si="98">IFERROR(G48/G$49,0)</f>
        <v>9.8563784849338212E-3</v>
      </c>
      <c r="H59" s="266">
        <f t="shared" si="98"/>
        <v>1.0804321728691488E-2</v>
      </c>
      <c r="I59" s="266">
        <f t="shared" si="98"/>
        <v>3.6344920421252674E-2</v>
      </c>
      <c r="J59" s="266">
        <f t="shared" si="98"/>
        <v>1.7841695501730103E-2</v>
      </c>
      <c r="K59" s="219">
        <f>IFERROR(K48/K$51,0)</f>
        <v>1.422653785628092E-2</v>
      </c>
      <c r="L59" s="266">
        <f t="shared" si="98"/>
        <v>1.185029131966161E-2</v>
      </c>
      <c r="M59" s="266">
        <f t="shared" si="98"/>
        <v>7.0315246689323808E-3</v>
      </c>
      <c r="N59" s="266">
        <f t="shared" si="98"/>
        <v>3.106340385876505E-4</v>
      </c>
      <c r="O59" s="266">
        <f t="shared" si="98"/>
        <v>0</v>
      </c>
      <c r="P59" s="266">
        <f t="shared" si="98"/>
        <v>5.3254437869822487E-2</v>
      </c>
      <c r="Q59" s="266">
        <f t="shared" si="98"/>
        <v>0</v>
      </c>
      <c r="R59" s="266">
        <f t="shared" si="98"/>
        <v>0</v>
      </c>
      <c r="S59" s="266">
        <f t="shared" si="98"/>
        <v>1.073958412674233E-2</v>
      </c>
      <c r="T59" s="266">
        <f t="shared" si="98"/>
        <v>9.8563784849338212E-3</v>
      </c>
      <c r="U59" s="266">
        <f t="shared" si="98"/>
        <v>6.7501687542188609E-4</v>
      </c>
      <c r="V59" s="266">
        <f t="shared" si="98"/>
        <v>9.9215570143678885E-4</v>
      </c>
      <c r="W59" s="266">
        <f t="shared" si="98"/>
        <v>1.1319978046103183E-2</v>
      </c>
      <c r="X59" s="219">
        <f>IFERROR(X48/X$51,0)</f>
        <v>2.4514636145728476E-3</v>
      </c>
      <c r="Y59" s="266">
        <f t="shared" si="98"/>
        <v>7.4940827971247716E-4</v>
      </c>
      <c r="Z59" s="266">
        <f t="shared" si="98"/>
        <v>7.0315246689323808E-3</v>
      </c>
      <c r="AA59" s="266">
        <f t="shared" si="98"/>
        <v>3.106340385876505E-4</v>
      </c>
      <c r="AB59" s="266">
        <f t="shared" si="98"/>
        <v>0</v>
      </c>
      <c r="AC59" s="266">
        <f t="shared" si="98"/>
        <v>5.3254437869822487E-2</v>
      </c>
      <c r="AD59" s="266">
        <f t="shared" si="98"/>
        <v>0</v>
      </c>
      <c r="AE59" s="266">
        <f t="shared" si="98"/>
        <v>0</v>
      </c>
      <c r="AF59" s="266">
        <f t="shared" si="98"/>
        <v>1.073958412674233E-2</v>
      </c>
      <c r="AG59" s="266">
        <f t="shared" si="98"/>
        <v>6.5358256615189261E-4</v>
      </c>
      <c r="AH59" s="266">
        <f t="shared" si="98"/>
        <v>1.0804321728691488E-2</v>
      </c>
      <c r="AI59" s="266">
        <f t="shared" si="98"/>
        <v>3.6344920421252674E-2</v>
      </c>
      <c r="AJ59" s="266">
        <f t="shared" si="98"/>
        <v>1.1319978046103183E-2</v>
      </c>
      <c r="AK59" s="219">
        <f>IFERROR(AK48/AK$51,0)</f>
        <v>1.3785879757952043E-3</v>
      </c>
      <c r="AL59" s="266">
        <f t="shared" si="98"/>
        <v>7.4940827971247716E-4</v>
      </c>
      <c r="AM59" s="266">
        <f t="shared" si="98"/>
        <v>7.0315246689323808E-3</v>
      </c>
      <c r="AN59" s="266">
        <f t="shared" si="98"/>
        <v>3.106340385876505E-4</v>
      </c>
      <c r="AO59" s="266">
        <f t="shared" si="98"/>
        <v>0</v>
      </c>
      <c r="AP59" s="266">
        <f t="shared" si="98"/>
        <v>5.3254437869822487E-2</v>
      </c>
      <c r="AQ59" s="266">
        <f t="shared" si="98"/>
        <v>0</v>
      </c>
      <c r="AR59" s="266">
        <f t="shared" si="98"/>
        <v>0</v>
      </c>
      <c r="AS59" s="266">
        <f t="shared" si="98"/>
        <v>1.0538904252933705E-2</v>
      </c>
      <c r="AT59" s="266">
        <f t="shared" si="98"/>
        <v>6.5358256615189261E-4</v>
      </c>
      <c r="AU59" s="266">
        <f t="shared" si="98"/>
        <v>1.0804321728691488E-2</v>
      </c>
      <c r="AV59" s="266">
        <f t="shared" si="98"/>
        <v>3.6344920421252674E-2</v>
      </c>
      <c r="AW59" s="266">
        <f t="shared" si="98"/>
        <v>1.0025763173245187E-3</v>
      </c>
      <c r="AX59" s="219">
        <f>IFERROR(AX48/AX$51,0)</f>
        <v>9.5867647864433998E-4</v>
      </c>
      <c r="AY59" s="266">
        <f t="shared" si="98"/>
        <v>7.4940827971247716E-4</v>
      </c>
      <c r="AZ59" s="266">
        <f t="shared" si="98"/>
        <v>7.0315246689323808E-3</v>
      </c>
      <c r="BA59" s="266">
        <f t="shared" si="98"/>
        <v>3.106340385876505E-4</v>
      </c>
      <c r="BB59" s="266">
        <f t="shared" si="98"/>
        <v>0</v>
      </c>
    </row>
  </sheetData>
  <mergeCells count="26">
    <mergeCell ref="C15:E15"/>
    <mergeCell ref="K1:K2"/>
    <mergeCell ref="X1:X2"/>
    <mergeCell ref="AK1:AK2"/>
    <mergeCell ref="AX1:AX2"/>
    <mergeCell ref="C11:E11"/>
    <mergeCell ref="C13:E13"/>
    <mergeCell ref="A5:D7"/>
    <mergeCell ref="C17:E17"/>
    <mergeCell ref="C19:E19"/>
    <mergeCell ref="C21:E21"/>
    <mergeCell ref="C46:E46"/>
    <mergeCell ref="C47:E47"/>
    <mergeCell ref="C30:E30"/>
    <mergeCell ref="C32:E32"/>
    <mergeCell ref="C36:E36"/>
    <mergeCell ref="C38:E38"/>
    <mergeCell ref="C40:E40"/>
    <mergeCell ref="A24:D26"/>
    <mergeCell ref="A43:D45"/>
    <mergeCell ref="C48:E48"/>
    <mergeCell ref="C57:E57"/>
    <mergeCell ref="C59:E59"/>
    <mergeCell ref="C55:E55"/>
    <mergeCell ref="C49:E49"/>
    <mergeCell ref="C51:E51"/>
  </mergeCells>
  <pageMargins left="0.7" right="0.7" top="0.75" bottom="0.75" header="0.3" footer="0.3"/>
  <pageSetup orientation="portrait" r:id="rId1"/>
  <ignoredErrors>
    <ignoredError sqref="F37 F39" evalError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56C9BB6CF6D846AEC0741E619B39A6" ma:contentTypeVersion="5" ma:contentTypeDescription="Create a new document." ma:contentTypeScope="" ma:versionID="2d57e1d507242565ba972ffcf551ac8a">
  <xsd:schema xmlns:xsd="http://www.w3.org/2001/XMLSchema" xmlns:xs="http://www.w3.org/2001/XMLSchema" xmlns:p="http://schemas.microsoft.com/office/2006/metadata/properties" xmlns:ns2="624d8cb6-6175-4b46-9fe1-663242081287" xmlns:ns3="359c4506-1351-4697-aea4-e8090885031d" targetNamespace="http://schemas.microsoft.com/office/2006/metadata/properties" ma:root="true" ma:fieldsID="815c5cf49c831031d7716cd4fda33352" ns2:_="" ns3:_="">
    <xsd:import namespace="624d8cb6-6175-4b46-9fe1-663242081287"/>
    <xsd:import namespace="359c4506-1351-4697-aea4-e80908850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4d8cb6-6175-4b46-9fe1-6632420812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9c4506-1351-4697-aea4-e8090885031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862CD2-6552-4139-B673-CEDE59CE15C6}"/>
</file>

<file path=customXml/itemProps2.xml><?xml version="1.0" encoding="utf-8"?>
<ds:datastoreItem xmlns:ds="http://schemas.openxmlformats.org/officeDocument/2006/customXml" ds:itemID="{134C917E-3865-47CF-8790-1972487FB933}"/>
</file>

<file path=customXml/itemProps3.xml><?xml version="1.0" encoding="utf-8"?>
<ds:datastoreItem xmlns:ds="http://schemas.openxmlformats.org/officeDocument/2006/customXml" ds:itemID="{D5CB4E11-CF96-4E73-9FF1-507B79482F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Thayer</dc:creator>
  <cp:keywords/>
  <dc:description/>
  <cp:lastModifiedBy>Gonzalez, Gerardo</cp:lastModifiedBy>
  <cp:revision/>
  <dcterms:created xsi:type="dcterms:W3CDTF">2023-09-15T23:20:28Z</dcterms:created>
  <dcterms:modified xsi:type="dcterms:W3CDTF">2023-12-07T20:14:15Z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0x010100E356C9BB6CF6D846AEC0741E619B39A6</vt:lpwstr>
  </property>
</Properties>
</file>