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37E7567-B4BE-4B75-80B0-DB6FBCAD5573}" xr6:coauthVersionLast="47" xr6:coauthVersionMax="47" xr10:uidLastSave="{00000000-0000-0000-0000-000000000000}"/>
  <bookViews>
    <workbookView xWindow="-120" yWindow="-120" windowWidth="20730" windowHeight="11160" activeTab="1" xr2:uid="{C89D00A6-792A-49A2-A519-AAC2D3B4DD51}"/>
  </bookViews>
  <sheets>
    <sheet name="non seasonal data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E6" i="1"/>
  <c r="D5" i="1"/>
  <c r="K9" i="4"/>
  <c r="L9" i="4"/>
  <c r="M7" i="4"/>
  <c r="M4" i="4"/>
  <c r="L5" i="4"/>
  <c r="L6" i="4"/>
  <c r="L7" i="4"/>
  <c r="L8" i="4"/>
  <c r="K5" i="4"/>
  <c r="K6" i="4"/>
  <c r="K7" i="4"/>
  <c r="K8" i="4"/>
  <c r="L4" i="4"/>
  <c r="K4" i="4"/>
  <c r="M8" i="4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18" i="3"/>
  <c r="D5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2" i="4"/>
  <c r="D2" i="4"/>
  <c r="W52" i="2"/>
  <c r="W2" i="2"/>
  <c r="M56" i="2"/>
  <c r="H57" i="2"/>
  <c r="H56" i="2"/>
  <c r="I53" i="2"/>
  <c r="E53" i="2"/>
  <c r="F53" i="2"/>
  <c r="H53" i="2"/>
  <c r="D53" i="2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14" i="3"/>
  <c r="G3" i="2"/>
  <c r="G7" i="2"/>
  <c r="G9" i="2"/>
  <c r="G11" i="2"/>
  <c r="G15" i="2"/>
  <c r="G17" i="2"/>
  <c r="G19" i="2"/>
  <c r="G23" i="2"/>
  <c r="G25" i="2"/>
  <c r="G27" i="2"/>
  <c r="G31" i="2"/>
  <c r="G33" i="2"/>
  <c r="G35" i="2"/>
  <c r="G39" i="2"/>
  <c r="G41" i="2"/>
  <c r="G43" i="2"/>
  <c r="G49" i="2"/>
  <c r="G51" i="2"/>
  <c r="N55" i="2"/>
  <c r="N57" i="2"/>
  <c r="D2" i="2"/>
  <c r="L2" i="2" s="1"/>
  <c r="D3" i="2"/>
  <c r="L3" i="2" s="1"/>
  <c r="D4" i="2"/>
  <c r="L4" i="2" s="1"/>
  <c r="D5" i="2"/>
  <c r="G5" i="2" s="1"/>
  <c r="D6" i="2"/>
  <c r="L6" i="2" s="1"/>
  <c r="D7" i="2"/>
  <c r="L7" i="2" s="1"/>
  <c r="D8" i="2"/>
  <c r="L8" i="2" s="1"/>
  <c r="D9" i="2"/>
  <c r="D10" i="2"/>
  <c r="L10" i="2" s="1"/>
  <c r="D11" i="2"/>
  <c r="L11" i="2" s="1"/>
  <c r="D12" i="2"/>
  <c r="L12" i="2" s="1"/>
  <c r="D13" i="2"/>
  <c r="G13" i="2" s="1"/>
  <c r="D14" i="2"/>
  <c r="L14" i="2" s="1"/>
  <c r="D15" i="2"/>
  <c r="L15" i="2" s="1"/>
  <c r="D16" i="2"/>
  <c r="L16" i="2" s="1"/>
  <c r="D17" i="2"/>
  <c r="D18" i="2"/>
  <c r="L18" i="2" s="1"/>
  <c r="D19" i="2"/>
  <c r="D20" i="2"/>
  <c r="L20" i="2" s="1"/>
  <c r="D21" i="2"/>
  <c r="G21" i="2" s="1"/>
  <c r="D22" i="2"/>
  <c r="L22" i="2" s="1"/>
  <c r="D23" i="2"/>
  <c r="L23" i="2" s="1"/>
  <c r="D24" i="2"/>
  <c r="L24" i="2" s="1"/>
  <c r="D25" i="2"/>
  <c r="D26" i="2"/>
  <c r="L26" i="2" s="1"/>
  <c r="D27" i="2"/>
  <c r="L27" i="2" s="1"/>
  <c r="D28" i="2"/>
  <c r="L28" i="2" s="1"/>
  <c r="D29" i="2"/>
  <c r="G29" i="2" s="1"/>
  <c r="D30" i="2"/>
  <c r="L30" i="2" s="1"/>
  <c r="D31" i="2"/>
  <c r="L31" i="2" s="1"/>
  <c r="D32" i="2"/>
  <c r="L32" i="2" s="1"/>
  <c r="D33" i="2"/>
  <c r="D34" i="2"/>
  <c r="L34" i="2" s="1"/>
  <c r="D35" i="2"/>
  <c r="L35" i="2" s="1"/>
  <c r="D36" i="2"/>
  <c r="L36" i="2" s="1"/>
  <c r="D37" i="2"/>
  <c r="G37" i="2" s="1"/>
  <c r="D38" i="2"/>
  <c r="L38" i="2" s="1"/>
  <c r="D39" i="2"/>
  <c r="L39" i="2" s="1"/>
  <c r="D40" i="2"/>
  <c r="L40" i="2" s="1"/>
  <c r="D41" i="2"/>
  <c r="D42" i="2"/>
  <c r="L42" i="2" s="1"/>
  <c r="D43" i="2"/>
  <c r="D44" i="2"/>
  <c r="L44" i="2" s="1"/>
  <c r="D45" i="2"/>
  <c r="G45" i="2" s="1"/>
  <c r="D46" i="2"/>
  <c r="L46" i="2" s="1"/>
  <c r="D47" i="2"/>
  <c r="L47" i="2" s="1"/>
  <c r="D48" i="2"/>
  <c r="L48" i="2" s="1"/>
  <c r="D49" i="2"/>
  <c r="D50" i="2"/>
  <c r="L50" i="2" s="1"/>
  <c r="D51" i="2"/>
  <c r="L51" i="2" s="1"/>
  <c r="D52" i="2"/>
  <c r="L52" i="2" s="1"/>
  <c r="I22" i="2"/>
  <c r="K22" i="2" s="1"/>
  <c r="I23" i="2"/>
  <c r="K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K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K40" i="2" s="1"/>
  <c r="I41" i="2"/>
  <c r="I42" i="2"/>
  <c r="I43" i="2"/>
  <c r="I44" i="2"/>
  <c r="J44" i="2" s="1"/>
  <c r="I45" i="2"/>
  <c r="J45" i="2" s="1"/>
  <c r="I46" i="2"/>
  <c r="J46" i="2" s="1"/>
  <c r="I47" i="2"/>
  <c r="J47" i="2" s="1"/>
  <c r="I48" i="2"/>
  <c r="K48" i="2" s="1"/>
  <c r="I49" i="2"/>
  <c r="I50" i="2"/>
  <c r="I51" i="2"/>
  <c r="I52" i="2"/>
  <c r="J52" i="2" s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7" i="1"/>
  <c r="I5" i="1"/>
  <c r="H4" i="1"/>
  <c r="J6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5" i="1"/>
  <c r="H6" i="1"/>
  <c r="H7" i="1"/>
  <c r="H8" i="1"/>
  <c r="H9" i="1"/>
  <c r="H10" i="1"/>
  <c r="H11" i="1"/>
  <c r="H1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49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0" i="1" s="1"/>
  <c r="F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M9" i="4" l="1"/>
  <c r="M5" i="4"/>
  <c r="M6" i="4"/>
  <c r="O12" i="2"/>
  <c r="P13" i="2" s="1"/>
  <c r="G48" i="2"/>
  <c r="G40" i="2"/>
  <c r="G32" i="2"/>
  <c r="G24" i="2"/>
  <c r="G16" i="2"/>
  <c r="G8" i="2"/>
  <c r="G46" i="2"/>
  <c r="G38" i="2"/>
  <c r="G30" i="2"/>
  <c r="G22" i="2"/>
  <c r="G14" i="2"/>
  <c r="G6" i="2"/>
  <c r="G47" i="2"/>
  <c r="G52" i="2"/>
  <c r="G44" i="2"/>
  <c r="G36" i="2"/>
  <c r="G28" i="2"/>
  <c r="G20" i="2"/>
  <c r="G12" i="2"/>
  <c r="G4" i="2"/>
  <c r="O45" i="2"/>
  <c r="O37" i="2"/>
  <c r="O29" i="2"/>
  <c r="O21" i="2"/>
  <c r="P21" i="2" s="1"/>
  <c r="O13" i="2"/>
  <c r="O5" i="2"/>
  <c r="G50" i="2"/>
  <c r="G42" i="2"/>
  <c r="G34" i="2"/>
  <c r="G26" i="2"/>
  <c r="G18" i="2"/>
  <c r="G10" i="2"/>
  <c r="G2" i="2"/>
  <c r="L45" i="2"/>
  <c r="L37" i="2"/>
  <c r="L29" i="2"/>
  <c r="L21" i="2"/>
  <c r="L13" i="2"/>
  <c r="L5" i="2"/>
  <c r="O44" i="2"/>
  <c r="O20" i="2"/>
  <c r="L43" i="2"/>
  <c r="L19" i="2"/>
  <c r="O49" i="2"/>
  <c r="O41" i="2"/>
  <c r="O33" i="2"/>
  <c r="O25" i="2"/>
  <c r="O17" i="2"/>
  <c r="O9" i="2"/>
  <c r="L49" i="2"/>
  <c r="L41" i="2"/>
  <c r="L33" i="2"/>
  <c r="L25" i="2"/>
  <c r="L17" i="2"/>
  <c r="L9" i="2"/>
  <c r="O7" i="2"/>
  <c r="M51" i="2"/>
  <c r="M43" i="2"/>
  <c r="I3" i="2"/>
  <c r="M3" i="2" s="1"/>
  <c r="K45" i="2"/>
  <c r="O36" i="2"/>
  <c r="P37" i="2" s="1"/>
  <c r="O28" i="2"/>
  <c r="P29" i="2" s="1"/>
  <c r="O4" i="2"/>
  <c r="P5" i="2" s="1"/>
  <c r="M24" i="2"/>
  <c r="O51" i="2"/>
  <c r="I15" i="2"/>
  <c r="K15" i="2" s="1"/>
  <c r="J48" i="2"/>
  <c r="M45" i="2"/>
  <c r="I11" i="2"/>
  <c r="M11" i="2" s="1"/>
  <c r="O42" i="2"/>
  <c r="P42" i="2" s="1"/>
  <c r="O34" i="2"/>
  <c r="O26" i="2"/>
  <c r="O18" i="2"/>
  <c r="O10" i="2"/>
  <c r="P10" i="2" s="1"/>
  <c r="O2" i="2"/>
  <c r="M29" i="2"/>
  <c r="O35" i="2"/>
  <c r="O19" i="2"/>
  <c r="M42" i="2"/>
  <c r="O50" i="2"/>
  <c r="O3" i="2"/>
  <c r="M49" i="2"/>
  <c r="M41" i="2"/>
  <c r="I10" i="2"/>
  <c r="M10" i="2" s="1"/>
  <c r="K38" i="2"/>
  <c r="M50" i="2"/>
  <c r="K43" i="2"/>
  <c r="I7" i="2"/>
  <c r="K7" i="2" s="1"/>
  <c r="J41" i="2"/>
  <c r="K37" i="2"/>
  <c r="O47" i="2"/>
  <c r="O39" i="2"/>
  <c r="O31" i="2"/>
  <c r="O23" i="2"/>
  <c r="O15" i="2"/>
  <c r="M48" i="2"/>
  <c r="O43" i="2"/>
  <c r="O27" i="2"/>
  <c r="O11" i="2"/>
  <c r="M46" i="2"/>
  <c r="M30" i="2"/>
  <c r="M22" i="2"/>
  <c r="I2" i="2"/>
  <c r="J29" i="2"/>
  <c r="K30" i="2"/>
  <c r="M40" i="2"/>
  <c r="I19" i="2"/>
  <c r="J19" i="2" s="1"/>
  <c r="K51" i="2"/>
  <c r="M37" i="2"/>
  <c r="K35" i="2"/>
  <c r="I18" i="2"/>
  <c r="M18" i="2" s="1"/>
  <c r="K46" i="2"/>
  <c r="K27" i="2"/>
  <c r="M32" i="2"/>
  <c r="I17" i="2"/>
  <c r="I9" i="2"/>
  <c r="J43" i="2"/>
  <c r="J23" i="2"/>
  <c r="M47" i="2"/>
  <c r="M39" i="2"/>
  <c r="M31" i="2"/>
  <c r="M23" i="2"/>
  <c r="I16" i="2"/>
  <c r="I8" i="2"/>
  <c r="J42" i="2"/>
  <c r="J22" i="2"/>
  <c r="K52" i="2"/>
  <c r="K44" i="2"/>
  <c r="K36" i="2"/>
  <c r="K28" i="2"/>
  <c r="O48" i="2"/>
  <c r="P49" i="2" s="1"/>
  <c r="O40" i="2"/>
  <c r="P41" i="2" s="1"/>
  <c r="O32" i="2"/>
  <c r="O24" i="2"/>
  <c r="O16" i="2"/>
  <c r="P17" i="2" s="1"/>
  <c r="O8" i="2"/>
  <c r="P8" i="2" s="1"/>
  <c r="M38" i="2"/>
  <c r="I14" i="2"/>
  <c r="I6" i="2"/>
  <c r="J51" i="2"/>
  <c r="J40" i="2"/>
  <c r="K50" i="2"/>
  <c r="K42" i="2"/>
  <c r="K34" i="2"/>
  <c r="K26" i="2"/>
  <c r="K10" i="2"/>
  <c r="M52" i="2"/>
  <c r="M44" i="2"/>
  <c r="M36" i="2"/>
  <c r="M28" i="2"/>
  <c r="I21" i="2"/>
  <c r="I13" i="2"/>
  <c r="I5" i="2"/>
  <c r="J50" i="2"/>
  <c r="K49" i="2"/>
  <c r="K41" i="2"/>
  <c r="K33" i="2"/>
  <c r="K25" i="2"/>
  <c r="M35" i="2"/>
  <c r="M27" i="2"/>
  <c r="I20" i="2"/>
  <c r="I12" i="2"/>
  <c r="I4" i="2"/>
  <c r="J49" i="2"/>
  <c r="K32" i="2"/>
  <c r="K24" i="2"/>
  <c r="M34" i="2"/>
  <c r="M26" i="2"/>
  <c r="K47" i="2"/>
  <c r="K39" i="2"/>
  <c r="K31" i="2"/>
  <c r="M33" i="2"/>
  <c r="M25" i="2"/>
  <c r="P34" i="2"/>
  <c r="P18" i="2"/>
  <c r="O46" i="2"/>
  <c r="P46" i="2" s="1"/>
  <c r="O38" i="2"/>
  <c r="P38" i="2" s="1"/>
  <c r="O30" i="2"/>
  <c r="P30" i="2" s="1"/>
  <c r="O22" i="2"/>
  <c r="P22" i="2" s="1"/>
  <c r="O14" i="2"/>
  <c r="P14" i="2" s="1"/>
  <c r="O6" i="2"/>
  <c r="P6" i="2" s="1"/>
  <c r="E51" i="1"/>
  <c r="L53" i="2" l="1"/>
  <c r="G53" i="2"/>
  <c r="P12" i="2"/>
  <c r="Q13" i="2" s="1"/>
  <c r="P28" i="2"/>
  <c r="P50" i="2"/>
  <c r="M2" i="2"/>
  <c r="P45" i="2"/>
  <c r="J3" i="2"/>
  <c r="J11" i="2"/>
  <c r="P25" i="2"/>
  <c r="P26" i="2"/>
  <c r="P33" i="2"/>
  <c r="Q34" i="2" s="1"/>
  <c r="K11" i="2"/>
  <c r="P19" i="2"/>
  <c r="Q19" i="2" s="1"/>
  <c r="H55" i="2"/>
  <c r="P2" i="2"/>
  <c r="Q2" i="2" s="1"/>
  <c r="J18" i="2"/>
  <c r="K18" i="2"/>
  <c r="M7" i="2"/>
  <c r="P16" i="2"/>
  <c r="Q17" i="2" s="1"/>
  <c r="J15" i="2"/>
  <c r="Q14" i="2"/>
  <c r="Q22" i="2"/>
  <c r="M15" i="2"/>
  <c r="P43" i="2"/>
  <c r="Q43" i="2" s="1"/>
  <c r="K3" i="2"/>
  <c r="P4" i="2"/>
  <c r="P35" i="2"/>
  <c r="Q35" i="2" s="1"/>
  <c r="P3" i="2"/>
  <c r="P40" i="2"/>
  <c r="Q41" i="2" s="1"/>
  <c r="K2" i="2"/>
  <c r="J7" i="2"/>
  <c r="P9" i="2"/>
  <c r="Q10" i="2" s="1"/>
  <c r="Q6" i="2"/>
  <c r="Q18" i="2"/>
  <c r="J2" i="2"/>
  <c r="P51" i="2"/>
  <c r="Q51" i="2" s="1"/>
  <c r="P44" i="2"/>
  <c r="P11" i="2"/>
  <c r="Q11" i="2" s="1"/>
  <c r="J10" i="2"/>
  <c r="P27" i="2"/>
  <c r="Q27" i="2" s="1"/>
  <c r="Q5" i="2"/>
  <c r="M19" i="2"/>
  <c r="K19" i="2"/>
  <c r="P20" i="2"/>
  <c r="Q20" i="2" s="1"/>
  <c r="P15" i="2"/>
  <c r="Q15" i="2" s="1"/>
  <c r="P36" i="2"/>
  <c r="Q36" i="2" s="1"/>
  <c r="Q29" i="2"/>
  <c r="P24" i="2"/>
  <c r="Q25" i="2" s="1"/>
  <c r="P32" i="2"/>
  <c r="M4" i="2"/>
  <c r="J4" i="2"/>
  <c r="K4" i="2"/>
  <c r="K6" i="2"/>
  <c r="M6" i="2"/>
  <c r="J6" i="2"/>
  <c r="Q30" i="2"/>
  <c r="K14" i="2"/>
  <c r="M14" i="2"/>
  <c r="J14" i="2"/>
  <c r="P48" i="2"/>
  <c r="Q49" i="2" s="1"/>
  <c r="M20" i="2"/>
  <c r="J20" i="2"/>
  <c r="K20" i="2"/>
  <c r="M8" i="2"/>
  <c r="J8" i="2"/>
  <c r="J53" i="2" s="1"/>
  <c r="K8" i="2"/>
  <c r="M9" i="2"/>
  <c r="J9" i="2"/>
  <c r="K9" i="2"/>
  <c r="Q42" i="2"/>
  <c r="M12" i="2"/>
  <c r="J12" i="2"/>
  <c r="K12" i="2"/>
  <c r="J5" i="2"/>
  <c r="M5" i="2"/>
  <c r="K5" i="2"/>
  <c r="M16" i="2"/>
  <c r="J16" i="2"/>
  <c r="K16" i="2"/>
  <c r="M17" i="2"/>
  <c r="J17" i="2"/>
  <c r="K17" i="2"/>
  <c r="J13" i="2"/>
  <c r="M13" i="2"/>
  <c r="K13" i="2"/>
  <c r="M21" i="2"/>
  <c r="J21" i="2"/>
  <c r="K21" i="2"/>
  <c r="Q38" i="2"/>
  <c r="P7" i="2"/>
  <c r="Q7" i="2" s="1"/>
  <c r="Q46" i="2"/>
  <c r="Q50" i="2"/>
  <c r="Q26" i="2"/>
  <c r="P23" i="2"/>
  <c r="P47" i="2"/>
  <c r="P31" i="2"/>
  <c r="P39" i="2"/>
  <c r="F51" i="1"/>
  <c r="F52" i="1"/>
  <c r="M53" i="2" l="1"/>
  <c r="K53" i="2"/>
  <c r="Q9" i="2"/>
  <c r="Q44" i="2"/>
  <c r="N56" i="2"/>
  <c r="Q28" i="2"/>
  <c r="Q33" i="2"/>
  <c r="Q4" i="2"/>
  <c r="Q16" i="2"/>
  <c r="Q3" i="2"/>
  <c r="Q37" i="2"/>
  <c r="Q45" i="2"/>
  <c r="Q12" i="2"/>
  <c r="Q21" i="2"/>
  <c r="Q8" i="2"/>
  <c r="Q39" i="2"/>
  <c r="Q40" i="2"/>
  <c r="Q31" i="2"/>
  <c r="Q32" i="2"/>
  <c r="Q47" i="2"/>
  <c r="Q48" i="2"/>
  <c r="Q23" i="2"/>
  <c r="Q24" i="2"/>
  <c r="W15" i="2" l="1"/>
  <c r="W12" i="2"/>
  <c r="W8" i="2"/>
  <c r="W33" i="2"/>
  <c r="W44" i="2"/>
  <c r="W3" i="2"/>
  <c r="W13" i="2"/>
  <c r="W38" i="2"/>
  <c r="W16" i="2"/>
  <c r="W6" i="2"/>
  <c r="W21" i="2"/>
  <c r="W34" i="2"/>
  <c r="W45" i="2"/>
  <c r="W4" i="2"/>
  <c r="W30" i="2"/>
  <c r="W47" i="2"/>
  <c r="W24" i="2"/>
  <c r="W42" i="2"/>
  <c r="W25" i="2"/>
  <c r="W48" i="2"/>
  <c r="W7" i="2"/>
  <c r="W14" i="2"/>
  <c r="W35" i="2"/>
  <c r="W5" i="2"/>
  <c r="W39" i="2"/>
  <c r="W26" i="2"/>
  <c r="W36" i="2"/>
  <c r="W50" i="2"/>
  <c r="W22" i="2"/>
  <c r="W17" i="2"/>
  <c r="W31" i="2"/>
  <c r="W40" i="2"/>
  <c r="W29" i="2"/>
  <c r="W11" i="2"/>
  <c r="W43" i="2"/>
  <c r="W49" i="2"/>
  <c r="W27" i="2"/>
  <c r="W37" i="2"/>
  <c r="W51" i="2"/>
  <c r="W9" i="2"/>
  <c r="W18" i="2"/>
  <c r="W23" i="2"/>
  <c r="W32" i="2"/>
  <c r="W20" i="2"/>
  <c r="W46" i="2"/>
  <c r="W28" i="2"/>
  <c r="W41" i="2"/>
  <c r="W10" i="2"/>
  <c r="W19" i="2"/>
</calcChain>
</file>

<file path=xl/sharedStrings.xml><?xml version="1.0" encoding="utf-8"?>
<sst xmlns="http://schemas.openxmlformats.org/spreadsheetml/2006/main" count="60" uniqueCount="40">
  <si>
    <t>India Exports - Historical Data</t>
  </si>
  <si>
    <t>Year</t>
  </si>
  <si>
    <t>Billions of US $</t>
  </si>
  <si>
    <t>% of GDP</t>
  </si>
  <si>
    <t>1st diff</t>
  </si>
  <si>
    <t>2nd diff</t>
  </si>
  <si>
    <t>3rd diff</t>
  </si>
  <si>
    <t>log(us dollar)</t>
  </si>
  <si>
    <t>1st difference</t>
  </si>
  <si>
    <t>2nd difference</t>
  </si>
  <si>
    <t>3rd difference</t>
  </si>
  <si>
    <t>t</t>
  </si>
  <si>
    <t>t^2</t>
  </si>
  <si>
    <t>yt</t>
  </si>
  <si>
    <t>year</t>
  </si>
  <si>
    <t>log yt</t>
  </si>
  <si>
    <t>t^3</t>
  </si>
  <si>
    <t>t^4</t>
  </si>
  <si>
    <t>t*log Yt</t>
  </si>
  <si>
    <t>t^2 * log yt</t>
  </si>
  <si>
    <t>=</t>
  </si>
  <si>
    <t>b</t>
  </si>
  <si>
    <t>a</t>
  </si>
  <si>
    <t>c</t>
  </si>
  <si>
    <t>D ex FIT</t>
  </si>
  <si>
    <t xml:space="preserve"> </t>
  </si>
  <si>
    <t>tlogyt</t>
  </si>
  <si>
    <t>5 years moving averages</t>
  </si>
  <si>
    <t>51a + 11050c</t>
  </si>
  <si>
    <t>11050b</t>
  </si>
  <si>
    <t>11050a+4307290c</t>
  </si>
  <si>
    <t>detrended</t>
  </si>
  <si>
    <t>est yt</t>
  </si>
  <si>
    <t>15 years moving averages</t>
  </si>
  <si>
    <t>mu</t>
  </si>
  <si>
    <t>A</t>
  </si>
  <si>
    <t>2/n</t>
  </si>
  <si>
    <t>B</t>
  </si>
  <si>
    <t>A^2+B^2</t>
  </si>
  <si>
    <t>lamda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</si>
</sst>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444444"/>
      <name val="Roboto"/>
    </font>
    <font>
      <sz val="8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/>
    <xf numFmtId="0" fontId="1" fillId="0" borderId="4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0" fillId="0" borderId="10" xfId="0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'non seasonal data'!$B$3</c:f>
              <c:strCache>
                <c:ptCount val="1"/>
                <c:pt idx="0">
                  <c:v>Billions of US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seasonal data'!$A$4:$A$65</c:f>
              <c:numCache>
                <c:formatCode>General</c:formatCode>
                <c:ptCount val="62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  <c:pt idx="44">
                  <c:v>1977</c:v>
                </c:pt>
                <c:pt idx="45">
                  <c:v>1976</c:v>
                </c:pt>
                <c:pt idx="46">
                  <c:v>1975</c:v>
                </c:pt>
                <c:pt idx="47">
                  <c:v>1974</c:v>
                </c:pt>
                <c:pt idx="48">
                  <c:v>1973</c:v>
                </c:pt>
                <c:pt idx="49">
                  <c:v>1972</c:v>
                </c:pt>
                <c:pt idx="50">
                  <c:v>1971</c:v>
                </c:pt>
                <c:pt idx="51">
                  <c:v>1970</c:v>
                </c:pt>
                <c:pt idx="52">
                  <c:v>1969</c:v>
                </c:pt>
                <c:pt idx="53">
                  <c:v>1968</c:v>
                </c:pt>
                <c:pt idx="54">
                  <c:v>1967</c:v>
                </c:pt>
                <c:pt idx="55">
                  <c:v>1966</c:v>
                </c:pt>
                <c:pt idx="56">
                  <c:v>1965</c:v>
                </c:pt>
                <c:pt idx="57">
                  <c:v>1964</c:v>
                </c:pt>
                <c:pt idx="58">
                  <c:v>1963</c:v>
                </c:pt>
                <c:pt idx="59">
                  <c:v>1962</c:v>
                </c:pt>
                <c:pt idx="60">
                  <c:v>1961</c:v>
                </c:pt>
                <c:pt idx="61">
                  <c:v>1960</c:v>
                </c:pt>
              </c:numCache>
            </c:numRef>
          </c:xVal>
          <c:yVal>
            <c:numRef>
              <c:f>'non seasonal data'!$B$4:$B$65</c:f>
              <c:numCache>
                <c:formatCode>General</c:formatCode>
                <c:ptCount val="62"/>
                <c:pt idx="0">
                  <c:v>660.5</c:v>
                </c:pt>
                <c:pt idx="1">
                  <c:v>499.1</c:v>
                </c:pt>
                <c:pt idx="2">
                  <c:v>529.24</c:v>
                </c:pt>
                <c:pt idx="3">
                  <c:v>538.64</c:v>
                </c:pt>
                <c:pt idx="4">
                  <c:v>498.26</c:v>
                </c:pt>
                <c:pt idx="5">
                  <c:v>439.64</c:v>
                </c:pt>
                <c:pt idx="6">
                  <c:v>416.79</c:v>
                </c:pt>
                <c:pt idx="7">
                  <c:v>468.35</c:v>
                </c:pt>
                <c:pt idx="8">
                  <c:v>472.18</c:v>
                </c:pt>
                <c:pt idx="9">
                  <c:v>448.4</c:v>
                </c:pt>
                <c:pt idx="10">
                  <c:v>447.38</c:v>
                </c:pt>
                <c:pt idx="11">
                  <c:v>375.35</c:v>
                </c:pt>
                <c:pt idx="12">
                  <c:v>273.75</c:v>
                </c:pt>
                <c:pt idx="13">
                  <c:v>288.89999999999998</c:v>
                </c:pt>
                <c:pt idx="14">
                  <c:v>253.08</c:v>
                </c:pt>
                <c:pt idx="15">
                  <c:v>199.97</c:v>
                </c:pt>
                <c:pt idx="16">
                  <c:v>160.84</c:v>
                </c:pt>
                <c:pt idx="17">
                  <c:v>126.65</c:v>
                </c:pt>
                <c:pt idx="18">
                  <c:v>90.84</c:v>
                </c:pt>
                <c:pt idx="19">
                  <c:v>73.45</c:v>
                </c:pt>
                <c:pt idx="20">
                  <c:v>60.96</c:v>
                </c:pt>
                <c:pt idx="21">
                  <c:v>60.88</c:v>
                </c:pt>
                <c:pt idx="22">
                  <c:v>52.54</c:v>
                </c:pt>
                <c:pt idx="23">
                  <c:v>46.43</c:v>
                </c:pt>
                <c:pt idx="24">
                  <c:v>44.46</c:v>
                </c:pt>
                <c:pt idx="25">
                  <c:v>40.799999999999997</c:v>
                </c:pt>
                <c:pt idx="26">
                  <c:v>39.07</c:v>
                </c:pt>
                <c:pt idx="27">
                  <c:v>32.36</c:v>
                </c:pt>
                <c:pt idx="28">
                  <c:v>27.47</c:v>
                </c:pt>
                <c:pt idx="29">
                  <c:v>25.49</c:v>
                </c:pt>
                <c:pt idx="30">
                  <c:v>22.94</c:v>
                </c:pt>
                <c:pt idx="31">
                  <c:v>22.64</c:v>
                </c:pt>
                <c:pt idx="32">
                  <c:v>20.77</c:v>
                </c:pt>
                <c:pt idx="33">
                  <c:v>17.899999999999999</c:v>
                </c:pt>
                <c:pt idx="34">
                  <c:v>15.64</c:v>
                </c:pt>
                <c:pt idx="35">
                  <c:v>12.94</c:v>
                </c:pt>
                <c:pt idx="36">
                  <c:v>12.22</c:v>
                </c:pt>
                <c:pt idx="37">
                  <c:v>13.33</c:v>
                </c:pt>
                <c:pt idx="38">
                  <c:v>12.74</c:v>
                </c:pt>
                <c:pt idx="39">
                  <c:v>12.01</c:v>
                </c:pt>
                <c:pt idx="40">
                  <c:v>11.49</c:v>
                </c:pt>
                <c:pt idx="41">
                  <c:v>11.44</c:v>
                </c:pt>
                <c:pt idx="42">
                  <c:v>10.33</c:v>
                </c:pt>
                <c:pt idx="43">
                  <c:v>8.67</c:v>
                </c:pt>
                <c:pt idx="44">
                  <c:v>7.75</c:v>
                </c:pt>
                <c:pt idx="45">
                  <c:v>6.87</c:v>
                </c:pt>
                <c:pt idx="46">
                  <c:v>5.56</c:v>
                </c:pt>
                <c:pt idx="47">
                  <c:v>4.8099999999999996</c:v>
                </c:pt>
                <c:pt idx="48">
                  <c:v>3.6</c:v>
                </c:pt>
                <c:pt idx="49">
                  <c:v>2.88</c:v>
                </c:pt>
                <c:pt idx="50">
                  <c:v>2.4700000000000002</c:v>
                </c:pt>
                <c:pt idx="51">
                  <c:v>2.36</c:v>
                </c:pt>
                <c:pt idx="52">
                  <c:v>2.17</c:v>
                </c:pt>
                <c:pt idx="53">
                  <c:v>2.14</c:v>
                </c:pt>
                <c:pt idx="54">
                  <c:v>2.02</c:v>
                </c:pt>
                <c:pt idx="55">
                  <c:v>1.9</c:v>
                </c:pt>
                <c:pt idx="56">
                  <c:v>1.97</c:v>
                </c:pt>
                <c:pt idx="57">
                  <c:v>2.1</c:v>
                </c:pt>
                <c:pt idx="58">
                  <c:v>2.0699999999999998</c:v>
                </c:pt>
                <c:pt idx="59">
                  <c:v>1.76</c:v>
                </c:pt>
                <c:pt idx="60">
                  <c:v>1.69</c:v>
                </c:pt>
                <c:pt idx="61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B-4C86-B285-FCA3B7DB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77407"/>
        <c:axId val="619177823"/>
      </c:scatterChart>
      <c:valAx>
        <c:axId val="6191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7823"/>
        <c:crosses val="autoZero"/>
        <c:crossBetween val="midCat"/>
      </c:valAx>
      <c:valAx>
        <c:axId val="6191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xVal>
          <c:yVal>
            <c:numRef>
              <c:f>Sheet1!$V$2:$V$52</c:f>
              <c:numCache>
                <c:formatCode>General</c:formatCode>
                <c:ptCount val="51"/>
                <c:pt idx="0">
                  <c:v>2.4700000000000002</c:v>
                </c:pt>
                <c:pt idx="1">
                  <c:v>2.88</c:v>
                </c:pt>
                <c:pt idx="2">
                  <c:v>3.6</c:v>
                </c:pt>
                <c:pt idx="3">
                  <c:v>4.8099999999999996</c:v>
                </c:pt>
                <c:pt idx="4">
                  <c:v>5.56</c:v>
                </c:pt>
                <c:pt idx="5">
                  <c:v>6.87</c:v>
                </c:pt>
                <c:pt idx="6">
                  <c:v>7.75</c:v>
                </c:pt>
                <c:pt idx="7">
                  <c:v>8.67</c:v>
                </c:pt>
                <c:pt idx="8">
                  <c:v>10.33</c:v>
                </c:pt>
                <c:pt idx="9">
                  <c:v>11.44</c:v>
                </c:pt>
                <c:pt idx="10">
                  <c:v>11.49</c:v>
                </c:pt>
                <c:pt idx="11">
                  <c:v>12.01</c:v>
                </c:pt>
                <c:pt idx="12">
                  <c:v>12.74</c:v>
                </c:pt>
                <c:pt idx="13">
                  <c:v>13.33</c:v>
                </c:pt>
                <c:pt idx="14">
                  <c:v>12.22</c:v>
                </c:pt>
                <c:pt idx="15">
                  <c:v>12.94</c:v>
                </c:pt>
                <c:pt idx="16">
                  <c:v>15.64</c:v>
                </c:pt>
                <c:pt idx="17">
                  <c:v>17.899999999999999</c:v>
                </c:pt>
                <c:pt idx="18">
                  <c:v>20.77</c:v>
                </c:pt>
                <c:pt idx="19">
                  <c:v>22.64</c:v>
                </c:pt>
                <c:pt idx="20">
                  <c:v>22.94</c:v>
                </c:pt>
                <c:pt idx="21">
                  <c:v>25.49</c:v>
                </c:pt>
                <c:pt idx="22">
                  <c:v>27.47</c:v>
                </c:pt>
                <c:pt idx="23">
                  <c:v>32.36</c:v>
                </c:pt>
                <c:pt idx="24">
                  <c:v>39.07</c:v>
                </c:pt>
                <c:pt idx="25">
                  <c:v>40.799999999999997</c:v>
                </c:pt>
                <c:pt idx="26">
                  <c:v>44.46</c:v>
                </c:pt>
                <c:pt idx="27">
                  <c:v>46.43</c:v>
                </c:pt>
                <c:pt idx="28">
                  <c:v>52.54</c:v>
                </c:pt>
                <c:pt idx="29">
                  <c:v>60.88</c:v>
                </c:pt>
                <c:pt idx="30">
                  <c:v>60.96</c:v>
                </c:pt>
                <c:pt idx="31">
                  <c:v>73.45</c:v>
                </c:pt>
                <c:pt idx="32">
                  <c:v>90.84</c:v>
                </c:pt>
                <c:pt idx="33">
                  <c:v>126.65</c:v>
                </c:pt>
                <c:pt idx="34">
                  <c:v>160.84</c:v>
                </c:pt>
                <c:pt idx="35">
                  <c:v>199.97</c:v>
                </c:pt>
                <c:pt idx="36">
                  <c:v>253.08</c:v>
                </c:pt>
                <c:pt idx="37">
                  <c:v>288.89999999999998</c:v>
                </c:pt>
                <c:pt idx="38">
                  <c:v>273.75</c:v>
                </c:pt>
                <c:pt idx="39">
                  <c:v>375.35</c:v>
                </c:pt>
                <c:pt idx="40">
                  <c:v>447.38</c:v>
                </c:pt>
                <c:pt idx="41">
                  <c:v>448.4</c:v>
                </c:pt>
                <c:pt idx="42">
                  <c:v>472.18</c:v>
                </c:pt>
                <c:pt idx="43">
                  <c:v>468.35</c:v>
                </c:pt>
                <c:pt idx="44">
                  <c:v>416.79</c:v>
                </c:pt>
                <c:pt idx="45">
                  <c:v>439.64</c:v>
                </c:pt>
                <c:pt idx="46">
                  <c:v>498.26</c:v>
                </c:pt>
                <c:pt idx="47">
                  <c:v>538.64</c:v>
                </c:pt>
                <c:pt idx="48">
                  <c:v>529.24</c:v>
                </c:pt>
                <c:pt idx="49">
                  <c:v>499.1</c:v>
                </c:pt>
                <c:pt idx="50">
                  <c:v>660.5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5-4FA6-8459-854B533A64AA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D ex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Sheet1!$U$2:$U$52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xVal>
          <c:yVal>
            <c:numRef>
              <c:f>Sheet1!$W$2:$W$52</c:f>
              <c:numCache>
                <c:formatCode>General</c:formatCode>
                <c:ptCount val="51"/>
                <c:pt idx="0">
                  <c:v>3.3115971825436561</c:v>
                </c:pt>
                <c:pt idx="1">
                  <c:v>3.6674837678394101</c:v>
                </c:pt>
                <c:pt idx="2">
                  <c:v>4.0632471837507929</c:v>
                </c:pt>
                <c:pt idx="3">
                  <c:v>4.5035255651662558</c:v>
                </c:pt>
                <c:pt idx="4">
                  <c:v>4.9935151131372084</c:v>
                </c:pt>
                <c:pt idx="5">
                  <c:v>5.5390393644145792</c:v>
                </c:pt>
                <c:pt idx="6">
                  <c:v>6.1466273104128968</c:v>
                </c:pt>
                <c:pt idx="7">
                  <c:v>6.8236015269474821</c:v>
                </c:pt>
                <c:pt idx="8">
                  <c:v>7.5781776323898793</c:v>
                </c:pt>
                <c:pt idx="9">
                  <c:v>8.4195765697278624</c:v>
                </c:pt>
                <c:pt idx="10">
                  <c:v>9.3581514104352035</c:v>
                </c:pt>
                <c:pt idx="11">
                  <c:v>10.40553060852716</c:v>
                </c:pt>
                <c:pt idx="12">
                  <c:v>11.574779895674871</c:v>
                </c:pt>
                <c:pt idx="13">
                  <c:v>12.880585307326657</c:v>
                </c:pt>
                <c:pt idx="14">
                  <c:v>14.339460170647154</c:v>
                </c:pt>
                <c:pt idx="15">
                  <c:v>15.969979273705903</c:v>
                </c:pt>
                <c:pt idx="16">
                  <c:v>17.79304387856444</c:v>
                </c:pt>
                <c:pt idx="17">
                  <c:v>19.832181746566619</c:v>
                </c:pt>
                <c:pt idx="18">
                  <c:v>22.113886921218825</c:v>
                </c:pt>
                <c:pt idx="19">
                  <c:v>24.668004672867582</c:v>
                </c:pt>
                <c:pt idx="20">
                  <c:v>27.528167761771552</c:v>
                </c:pt>
                <c:pt idx="21">
                  <c:v>30.732291035702172</c:v>
                </c:pt>
                <c:pt idx="22">
                  <c:v>34.323132360481772</c:v>
                </c:pt>
                <c:pt idx="23">
                  <c:v>38.348929004786825</c:v>
                </c:pt>
                <c:pt idx="24">
                  <c:v>42.864119884675056</c:v>
                </c:pt>
                <c:pt idx="25">
                  <c:v>47.93016554228398</c:v>
                </c:pt>
                <c:pt idx="26">
                  <c:v>53.616479414171003</c:v>
                </c:pt>
                <c:pt idx="27">
                  <c:v>60.001485869080625</c:v>
                </c:pt>
                <c:pt idx="28">
                  <c:v>67.173822698489658</c:v>
                </c:pt>
                <c:pt idx="29">
                  <c:v>75.233708267476572</c:v>
                </c:pt>
                <c:pt idx="30">
                  <c:v>84.294496425921395</c:v>
                </c:pt>
                <c:pt idx="31">
                  <c:v>94.484445595622489</c:v>
                </c:pt>
                <c:pt idx="32">
                  <c:v>105.94873225080129</c:v>
                </c:pt>
                <c:pt idx="33">
                  <c:v>118.85174337047231</c:v>
                </c:pt>
                <c:pt idx="34">
                  <c:v>133.3796874452068</c:v>
                </c:pt>
                <c:pt idx="35">
                  <c:v>149.74356936469823</c:v>
                </c:pt>
                <c:pt idx="36">
                  <c:v>168.18258110786954</c:v>
                </c:pt>
                <c:pt idx="37">
                  <c:v>188.96796773285425</c:v>
                </c:pt>
                <c:pt idx="38">
                  <c:v>212.40743686869263</c:v>
                </c:pt>
                <c:pt idx="39">
                  <c:v>238.8501899156839</c:v>
                </c:pt>
                <c:pt idx="40">
                  <c:v>268.69266466525579</c:v>
                </c:pt>
                <c:pt idx="41">
                  <c:v>302.38509228205561</c:v>
                </c:pt>
                <c:pt idx="42">
                  <c:v>340.43898681544414</c:v>
                </c:pt>
                <c:pt idx="43">
                  <c:v>383.43570293081655</c:v>
                </c:pt>
                <c:pt idx="44">
                  <c:v>432.03621772714752</c:v>
                </c:pt>
                <c:pt idx="45">
                  <c:v>486.99231574547798</c:v>
                </c:pt>
                <c:pt idx="46">
                  <c:v>549.15938304766894</c:v>
                </c:pt>
                <c:pt idx="47">
                  <c:v>619.51104710446953</c:v>
                </c:pt>
                <c:pt idx="48">
                  <c:v>699.1559348122081</c:v>
                </c:pt>
                <c:pt idx="49">
                  <c:v>789.35686199454938</c:v>
                </c:pt>
                <c:pt idx="50">
                  <c:v>891.55281509288136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5-4FA6-8459-854B533A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38303"/>
        <c:axId val="619142047"/>
      </c:scatterChart>
      <c:valAx>
        <c:axId val="6191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2047"/>
        <c:crosses val="autoZero"/>
        <c:crossBetween val="midCat"/>
      </c:valAx>
      <c:valAx>
        <c:axId val="6191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Sheet2!$B$1:$B$10</c:f>
              <c:strCache>
                <c:ptCount val="10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Sheet2!$A$11:$A$68</c:f>
              <c:strCache>
                <c:ptCount val="52"/>
                <c:pt idx="0">
                  <c:v>year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strCache>
            </c:strRef>
          </c:xVal>
          <c:yVal>
            <c:numRef>
              <c:f>Sheet2!$B$11:$B$68</c:f>
              <c:numCache>
                <c:formatCode>General</c:formatCode>
                <c:ptCount val="58"/>
                <c:pt idx="0">
                  <c:v>0</c:v>
                </c:pt>
                <c:pt idx="1">
                  <c:v>2.4700000000000002</c:v>
                </c:pt>
                <c:pt idx="2">
                  <c:v>2.88</c:v>
                </c:pt>
                <c:pt idx="3">
                  <c:v>3.6</c:v>
                </c:pt>
                <c:pt idx="4">
                  <c:v>4.8099999999999996</c:v>
                </c:pt>
                <c:pt idx="5">
                  <c:v>5.56</c:v>
                </c:pt>
                <c:pt idx="6">
                  <c:v>6.87</c:v>
                </c:pt>
                <c:pt idx="7">
                  <c:v>7.75</c:v>
                </c:pt>
                <c:pt idx="8">
                  <c:v>8.67</c:v>
                </c:pt>
                <c:pt idx="9">
                  <c:v>10.33</c:v>
                </c:pt>
                <c:pt idx="10">
                  <c:v>11.44</c:v>
                </c:pt>
                <c:pt idx="11">
                  <c:v>11.49</c:v>
                </c:pt>
                <c:pt idx="12">
                  <c:v>12.01</c:v>
                </c:pt>
                <c:pt idx="13">
                  <c:v>12.74</c:v>
                </c:pt>
                <c:pt idx="14">
                  <c:v>13.33</c:v>
                </c:pt>
                <c:pt idx="15">
                  <c:v>12.22</c:v>
                </c:pt>
                <c:pt idx="16">
                  <c:v>12.94</c:v>
                </c:pt>
                <c:pt idx="17">
                  <c:v>15.64</c:v>
                </c:pt>
                <c:pt idx="18">
                  <c:v>17.899999999999999</c:v>
                </c:pt>
                <c:pt idx="19">
                  <c:v>20.77</c:v>
                </c:pt>
                <c:pt idx="20">
                  <c:v>22.64</c:v>
                </c:pt>
                <c:pt idx="21">
                  <c:v>22.94</c:v>
                </c:pt>
                <c:pt idx="22">
                  <c:v>25.49</c:v>
                </c:pt>
                <c:pt idx="23">
                  <c:v>27.47</c:v>
                </c:pt>
                <c:pt idx="24">
                  <c:v>32.36</c:v>
                </c:pt>
                <c:pt idx="25">
                  <c:v>39.07</c:v>
                </c:pt>
                <c:pt idx="26">
                  <c:v>40.799999999999997</c:v>
                </c:pt>
                <c:pt idx="27">
                  <c:v>44.46</c:v>
                </c:pt>
                <c:pt idx="28">
                  <c:v>46.43</c:v>
                </c:pt>
                <c:pt idx="29">
                  <c:v>52.54</c:v>
                </c:pt>
                <c:pt idx="30">
                  <c:v>60.88</c:v>
                </c:pt>
                <c:pt idx="31">
                  <c:v>60.96</c:v>
                </c:pt>
                <c:pt idx="32">
                  <c:v>73.45</c:v>
                </c:pt>
                <c:pt idx="33">
                  <c:v>90.84</c:v>
                </c:pt>
                <c:pt idx="34">
                  <c:v>126.65</c:v>
                </c:pt>
                <c:pt idx="35">
                  <c:v>160.84</c:v>
                </c:pt>
                <c:pt idx="36">
                  <c:v>199.97</c:v>
                </c:pt>
                <c:pt idx="37">
                  <c:v>253.08</c:v>
                </c:pt>
                <c:pt idx="38">
                  <c:v>288.89999999999998</c:v>
                </c:pt>
                <c:pt idx="39">
                  <c:v>273.75</c:v>
                </c:pt>
                <c:pt idx="40">
                  <c:v>375.35</c:v>
                </c:pt>
                <c:pt idx="41">
                  <c:v>447.38</c:v>
                </c:pt>
                <c:pt idx="42">
                  <c:v>448.4</c:v>
                </c:pt>
                <c:pt idx="43">
                  <c:v>472.18</c:v>
                </c:pt>
                <c:pt idx="44">
                  <c:v>468.35</c:v>
                </c:pt>
                <c:pt idx="45">
                  <c:v>416.79</c:v>
                </c:pt>
                <c:pt idx="46">
                  <c:v>439.64</c:v>
                </c:pt>
                <c:pt idx="47">
                  <c:v>498.26</c:v>
                </c:pt>
                <c:pt idx="48">
                  <c:v>538.64</c:v>
                </c:pt>
                <c:pt idx="49">
                  <c:v>529.24</c:v>
                </c:pt>
                <c:pt idx="50">
                  <c:v>499.1</c:v>
                </c:pt>
                <c:pt idx="51">
                  <c:v>660.5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91-4EC2-9A9F-92E5F421708E}"/>
            </c:ext>
          </c:extLst>
        </c:ser>
        <c:ser>
          <c:idx val="1"/>
          <c:order val="1"/>
          <c:tx>
            <c:strRef>
              <c:f>Sheet2!$C$1:$C$10</c:f>
              <c:strCache>
                <c:ptCount val="10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Sheet2!$A$11:$A$68</c:f>
              <c:strCache>
                <c:ptCount val="52"/>
                <c:pt idx="0">
                  <c:v>year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strCache>
            </c:strRef>
          </c:xVal>
          <c:yVal>
            <c:numRef>
              <c:f>Sheet2!$C$11:$C$68</c:f>
              <c:numCache>
                <c:formatCode>General</c:formatCode>
                <c:ptCount val="58"/>
                <c:pt idx="0">
                  <c:v>0</c:v>
                </c:pt>
                <c:pt idx="3">
                  <c:v>3.8639999999999994</c:v>
                </c:pt>
                <c:pt idx="4">
                  <c:v>4.7439999999999998</c:v>
                </c:pt>
                <c:pt idx="5">
                  <c:v>5.718</c:v>
                </c:pt>
                <c:pt idx="6">
                  <c:v>6.7319999999999993</c:v>
                </c:pt>
                <c:pt idx="7">
                  <c:v>7.8360000000000003</c:v>
                </c:pt>
                <c:pt idx="8">
                  <c:v>9.0119999999999987</c:v>
                </c:pt>
                <c:pt idx="9">
                  <c:v>9.9359999999999999</c:v>
                </c:pt>
                <c:pt idx="10">
                  <c:v>10.788</c:v>
                </c:pt>
                <c:pt idx="11">
                  <c:v>11.602</c:v>
                </c:pt>
                <c:pt idx="12">
                  <c:v>12.202</c:v>
                </c:pt>
                <c:pt idx="13">
                  <c:v>12.358000000000001</c:v>
                </c:pt>
                <c:pt idx="14">
                  <c:v>12.648</c:v>
                </c:pt>
                <c:pt idx="15">
                  <c:v>13.374000000000001</c:v>
                </c:pt>
                <c:pt idx="16">
                  <c:v>14.406000000000001</c:v>
                </c:pt>
                <c:pt idx="17">
                  <c:v>15.894</c:v>
                </c:pt>
                <c:pt idx="18">
                  <c:v>17.978000000000002</c:v>
                </c:pt>
                <c:pt idx="19">
                  <c:v>19.978000000000002</c:v>
                </c:pt>
                <c:pt idx="20">
                  <c:v>21.948</c:v>
                </c:pt>
                <c:pt idx="21">
                  <c:v>23.861999999999998</c:v>
                </c:pt>
                <c:pt idx="22">
                  <c:v>26.179999999999996</c:v>
                </c:pt>
                <c:pt idx="23">
                  <c:v>29.466000000000001</c:v>
                </c:pt>
                <c:pt idx="24">
                  <c:v>33.037999999999997</c:v>
                </c:pt>
                <c:pt idx="25">
                  <c:v>36.832000000000001</c:v>
                </c:pt>
                <c:pt idx="26">
                  <c:v>40.624000000000002</c:v>
                </c:pt>
                <c:pt idx="27">
                  <c:v>44.660000000000004</c:v>
                </c:pt>
                <c:pt idx="28">
                  <c:v>49.021999999999998</c:v>
                </c:pt>
                <c:pt idx="29">
                  <c:v>53.053999999999995</c:v>
                </c:pt>
                <c:pt idx="30">
                  <c:v>58.851999999999997</c:v>
                </c:pt>
                <c:pt idx="31">
                  <c:v>67.733999999999995</c:v>
                </c:pt>
                <c:pt idx="32">
                  <c:v>82.555999999999997</c:v>
                </c:pt>
                <c:pt idx="33">
                  <c:v>102.548</c:v>
                </c:pt>
                <c:pt idx="34">
                  <c:v>130.35000000000002</c:v>
                </c:pt>
                <c:pt idx="35">
                  <c:v>166.27600000000001</c:v>
                </c:pt>
                <c:pt idx="36">
                  <c:v>205.88800000000001</c:v>
                </c:pt>
                <c:pt idx="37">
                  <c:v>235.30799999999999</c:v>
                </c:pt>
                <c:pt idx="38">
                  <c:v>278.21000000000004</c:v>
                </c:pt>
                <c:pt idx="39">
                  <c:v>327.69200000000001</c:v>
                </c:pt>
                <c:pt idx="40">
                  <c:v>366.75600000000003</c:v>
                </c:pt>
                <c:pt idx="41">
                  <c:v>403.41200000000003</c:v>
                </c:pt>
                <c:pt idx="42">
                  <c:v>442.33200000000005</c:v>
                </c:pt>
                <c:pt idx="43">
                  <c:v>450.62</c:v>
                </c:pt>
                <c:pt idx="44">
                  <c:v>449.07199999999995</c:v>
                </c:pt>
                <c:pt idx="45">
                  <c:v>459.04400000000004</c:v>
                </c:pt>
                <c:pt idx="46">
                  <c:v>472.33600000000007</c:v>
                </c:pt>
                <c:pt idx="47">
                  <c:v>484.51399999999995</c:v>
                </c:pt>
                <c:pt idx="48">
                  <c:v>500.976</c:v>
                </c:pt>
                <c:pt idx="49">
                  <c:v>545.14800000000002</c:v>
                </c:pt>
                <c:pt idx="50">
                  <c:v>556.87</c:v>
                </c:pt>
                <c:pt idx="51">
                  <c:v>562.94666666666672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91-4EC2-9A9F-92E5F421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28527"/>
        <c:axId val="570442255"/>
      </c:scatterChart>
      <c:valAx>
        <c:axId val="5704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42255"/>
        <c:crosses val="autoZero"/>
        <c:crossBetween val="midCat"/>
      </c:valAx>
      <c:valAx>
        <c:axId val="5704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Sheet2!$P$1:$P$10</c:f>
              <c:strCache>
                <c:ptCount val="10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Sheet2!$O$11:$O$62</c:f>
              <c:strCache>
                <c:ptCount val="52"/>
                <c:pt idx="0">
                  <c:v>year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strCache>
            </c:strRef>
          </c:xVal>
          <c:yVal>
            <c:numRef>
              <c:f>Sheet2!$P$11:$P$62</c:f>
              <c:numCache>
                <c:formatCode>General</c:formatCode>
                <c:ptCount val="52"/>
                <c:pt idx="0">
                  <c:v>0</c:v>
                </c:pt>
                <c:pt idx="1">
                  <c:v>2.4700000000000002</c:v>
                </c:pt>
                <c:pt idx="2">
                  <c:v>2.88</c:v>
                </c:pt>
                <c:pt idx="3">
                  <c:v>3.6</c:v>
                </c:pt>
                <c:pt idx="4">
                  <c:v>4.8099999999999996</c:v>
                </c:pt>
                <c:pt idx="5">
                  <c:v>5.56</c:v>
                </c:pt>
                <c:pt idx="6">
                  <c:v>6.87</c:v>
                </c:pt>
                <c:pt idx="7">
                  <c:v>7.75</c:v>
                </c:pt>
                <c:pt idx="8">
                  <c:v>8.67</c:v>
                </c:pt>
                <c:pt idx="9">
                  <c:v>10.33</c:v>
                </c:pt>
                <c:pt idx="10">
                  <c:v>11.44</c:v>
                </c:pt>
                <c:pt idx="11">
                  <c:v>11.49</c:v>
                </c:pt>
                <c:pt idx="12">
                  <c:v>12.01</c:v>
                </c:pt>
                <c:pt idx="13">
                  <c:v>12.74</c:v>
                </c:pt>
                <c:pt idx="14">
                  <c:v>13.33</c:v>
                </c:pt>
                <c:pt idx="15">
                  <c:v>12.22</c:v>
                </c:pt>
                <c:pt idx="16">
                  <c:v>12.94</c:v>
                </c:pt>
                <c:pt idx="17">
                  <c:v>15.64</c:v>
                </c:pt>
                <c:pt idx="18">
                  <c:v>17.899999999999999</c:v>
                </c:pt>
                <c:pt idx="19">
                  <c:v>20.77</c:v>
                </c:pt>
                <c:pt idx="20">
                  <c:v>22.64</c:v>
                </c:pt>
                <c:pt idx="21">
                  <c:v>22.94</c:v>
                </c:pt>
                <c:pt idx="22">
                  <c:v>25.49</c:v>
                </c:pt>
                <c:pt idx="23">
                  <c:v>27.47</c:v>
                </c:pt>
                <c:pt idx="24">
                  <c:v>32.36</c:v>
                </c:pt>
                <c:pt idx="25">
                  <c:v>39.07</c:v>
                </c:pt>
                <c:pt idx="26">
                  <c:v>40.799999999999997</c:v>
                </c:pt>
                <c:pt idx="27">
                  <c:v>44.46</c:v>
                </c:pt>
                <c:pt idx="28">
                  <c:v>46.43</c:v>
                </c:pt>
                <c:pt idx="29">
                  <c:v>52.54</c:v>
                </c:pt>
                <c:pt idx="30">
                  <c:v>60.88</c:v>
                </c:pt>
                <c:pt idx="31">
                  <c:v>60.96</c:v>
                </c:pt>
                <c:pt idx="32">
                  <c:v>73.45</c:v>
                </c:pt>
                <c:pt idx="33">
                  <c:v>90.84</c:v>
                </c:pt>
                <c:pt idx="34">
                  <c:v>126.65</c:v>
                </c:pt>
                <c:pt idx="35">
                  <c:v>160.84</c:v>
                </c:pt>
                <c:pt idx="36">
                  <c:v>199.97</c:v>
                </c:pt>
                <c:pt idx="37">
                  <c:v>253.08</c:v>
                </c:pt>
                <c:pt idx="38">
                  <c:v>288.89999999999998</c:v>
                </c:pt>
                <c:pt idx="39">
                  <c:v>273.75</c:v>
                </c:pt>
                <c:pt idx="40">
                  <c:v>375.35</c:v>
                </c:pt>
                <c:pt idx="41">
                  <c:v>447.38</c:v>
                </c:pt>
                <c:pt idx="42">
                  <c:v>448.4</c:v>
                </c:pt>
                <c:pt idx="43">
                  <c:v>472.18</c:v>
                </c:pt>
                <c:pt idx="44">
                  <c:v>468.35</c:v>
                </c:pt>
                <c:pt idx="45">
                  <c:v>416.79</c:v>
                </c:pt>
                <c:pt idx="46">
                  <c:v>439.64</c:v>
                </c:pt>
                <c:pt idx="47">
                  <c:v>498.26</c:v>
                </c:pt>
                <c:pt idx="48">
                  <c:v>538.64</c:v>
                </c:pt>
                <c:pt idx="49">
                  <c:v>529.24</c:v>
                </c:pt>
                <c:pt idx="50">
                  <c:v>499.1</c:v>
                </c:pt>
                <c:pt idx="51">
                  <c:v>660.5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0-4ACF-921C-B38C6EE29B85}"/>
            </c:ext>
          </c:extLst>
        </c:ser>
        <c:ser>
          <c:idx val="1"/>
          <c:order val="1"/>
          <c:tx>
            <c:strRef>
              <c:f>Sheet2!$Q$1:$Q$10</c:f>
              <c:strCache>
                <c:ptCount val="10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Sheet2!$O$11:$O$62</c:f>
              <c:strCache>
                <c:ptCount val="52"/>
                <c:pt idx="0">
                  <c:v>year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strCache>
            </c:strRef>
          </c:xVal>
          <c:yVal>
            <c:numRef>
              <c:f>Sheet2!$Q$11:$Q$62</c:f>
              <c:numCache>
                <c:formatCode>General</c:formatCode>
                <c:ptCount val="52"/>
                <c:pt idx="0">
                  <c:v>0</c:v>
                </c:pt>
                <c:pt idx="7">
                  <c:v>8.4113333333333333</c:v>
                </c:pt>
                <c:pt idx="8">
                  <c:v>9.109333333333332</c:v>
                </c:pt>
                <c:pt idx="9">
                  <c:v>9.9599999999999991</c:v>
                </c:pt>
                <c:pt idx="10">
                  <c:v>10.913333333333334</c:v>
                </c:pt>
                <c:pt idx="11">
                  <c:v>11.977333333333336</c:v>
                </c:pt>
                <c:pt idx="12">
                  <c:v>13.116000000000001</c:v>
                </c:pt>
                <c:pt idx="13">
                  <c:v>14.187333333333333</c:v>
                </c:pt>
                <c:pt idx="14">
                  <c:v>15.370000000000001</c:v>
                </c:pt>
                <c:pt idx="15">
                  <c:v>16.623333333333331</c:v>
                </c:pt>
                <c:pt idx="16">
                  <c:v>18.091999999999999</c:v>
                </c:pt>
                <c:pt idx="17">
                  <c:v>19.934000000000001</c:v>
                </c:pt>
                <c:pt idx="18">
                  <c:v>21.887999999999998</c:v>
                </c:pt>
                <c:pt idx="19">
                  <c:v>24.051333333333332</c:v>
                </c:pt>
                <c:pt idx="20">
                  <c:v>26.297333333333331</c:v>
                </c:pt>
                <c:pt idx="21">
                  <c:v>28.911333333333335</c:v>
                </c:pt>
                <c:pt idx="22">
                  <c:v>32.155333333333331</c:v>
                </c:pt>
                <c:pt idx="23">
                  <c:v>35.356666666666669</c:v>
                </c:pt>
                <c:pt idx="24">
                  <c:v>39.210666666666675</c:v>
                </c:pt>
                <c:pt idx="25">
                  <c:v>44.073333333333338</c:v>
                </c:pt>
                <c:pt idx="26">
                  <c:v>51.131999999999998</c:v>
                </c:pt>
                <c:pt idx="27">
                  <c:v>60.345333333333336</c:v>
                </c:pt>
                <c:pt idx="28">
                  <c:v>72.147333333333336</c:v>
                </c:pt>
                <c:pt idx="29">
                  <c:v>87.32</c:v>
                </c:pt>
                <c:pt idx="30">
                  <c:v>104.74866666666667</c:v>
                </c:pt>
                <c:pt idx="31">
                  <c:v>120.84133333333332</c:v>
                </c:pt>
                <c:pt idx="32">
                  <c:v>143.26000000000002</c:v>
                </c:pt>
                <c:pt idx="33">
                  <c:v>170.36533333333333</c:v>
                </c:pt>
                <c:pt idx="34">
                  <c:v>197.29466666666667</c:v>
                </c:pt>
                <c:pt idx="35">
                  <c:v>225.678</c:v>
                </c:pt>
                <c:pt idx="36">
                  <c:v>253.39866666666666</c:v>
                </c:pt>
                <c:pt idx="37">
                  <c:v>277.12600000000003</c:v>
                </c:pt>
                <c:pt idx="38">
                  <c:v>302.37133333333333</c:v>
                </c:pt>
                <c:pt idx="39">
                  <c:v>330.69200000000001</c:v>
                </c:pt>
                <c:pt idx="40">
                  <c:v>360.54533333333336</c:v>
                </c:pt>
                <c:pt idx="41">
                  <c:v>387.3846666666667</c:v>
                </c:pt>
                <c:pt idx="42">
                  <c:v>409.9353333333334</c:v>
                </c:pt>
                <c:pt idx="43">
                  <c:v>440.63733333333334</c:v>
                </c:pt>
                <c:pt idx="44">
                  <c:v>454.03428571428577</c:v>
                </c:pt>
                <c:pt idx="45">
                  <c:v>466.73692307692312</c:v>
                </c:pt>
                <c:pt idx="46">
                  <c:v>482.81916666666672</c:v>
                </c:pt>
                <c:pt idx="47">
                  <c:v>492.58909090909094</c:v>
                </c:pt>
                <c:pt idx="48">
                  <c:v>497.11</c:v>
                </c:pt>
                <c:pt idx="49">
                  <c:v>502.5222222222223</c:v>
                </c:pt>
                <c:pt idx="50">
                  <c:v>506.315</c:v>
                </c:pt>
                <c:pt idx="51">
                  <c:v>511.73857142857139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F0-4ACF-921C-B38C6EE2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69344"/>
        <c:axId val="1679358944"/>
      </c:scatterChart>
      <c:valAx>
        <c:axId val="16793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58944"/>
        <c:crosses val="autoZero"/>
        <c:crossBetween val="midCat"/>
      </c:valAx>
      <c:valAx>
        <c:axId val="1679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6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detrended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Sheet3!$G$2:$G$57</c:f>
              <c:numCache>
                <c:formatCode>General</c:formatCode>
                <c:ptCount val="5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xVal>
          <c:yVal>
            <c:numRef>
              <c:f>Sheet3!$H$2:$H$57</c:f>
              <c:numCache>
                <c:formatCode>General</c:formatCode>
                <c:ptCount val="56"/>
                <c:pt idx="0">
                  <c:v>-0.8415971825436559</c:v>
                </c:pt>
                <c:pt idx="1">
                  <c:v>-0.78748376783941021</c:v>
                </c:pt>
                <c:pt idx="2">
                  <c:v>-0.46324718375079277</c:v>
                </c:pt>
                <c:pt idx="3">
                  <c:v>0.30647443483374381</c:v>
                </c:pt>
                <c:pt idx="4">
                  <c:v>0.56648488686279119</c:v>
                </c:pt>
                <c:pt idx="5">
                  <c:v>1.3309606355854209</c:v>
                </c:pt>
                <c:pt idx="6">
                  <c:v>1.6033726895871032</c:v>
                </c:pt>
                <c:pt idx="7">
                  <c:v>1.8463984730525178</c:v>
                </c:pt>
                <c:pt idx="8">
                  <c:v>2.7518223676101208</c:v>
                </c:pt>
                <c:pt idx="9">
                  <c:v>3.0204234302721371</c:v>
                </c:pt>
                <c:pt idx="10">
                  <c:v>2.1318485895647967</c:v>
                </c:pt>
                <c:pt idx="11">
                  <c:v>1.6044693914728398</c:v>
                </c:pt>
                <c:pt idx="12">
                  <c:v>1.1652201043251296</c:v>
                </c:pt>
                <c:pt idx="13">
                  <c:v>0.44941469267334355</c:v>
                </c:pt>
                <c:pt idx="14">
                  <c:v>-2.1194601706471534</c:v>
                </c:pt>
                <c:pt idx="15">
                  <c:v>-3.0299792737059033</c:v>
                </c:pt>
                <c:pt idx="16">
                  <c:v>-2.1530438785644392</c:v>
                </c:pt>
                <c:pt idx="17">
                  <c:v>-1.93218174656662</c:v>
                </c:pt>
                <c:pt idx="18">
                  <c:v>-1.3438869212188251</c:v>
                </c:pt>
                <c:pt idx="19">
                  <c:v>-2.0280046728675813</c:v>
                </c:pt>
                <c:pt idx="20">
                  <c:v>-4.5881677617715511</c:v>
                </c:pt>
                <c:pt idx="21">
                  <c:v>-5.2422910357021735</c:v>
                </c:pt>
                <c:pt idx="22">
                  <c:v>-6.8531323604817729</c:v>
                </c:pt>
                <c:pt idx="23">
                  <c:v>-5.9889290047868258</c:v>
                </c:pt>
                <c:pt idx="24">
                  <c:v>-3.7941198846750552</c:v>
                </c:pt>
                <c:pt idx="25">
                  <c:v>-7.1301655422839829</c:v>
                </c:pt>
                <c:pt idx="26">
                  <c:v>-9.1564794141710024</c:v>
                </c:pt>
                <c:pt idx="27">
                  <c:v>-13.571485869080625</c:v>
                </c:pt>
                <c:pt idx="28">
                  <c:v>-14.633822698489659</c:v>
                </c:pt>
                <c:pt idx="29">
                  <c:v>-14.35370826747657</c:v>
                </c:pt>
                <c:pt idx="30">
                  <c:v>-23.334496425921394</c:v>
                </c:pt>
                <c:pt idx="31">
                  <c:v>-21.034445595622486</c:v>
                </c:pt>
                <c:pt idx="32">
                  <c:v>-15.108732250801282</c:v>
                </c:pt>
                <c:pt idx="33">
                  <c:v>7.7982566295276996</c:v>
                </c:pt>
                <c:pt idx="34">
                  <c:v>27.460312554793205</c:v>
                </c:pt>
                <c:pt idx="35">
                  <c:v>50.226430635301767</c:v>
                </c:pt>
                <c:pt idx="36">
                  <c:v>84.897418892130474</c:v>
                </c:pt>
                <c:pt idx="37">
                  <c:v>99.932032267145729</c:v>
                </c:pt>
                <c:pt idx="38">
                  <c:v>61.342563131307372</c:v>
                </c:pt>
                <c:pt idx="39">
                  <c:v>136.49981008431612</c:v>
                </c:pt>
                <c:pt idx="40">
                  <c:v>178.6873353347442</c:v>
                </c:pt>
                <c:pt idx="41">
                  <c:v>146.01490771794437</c:v>
                </c:pt>
                <c:pt idx="42">
                  <c:v>131.74101318455587</c:v>
                </c:pt>
                <c:pt idx="43">
                  <c:v>84.914297069183476</c:v>
                </c:pt>
                <c:pt idx="44">
                  <c:v>-15.246217727147496</c:v>
                </c:pt>
                <c:pt idx="45">
                  <c:v>-47.352315745477995</c:v>
                </c:pt>
                <c:pt idx="46">
                  <c:v>-50.899383047668948</c:v>
                </c:pt>
                <c:pt idx="47">
                  <c:v>-80.87104710446954</c:v>
                </c:pt>
                <c:pt idx="48">
                  <c:v>-169.91593481220809</c:v>
                </c:pt>
                <c:pt idx="49">
                  <c:v>-290.25686199454935</c:v>
                </c:pt>
                <c:pt idx="50">
                  <c:v>-231.05281509288136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8-4C20-87A9-C22BC643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12592"/>
        <c:axId val="992306768"/>
      </c:scatterChart>
      <c:valAx>
        <c:axId val="9923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06768"/>
        <c:crosses val="autoZero"/>
        <c:crossBetween val="midCat"/>
      </c:valAx>
      <c:valAx>
        <c:axId val="992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157162</xdr:rowOff>
    </xdr:from>
    <xdr:to>
      <xdr:col>18</xdr:col>
      <xdr:colOff>485775</xdr:colOff>
      <xdr:row>14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8F484-449C-77B9-7C83-B36E4A14C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240925</xdr:colOff>
      <xdr:row>0</xdr:row>
      <xdr:rowOff>156883</xdr:rowOff>
    </xdr:from>
    <xdr:to>
      <xdr:col>17</xdr:col>
      <xdr:colOff>212911</xdr:colOff>
      <xdr:row>31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4D5DB-1842-B473-35EF-8F337CB1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13</xdr:row>
      <xdr:rowOff>4762</xdr:rowOff>
    </xdr:from>
    <xdr:to>
      <xdr:col>12</xdr:col>
      <xdr:colOff>276225</xdr:colOff>
      <xdr:row>26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30CA8-1A73-BFCC-7410-7EAEF7CC8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12</xdr:row>
      <xdr:rowOff>195262</xdr:rowOff>
    </xdr:from>
    <xdr:to>
      <xdr:col>23</xdr:col>
      <xdr:colOff>9525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E884C-DD0B-B390-6B8D-D45487F64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571501</xdr:colOff>
      <xdr:row>0</xdr:row>
      <xdr:rowOff>190500</xdr:rowOff>
    </xdr:from>
    <xdr:to>
      <xdr:col>22</xdr:col>
      <xdr:colOff>333375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C3C17-CDF5-A1DF-969A-B45457C84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421-47D3-4918-BFB7-23B960806F24}">
  <dimension ref="A1:K65"/>
  <sheetViews>
    <sheetView topLeftCell="A3" workbookViewId="0">
      <selection activeCell="H65" sqref="H65"/>
    </sheetView>
  </sheetViews>
  <sheetFormatPr defaultRowHeight="15" x14ac:dyDescent="0.25"/>
  <sheetData>
    <row r="1" spans="1:11" x14ac:dyDescent="0.25">
      <c r="A1" s="7"/>
      <c r="B1" s="8"/>
      <c r="C1" s="9"/>
    </row>
    <row r="2" spans="1:11" ht="15.75" thickBot="1" x14ac:dyDescent="0.3">
      <c r="A2" s="25" t="s">
        <v>0</v>
      </c>
      <c r="B2" s="26"/>
      <c r="C2" s="27"/>
    </row>
    <row r="3" spans="1:11" ht="24" thickBot="1" x14ac:dyDescent="0.3">
      <c r="A3" s="2" t="s">
        <v>1</v>
      </c>
      <c r="B3" s="2" t="s">
        <v>2</v>
      </c>
      <c r="C3" s="2" t="s">
        <v>3</v>
      </c>
      <c r="D3" s="10" t="s">
        <v>4</v>
      </c>
      <c r="E3" s="10" t="s">
        <v>5</v>
      </c>
      <c r="F3" s="10" t="s">
        <v>6</v>
      </c>
      <c r="H3" s="11" t="s">
        <v>7</v>
      </c>
      <c r="I3" s="11" t="s">
        <v>8</v>
      </c>
      <c r="J3" s="11" t="s">
        <v>9</v>
      </c>
      <c r="K3" s="11" t="s">
        <v>10</v>
      </c>
    </row>
    <row r="4" spans="1:11" ht="15.75" thickBot="1" x14ac:dyDescent="0.3">
      <c r="A4" s="3">
        <v>2021</v>
      </c>
      <c r="B4" s="3">
        <v>660.5</v>
      </c>
      <c r="C4" s="4">
        <v>0.20810000000000001</v>
      </c>
      <c r="H4">
        <f>LOG(B4)</f>
        <v>2.819872821950546</v>
      </c>
    </row>
    <row r="5" spans="1:11" ht="15.75" thickBot="1" x14ac:dyDescent="0.3">
      <c r="A5" s="5">
        <v>2020</v>
      </c>
      <c r="B5" s="5">
        <v>499.1</v>
      </c>
      <c r="C5" s="6">
        <v>0.18709999999999999</v>
      </c>
      <c r="D5">
        <f>B5-B4</f>
        <v>-161.39999999999998</v>
      </c>
      <c r="H5">
        <f t="shared" ref="H5:H65" si="0">LOG(B5)</f>
        <v>2.6981875698661226</v>
      </c>
      <c r="I5">
        <f>H5-H4</f>
        <v>-0.12168525208442338</v>
      </c>
    </row>
    <row r="6" spans="1:11" ht="15.75" thickBot="1" x14ac:dyDescent="0.3">
      <c r="A6" s="3">
        <v>2019</v>
      </c>
      <c r="B6" s="3">
        <v>529.24</v>
      </c>
      <c r="C6" s="4">
        <v>0.18690000000000001</v>
      </c>
      <c r="D6">
        <f t="shared" ref="D6:D65" si="1">B6-B5</f>
        <v>30.139999999999986</v>
      </c>
      <c r="E6">
        <f>D6-D5</f>
        <v>191.53999999999996</v>
      </c>
      <c r="H6">
        <f t="shared" si="0"/>
        <v>2.7236526607663691</v>
      </c>
      <c r="I6">
        <f t="shared" ref="I6:J65" si="2">H6-H5</f>
        <v>2.5465090900246512E-2</v>
      </c>
      <c r="J6">
        <f>I6-I5</f>
        <v>0.14715034298466989</v>
      </c>
    </row>
    <row r="7" spans="1:11" ht="15.75" thickBot="1" x14ac:dyDescent="0.3">
      <c r="A7" s="5">
        <v>2018</v>
      </c>
      <c r="B7" s="5">
        <v>538.64</v>
      </c>
      <c r="C7" s="6">
        <v>0.1993</v>
      </c>
      <c r="D7">
        <f t="shared" si="1"/>
        <v>9.3999999999999773</v>
      </c>
      <c r="E7">
        <f t="shared" ref="E7:F65" si="3">D7-D6</f>
        <v>-20.740000000000009</v>
      </c>
      <c r="F7">
        <f>E7-E6</f>
        <v>-212.27999999999997</v>
      </c>
      <c r="H7">
        <f t="shared" si="0"/>
        <v>2.7312986014598888</v>
      </c>
      <c r="I7">
        <f t="shared" si="2"/>
        <v>7.6459406935196483E-3</v>
      </c>
      <c r="J7">
        <f t="shared" si="2"/>
        <v>-1.7819150206726864E-2</v>
      </c>
      <c r="K7">
        <f>J7-J6</f>
        <v>-0.16496949319139675</v>
      </c>
    </row>
    <row r="8" spans="1:11" ht="15.75" thickBot="1" x14ac:dyDescent="0.3">
      <c r="A8" s="3">
        <v>2017</v>
      </c>
      <c r="B8" s="3">
        <v>498.26</v>
      </c>
      <c r="C8" s="4">
        <v>0.18790000000000001</v>
      </c>
      <c r="D8">
        <f t="shared" si="1"/>
        <v>-40.379999999999995</v>
      </c>
      <c r="E8">
        <f t="shared" si="3"/>
        <v>-49.779999999999973</v>
      </c>
      <c r="F8">
        <f t="shared" si="3"/>
        <v>-29.039999999999964</v>
      </c>
      <c r="H8">
        <f t="shared" si="0"/>
        <v>2.6974560236820837</v>
      </c>
      <c r="I8">
        <f t="shared" si="2"/>
        <v>-3.3842577777805083E-2</v>
      </c>
      <c r="J8">
        <f t="shared" si="2"/>
        <v>-4.1488518471324731E-2</v>
      </c>
      <c r="K8">
        <f t="shared" ref="K8:K65" si="4">J8-J7</f>
        <v>-2.3669368264597868E-2</v>
      </c>
    </row>
    <row r="9" spans="1:11" ht="15.75" thickBot="1" x14ac:dyDescent="0.3">
      <c r="A9" s="5">
        <v>2016</v>
      </c>
      <c r="B9" s="5">
        <v>439.64</v>
      </c>
      <c r="C9" s="6">
        <v>0.19159999999999999</v>
      </c>
      <c r="D9">
        <f t="shared" si="1"/>
        <v>-58.620000000000005</v>
      </c>
      <c r="E9">
        <f t="shared" si="3"/>
        <v>-18.240000000000009</v>
      </c>
      <c r="F9">
        <f t="shared" si="3"/>
        <v>31.539999999999964</v>
      </c>
      <c r="H9">
        <f t="shared" si="0"/>
        <v>2.6430971991949908</v>
      </c>
      <c r="I9">
        <f t="shared" si="2"/>
        <v>-5.4358824487092949E-2</v>
      </c>
      <c r="J9">
        <f t="shared" si="2"/>
        <v>-2.0516246709287866E-2</v>
      </c>
      <c r="K9">
        <f t="shared" si="4"/>
        <v>2.0972271762036865E-2</v>
      </c>
    </row>
    <row r="10" spans="1:11" ht="15.75" thickBot="1" x14ac:dyDescent="0.3">
      <c r="A10" s="3">
        <v>2015</v>
      </c>
      <c r="B10" s="3">
        <v>416.79</v>
      </c>
      <c r="C10" s="4">
        <v>0.1981</v>
      </c>
      <c r="D10">
        <f t="shared" si="1"/>
        <v>-22.849999999999966</v>
      </c>
      <c r="E10">
        <f t="shared" si="3"/>
        <v>35.770000000000039</v>
      </c>
      <c r="F10">
        <f t="shared" si="3"/>
        <v>54.010000000000048</v>
      </c>
      <c r="H10">
        <f t="shared" si="0"/>
        <v>2.6199172904332184</v>
      </c>
      <c r="I10">
        <f t="shared" si="2"/>
        <v>-2.3179908761772339E-2</v>
      </c>
      <c r="J10">
        <f t="shared" si="2"/>
        <v>3.1178915725320611E-2</v>
      </c>
      <c r="K10">
        <f t="shared" si="4"/>
        <v>5.1695162434608477E-2</v>
      </c>
    </row>
    <row r="11" spans="1:11" ht="15.75" thickBot="1" x14ac:dyDescent="0.3">
      <c r="A11" s="5">
        <v>2014</v>
      </c>
      <c r="B11" s="5">
        <v>468.35</v>
      </c>
      <c r="C11" s="6">
        <v>0.22969999999999999</v>
      </c>
      <c r="D11">
        <f t="shared" si="1"/>
        <v>51.56</v>
      </c>
      <c r="E11">
        <f t="shared" si="3"/>
        <v>74.409999999999968</v>
      </c>
      <c r="F11">
        <f t="shared" si="3"/>
        <v>38.63999999999993</v>
      </c>
      <c r="H11">
        <f t="shared" si="0"/>
        <v>2.6705705245660778</v>
      </c>
      <c r="I11">
        <f t="shared" si="2"/>
        <v>5.0653234132859382E-2</v>
      </c>
      <c r="J11">
        <f t="shared" si="2"/>
        <v>7.383314289463172E-2</v>
      </c>
      <c r="K11">
        <f t="shared" si="4"/>
        <v>4.265422716931111E-2</v>
      </c>
    </row>
    <row r="12" spans="1:11" ht="15.75" thickBot="1" x14ac:dyDescent="0.3">
      <c r="A12" s="3">
        <v>2013</v>
      </c>
      <c r="B12" s="3">
        <v>472.18</v>
      </c>
      <c r="C12" s="4">
        <v>0.25430000000000003</v>
      </c>
      <c r="D12">
        <f t="shared" si="1"/>
        <v>3.8299999999999841</v>
      </c>
      <c r="E12">
        <f t="shared" si="3"/>
        <v>-47.730000000000018</v>
      </c>
      <c r="F12">
        <f t="shared" si="3"/>
        <v>-122.13999999999999</v>
      </c>
      <c r="H12">
        <f t="shared" si="0"/>
        <v>2.6741075878388783</v>
      </c>
      <c r="I12">
        <f t="shared" si="2"/>
        <v>3.5370632728004558E-3</v>
      </c>
      <c r="J12">
        <f t="shared" si="2"/>
        <v>-4.7116170860058926E-2</v>
      </c>
      <c r="K12">
        <f t="shared" si="4"/>
        <v>-0.12094931375469065</v>
      </c>
    </row>
    <row r="13" spans="1:11" ht="15.75" thickBot="1" x14ac:dyDescent="0.3">
      <c r="A13" s="5">
        <v>2012</v>
      </c>
      <c r="B13" s="5">
        <v>448.4</v>
      </c>
      <c r="C13" s="6">
        <v>0.24529999999999999</v>
      </c>
      <c r="D13">
        <f t="shared" si="1"/>
        <v>-23.78000000000003</v>
      </c>
      <c r="E13">
        <f t="shared" si="3"/>
        <v>-27.610000000000014</v>
      </c>
      <c r="F13">
        <f t="shared" si="3"/>
        <v>20.120000000000005</v>
      </c>
      <c r="H13">
        <f t="shared" si="0"/>
        <v>2.6516656039229356</v>
      </c>
      <c r="I13">
        <f t="shared" si="2"/>
        <v>-2.2441983915942654E-2</v>
      </c>
      <c r="J13">
        <f t="shared" si="2"/>
        <v>-2.597904718874311E-2</v>
      </c>
      <c r="K13">
        <f t="shared" si="4"/>
        <v>2.1137123671315816E-2</v>
      </c>
    </row>
    <row r="14" spans="1:11" ht="15.75" thickBot="1" x14ac:dyDescent="0.3">
      <c r="A14" s="3">
        <v>2011</v>
      </c>
      <c r="B14" s="3">
        <v>447.38</v>
      </c>
      <c r="C14" s="4">
        <v>0.24540000000000001</v>
      </c>
      <c r="D14">
        <f t="shared" si="1"/>
        <v>-1.0199999999999818</v>
      </c>
      <c r="E14">
        <f t="shared" si="3"/>
        <v>22.760000000000048</v>
      </c>
      <c r="F14">
        <f t="shared" si="3"/>
        <v>50.370000000000061</v>
      </c>
      <c r="H14">
        <f t="shared" si="0"/>
        <v>2.6506765651790611</v>
      </c>
      <c r="I14">
        <f t="shared" si="2"/>
        <v>-9.8903874387445967E-4</v>
      </c>
      <c r="J14">
        <f t="shared" si="2"/>
        <v>2.1452945172068194E-2</v>
      </c>
      <c r="K14">
        <f t="shared" si="4"/>
        <v>4.7431992360811304E-2</v>
      </c>
    </row>
    <row r="15" spans="1:11" ht="15.75" thickBot="1" x14ac:dyDescent="0.3">
      <c r="A15" s="5">
        <v>2010</v>
      </c>
      <c r="B15" s="5">
        <v>375.35</v>
      </c>
      <c r="C15" s="6">
        <v>0.224</v>
      </c>
      <c r="D15">
        <f t="shared" si="1"/>
        <v>-72.029999999999973</v>
      </c>
      <c r="E15">
        <f t="shared" si="3"/>
        <v>-71.009999999999991</v>
      </c>
      <c r="F15">
        <f t="shared" si="3"/>
        <v>-93.770000000000039</v>
      </c>
      <c r="H15">
        <f t="shared" si="0"/>
        <v>2.5744364202024044</v>
      </c>
      <c r="I15">
        <f t="shared" si="2"/>
        <v>-7.6240144976656765E-2</v>
      </c>
      <c r="J15">
        <f t="shared" si="2"/>
        <v>-7.5251106232782305E-2</v>
      </c>
      <c r="K15">
        <f t="shared" si="4"/>
        <v>-9.67040514048505E-2</v>
      </c>
    </row>
    <row r="16" spans="1:11" ht="15.75" thickBot="1" x14ac:dyDescent="0.3">
      <c r="A16" s="3">
        <v>2009</v>
      </c>
      <c r="B16" s="3">
        <v>273.75</v>
      </c>
      <c r="C16" s="4">
        <v>0.20399999999999999</v>
      </c>
      <c r="D16">
        <f t="shared" si="1"/>
        <v>-101.60000000000002</v>
      </c>
      <c r="E16">
        <f t="shared" si="3"/>
        <v>-29.57000000000005</v>
      </c>
      <c r="F16">
        <f t="shared" si="3"/>
        <v>41.439999999999941</v>
      </c>
      <c r="H16">
        <f t="shared" si="0"/>
        <v>2.4373541278481747</v>
      </c>
      <c r="I16">
        <f t="shared" si="2"/>
        <v>-0.13708229235422964</v>
      </c>
      <c r="J16">
        <f t="shared" si="2"/>
        <v>-6.0842147377572875E-2</v>
      </c>
      <c r="K16">
        <f t="shared" si="4"/>
        <v>1.4408958855209431E-2</v>
      </c>
    </row>
    <row r="17" spans="1:11" ht="15.75" thickBot="1" x14ac:dyDescent="0.3">
      <c r="A17" s="5">
        <v>2008</v>
      </c>
      <c r="B17" s="5">
        <v>288.89999999999998</v>
      </c>
      <c r="C17" s="6">
        <v>0.24099999999999999</v>
      </c>
      <c r="D17">
        <f t="shared" si="1"/>
        <v>15.149999999999977</v>
      </c>
      <c r="E17">
        <f t="shared" si="3"/>
        <v>116.75</v>
      </c>
      <c r="F17">
        <f t="shared" si="3"/>
        <v>146.32000000000005</v>
      </c>
      <c r="H17">
        <f t="shared" si="0"/>
        <v>2.4607475418441971</v>
      </c>
      <c r="I17">
        <f t="shared" si="2"/>
        <v>2.339341399602235E-2</v>
      </c>
      <c r="J17">
        <f t="shared" si="2"/>
        <v>0.16047570635025199</v>
      </c>
      <c r="K17">
        <f t="shared" si="4"/>
        <v>0.22131785372782486</v>
      </c>
    </row>
    <row r="18" spans="1:11" ht="15.75" thickBot="1" x14ac:dyDescent="0.3">
      <c r="A18" s="3">
        <v>2007</v>
      </c>
      <c r="B18" s="3">
        <v>253.08</v>
      </c>
      <c r="C18" s="4">
        <v>0.20799999999999999</v>
      </c>
      <c r="D18">
        <f t="shared" si="1"/>
        <v>-35.819999999999965</v>
      </c>
      <c r="E18">
        <f t="shared" si="3"/>
        <v>-50.969999999999942</v>
      </c>
      <c r="F18">
        <f t="shared" si="3"/>
        <v>-167.71999999999994</v>
      </c>
      <c r="H18">
        <f t="shared" si="0"/>
        <v>2.4032578257871111</v>
      </c>
      <c r="I18">
        <f t="shared" si="2"/>
        <v>-5.7489716057085971E-2</v>
      </c>
      <c r="J18">
        <f t="shared" si="2"/>
        <v>-8.0883130053108321E-2</v>
      </c>
      <c r="K18">
        <f t="shared" si="4"/>
        <v>-0.24135883640336031</v>
      </c>
    </row>
    <row r="19" spans="1:11" ht="15.75" thickBot="1" x14ac:dyDescent="0.3">
      <c r="A19" s="5">
        <v>2006</v>
      </c>
      <c r="B19" s="5">
        <v>199.97</v>
      </c>
      <c r="C19" s="6">
        <v>0.2127</v>
      </c>
      <c r="D19">
        <f t="shared" si="1"/>
        <v>-53.110000000000014</v>
      </c>
      <c r="E19">
        <f t="shared" si="3"/>
        <v>-17.290000000000049</v>
      </c>
      <c r="F19">
        <f t="shared" si="3"/>
        <v>33.679999999999893</v>
      </c>
      <c r="H19">
        <f t="shared" si="0"/>
        <v>2.3009648466053942</v>
      </c>
      <c r="I19">
        <f t="shared" si="2"/>
        <v>-0.10229297918171687</v>
      </c>
      <c r="J19">
        <f t="shared" si="2"/>
        <v>-4.4803263124630899E-2</v>
      </c>
      <c r="K19">
        <f t="shared" si="4"/>
        <v>3.6079866928477422E-2</v>
      </c>
    </row>
    <row r="20" spans="1:11" ht="15.75" thickBot="1" x14ac:dyDescent="0.3">
      <c r="A20" s="3">
        <v>2005</v>
      </c>
      <c r="B20" s="3">
        <v>160.84</v>
      </c>
      <c r="C20" s="4">
        <v>0.1961</v>
      </c>
      <c r="D20">
        <f t="shared" si="1"/>
        <v>-39.129999999999995</v>
      </c>
      <c r="E20">
        <f t="shared" si="3"/>
        <v>13.980000000000018</v>
      </c>
      <c r="F20">
        <f t="shared" si="3"/>
        <v>31.270000000000067</v>
      </c>
      <c r="H20">
        <f t="shared" si="0"/>
        <v>2.2063940644308735</v>
      </c>
      <c r="I20">
        <f t="shared" si="2"/>
        <v>-9.4570782174520751E-2</v>
      </c>
      <c r="J20">
        <f t="shared" si="2"/>
        <v>7.7221970071961188E-3</v>
      </c>
      <c r="K20">
        <f t="shared" si="4"/>
        <v>5.2525460131827018E-2</v>
      </c>
    </row>
    <row r="21" spans="1:11" ht="15.75" thickBot="1" x14ac:dyDescent="0.3">
      <c r="A21" s="5">
        <v>2004</v>
      </c>
      <c r="B21" s="5">
        <v>126.65</v>
      </c>
      <c r="C21" s="6">
        <v>0.17860000000000001</v>
      </c>
      <c r="D21">
        <f t="shared" si="1"/>
        <v>-34.19</v>
      </c>
      <c r="E21">
        <f t="shared" si="3"/>
        <v>4.9399999999999977</v>
      </c>
      <c r="F21">
        <f t="shared" si="3"/>
        <v>-9.0400000000000205</v>
      </c>
      <c r="H21">
        <f t="shared" si="0"/>
        <v>2.1026051941265669</v>
      </c>
      <c r="I21">
        <f t="shared" si="2"/>
        <v>-0.10378887030430661</v>
      </c>
      <c r="J21">
        <f t="shared" si="2"/>
        <v>-9.2180881297858619E-3</v>
      </c>
      <c r="K21">
        <f t="shared" si="4"/>
        <v>-1.6940285136981981E-2</v>
      </c>
    </row>
    <row r="22" spans="1:11" ht="15.75" thickBot="1" x14ac:dyDescent="0.3">
      <c r="A22" s="3">
        <v>2003</v>
      </c>
      <c r="B22" s="3">
        <v>90.84</v>
      </c>
      <c r="C22" s="4">
        <v>0.14949999999999999</v>
      </c>
      <c r="D22">
        <f t="shared" si="1"/>
        <v>-35.81</v>
      </c>
      <c r="E22">
        <f t="shared" si="3"/>
        <v>-1.6200000000000045</v>
      </c>
      <c r="F22">
        <f t="shared" si="3"/>
        <v>-6.5600000000000023</v>
      </c>
      <c r="H22">
        <f t="shared" si="0"/>
        <v>1.9582771255476976</v>
      </c>
      <c r="I22">
        <f t="shared" si="2"/>
        <v>-0.14432806857886926</v>
      </c>
      <c r="J22">
        <f t="shared" si="2"/>
        <v>-4.0539198274562649E-2</v>
      </c>
      <c r="K22">
        <f t="shared" si="4"/>
        <v>-3.1321110144776787E-2</v>
      </c>
    </row>
    <row r="23" spans="1:11" ht="15.75" thickBot="1" x14ac:dyDescent="0.3">
      <c r="A23" s="5">
        <v>2002</v>
      </c>
      <c r="B23" s="5">
        <v>73.45</v>
      </c>
      <c r="C23" s="6">
        <v>0.1426</v>
      </c>
      <c r="D23">
        <f t="shared" si="1"/>
        <v>-17.39</v>
      </c>
      <c r="E23">
        <f t="shared" si="3"/>
        <v>18.420000000000002</v>
      </c>
      <c r="F23">
        <f t="shared" si="3"/>
        <v>20.040000000000006</v>
      </c>
      <c r="H23">
        <f t="shared" si="0"/>
        <v>1.8659918001262754</v>
      </c>
      <c r="I23">
        <f t="shared" si="2"/>
        <v>-9.2285325421422204E-2</v>
      </c>
      <c r="J23">
        <f t="shared" si="2"/>
        <v>5.2042743157447058E-2</v>
      </c>
      <c r="K23">
        <f t="shared" si="4"/>
        <v>9.2581941432009707E-2</v>
      </c>
    </row>
    <row r="24" spans="1:11" ht="15.75" thickBot="1" x14ac:dyDescent="0.3">
      <c r="A24" s="3">
        <v>2001</v>
      </c>
      <c r="B24" s="3">
        <v>60.96</v>
      </c>
      <c r="C24" s="4">
        <v>0.12559999999999999</v>
      </c>
      <c r="D24">
        <f t="shared" si="1"/>
        <v>-12.490000000000002</v>
      </c>
      <c r="E24">
        <f t="shared" si="3"/>
        <v>4.8999999999999986</v>
      </c>
      <c r="F24">
        <f t="shared" si="3"/>
        <v>-13.520000000000003</v>
      </c>
      <c r="H24">
        <f t="shared" si="0"/>
        <v>1.7850449583315442</v>
      </c>
      <c r="I24">
        <f t="shared" si="2"/>
        <v>-8.0946841794731217E-2</v>
      </c>
      <c r="J24">
        <f t="shared" si="2"/>
        <v>1.1338483626690987E-2</v>
      </c>
      <c r="K24">
        <f t="shared" si="4"/>
        <v>-4.0704259530756071E-2</v>
      </c>
    </row>
    <row r="25" spans="1:11" ht="15.75" thickBot="1" x14ac:dyDescent="0.3">
      <c r="A25" s="5">
        <v>2000</v>
      </c>
      <c r="B25" s="5">
        <v>60.88</v>
      </c>
      <c r="C25" s="6">
        <v>0.13</v>
      </c>
      <c r="D25">
        <f t="shared" si="1"/>
        <v>-7.9999999999998295E-2</v>
      </c>
      <c r="E25">
        <f t="shared" si="3"/>
        <v>12.410000000000004</v>
      </c>
      <c r="F25">
        <f t="shared" si="3"/>
        <v>7.5100000000000051</v>
      </c>
      <c r="H25">
        <f t="shared" si="0"/>
        <v>1.7844746437625165</v>
      </c>
      <c r="I25">
        <f t="shared" si="2"/>
        <v>-5.7031456902767452E-4</v>
      </c>
      <c r="J25">
        <f t="shared" si="2"/>
        <v>8.0376527225703542E-2</v>
      </c>
      <c r="K25">
        <f t="shared" si="4"/>
        <v>6.9038043599012555E-2</v>
      </c>
    </row>
    <row r="26" spans="1:11" ht="15.75" thickBot="1" x14ac:dyDescent="0.3">
      <c r="A26" s="3">
        <v>1999</v>
      </c>
      <c r="B26" s="3">
        <v>52.54</v>
      </c>
      <c r="C26" s="4">
        <v>0.1145</v>
      </c>
      <c r="D26">
        <f t="shared" si="1"/>
        <v>-8.3400000000000034</v>
      </c>
      <c r="E26">
        <f t="shared" si="3"/>
        <v>-8.2600000000000051</v>
      </c>
      <c r="F26">
        <f t="shared" si="3"/>
        <v>-20.670000000000009</v>
      </c>
      <c r="H26">
        <f t="shared" si="0"/>
        <v>1.7204900684500515</v>
      </c>
      <c r="I26">
        <f t="shared" si="2"/>
        <v>-6.3984575312465042E-2</v>
      </c>
      <c r="J26">
        <f t="shared" si="2"/>
        <v>-6.3414260743437367E-2</v>
      </c>
      <c r="K26">
        <f t="shared" si="4"/>
        <v>-0.14379078796914091</v>
      </c>
    </row>
    <row r="27" spans="1:11" ht="15.75" thickBot="1" x14ac:dyDescent="0.3">
      <c r="A27" s="5">
        <v>1998</v>
      </c>
      <c r="B27" s="5">
        <v>46.43</v>
      </c>
      <c r="C27" s="6">
        <v>0.11020000000000001</v>
      </c>
      <c r="D27">
        <f t="shared" si="1"/>
        <v>-6.1099999999999994</v>
      </c>
      <c r="E27">
        <f t="shared" si="3"/>
        <v>2.230000000000004</v>
      </c>
      <c r="F27">
        <f t="shared" si="3"/>
        <v>10.490000000000009</v>
      </c>
      <c r="H27">
        <f t="shared" si="0"/>
        <v>1.6667986836661741</v>
      </c>
      <c r="I27">
        <f t="shared" si="2"/>
        <v>-5.3691384783877361E-2</v>
      </c>
      <c r="J27">
        <f t="shared" si="2"/>
        <v>1.0293190528587681E-2</v>
      </c>
      <c r="K27">
        <f t="shared" si="4"/>
        <v>7.3707451272025049E-2</v>
      </c>
    </row>
    <row r="28" spans="1:11" ht="15.75" thickBot="1" x14ac:dyDescent="0.3">
      <c r="A28" s="3">
        <v>1997</v>
      </c>
      <c r="B28" s="3">
        <v>44.46</v>
      </c>
      <c r="C28" s="4">
        <v>0.1069</v>
      </c>
      <c r="D28">
        <f t="shared" si="1"/>
        <v>-1.9699999999999989</v>
      </c>
      <c r="E28">
        <f t="shared" si="3"/>
        <v>4.1400000000000006</v>
      </c>
      <c r="F28">
        <f t="shared" si="3"/>
        <v>1.9099999999999966</v>
      </c>
      <c r="H28">
        <f t="shared" si="0"/>
        <v>1.6479694583629718</v>
      </c>
      <c r="I28">
        <f t="shared" si="2"/>
        <v>-1.8829225303202302E-2</v>
      </c>
      <c r="J28">
        <f t="shared" si="2"/>
        <v>3.4862159480675059E-2</v>
      </c>
      <c r="K28">
        <f t="shared" si="4"/>
        <v>2.4568968952087378E-2</v>
      </c>
    </row>
    <row r="29" spans="1:11" ht="15.75" thickBot="1" x14ac:dyDescent="0.3">
      <c r="A29" s="5">
        <v>1996</v>
      </c>
      <c r="B29" s="5">
        <v>40.799999999999997</v>
      </c>
      <c r="C29" s="6">
        <v>0.10390000000000001</v>
      </c>
      <c r="D29">
        <f t="shared" si="1"/>
        <v>-3.6600000000000037</v>
      </c>
      <c r="E29">
        <f t="shared" si="3"/>
        <v>-1.6900000000000048</v>
      </c>
      <c r="F29">
        <f t="shared" si="3"/>
        <v>-5.8300000000000054</v>
      </c>
      <c r="H29">
        <f t="shared" si="0"/>
        <v>1.61066016308988</v>
      </c>
      <c r="I29">
        <f t="shared" si="2"/>
        <v>-3.7309295273091792E-2</v>
      </c>
      <c r="J29">
        <f t="shared" si="2"/>
        <v>-1.848006996988949E-2</v>
      </c>
      <c r="K29">
        <f t="shared" si="4"/>
        <v>-5.3342229450564549E-2</v>
      </c>
    </row>
    <row r="30" spans="1:11" ht="15.75" thickBot="1" x14ac:dyDescent="0.3">
      <c r="A30" s="3">
        <v>1995</v>
      </c>
      <c r="B30" s="3">
        <v>39.07</v>
      </c>
      <c r="C30" s="4">
        <v>0.1084</v>
      </c>
      <c r="D30">
        <f t="shared" si="1"/>
        <v>-1.7299999999999969</v>
      </c>
      <c r="E30">
        <f t="shared" si="3"/>
        <v>1.9300000000000068</v>
      </c>
      <c r="F30">
        <f t="shared" si="3"/>
        <v>3.6200000000000117</v>
      </c>
      <c r="H30">
        <f t="shared" si="0"/>
        <v>1.5918434112247846</v>
      </c>
      <c r="I30">
        <f t="shared" si="2"/>
        <v>-1.881675186509546E-2</v>
      </c>
      <c r="J30">
        <f t="shared" si="2"/>
        <v>1.8492543407996331E-2</v>
      </c>
      <c r="K30">
        <f t="shared" si="4"/>
        <v>3.6972613377885821E-2</v>
      </c>
    </row>
    <row r="31" spans="1:11" ht="15.75" thickBot="1" x14ac:dyDescent="0.3">
      <c r="A31" s="5">
        <v>1994</v>
      </c>
      <c r="B31" s="5">
        <v>32.36</v>
      </c>
      <c r="C31" s="6">
        <v>9.8900000000000002E-2</v>
      </c>
      <c r="D31">
        <f t="shared" si="1"/>
        <v>-6.7100000000000009</v>
      </c>
      <c r="E31">
        <f t="shared" si="3"/>
        <v>-4.980000000000004</v>
      </c>
      <c r="F31">
        <f t="shared" si="3"/>
        <v>-6.9100000000000108</v>
      </c>
      <c r="H31">
        <f t="shared" si="0"/>
        <v>1.5100085129402347</v>
      </c>
      <c r="I31">
        <f t="shared" si="2"/>
        <v>-8.1834898284549817E-2</v>
      </c>
      <c r="J31">
        <f t="shared" si="2"/>
        <v>-6.3018146419454357E-2</v>
      </c>
      <c r="K31">
        <f t="shared" si="4"/>
        <v>-8.1510689827450689E-2</v>
      </c>
    </row>
    <row r="32" spans="1:11" ht="15.75" thickBot="1" x14ac:dyDescent="0.3">
      <c r="A32" s="3">
        <v>1993</v>
      </c>
      <c r="B32" s="3">
        <v>27.47</v>
      </c>
      <c r="C32" s="4">
        <v>9.8299999999999998E-2</v>
      </c>
      <c r="D32">
        <f t="shared" si="1"/>
        <v>-4.8900000000000006</v>
      </c>
      <c r="E32">
        <f t="shared" si="3"/>
        <v>1.8200000000000003</v>
      </c>
      <c r="F32">
        <f t="shared" si="3"/>
        <v>6.8000000000000043</v>
      </c>
      <c r="H32">
        <f t="shared" si="0"/>
        <v>1.4388586594205619</v>
      </c>
      <c r="I32">
        <f t="shared" si="2"/>
        <v>-7.1149853519672845E-2</v>
      </c>
      <c r="J32">
        <f t="shared" si="2"/>
        <v>1.0685044764876972E-2</v>
      </c>
      <c r="K32">
        <f t="shared" si="4"/>
        <v>7.3703191184331329E-2</v>
      </c>
    </row>
    <row r="33" spans="1:11" ht="15.75" thickBot="1" x14ac:dyDescent="0.3">
      <c r="A33" s="5">
        <v>1992</v>
      </c>
      <c r="B33" s="5">
        <v>25.49</v>
      </c>
      <c r="C33" s="6">
        <v>8.8400000000000006E-2</v>
      </c>
      <c r="D33">
        <f t="shared" si="1"/>
        <v>-1.9800000000000004</v>
      </c>
      <c r="E33">
        <f t="shared" si="3"/>
        <v>2.91</v>
      </c>
      <c r="F33">
        <f t="shared" si="3"/>
        <v>1.0899999999999999</v>
      </c>
      <c r="H33">
        <f t="shared" si="0"/>
        <v>1.4063698354692675</v>
      </c>
      <c r="I33">
        <f t="shared" si="2"/>
        <v>-3.2488823951294377E-2</v>
      </c>
      <c r="J33">
        <f t="shared" si="2"/>
        <v>3.8661029568378469E-2</v>
      </c>
      <c r="K33">
        <f t="shared" si="4"/>
        <v>2.7975984803501497E-2</v>
      </c>
    </row>
    <row r="34" spans="1:11" ht="15.75" thickBot="1" x14ac:dyDescent="0.3">
      <c r="A34" s="3">
        <v>1991</v>
      </c>
      <c r="B34" s="3">
        <v>22.94</v>
      </c>
      <c r="C34" s="4">
        <v>8.4900000000000003E-2</v>
      </c>
      <c r="D34">
        <f t="shared" si="1"/>
        <v>-2.5499999999999972</v>
      </c>
      <c r="E34">
        <f t="shared" si="3"/>
        <v>-0.56999999999999673</v>
      </c>
      <c r="F34">
        <f t="shared" si="3"/>
        <v>-3.4799999999999969</v>
      </c>
      <c r="H34">
        <f t="shared" si="0"/>
        <v>1.3605934135652489</v>
      </c>
      <c r="I34">
        <f t="shared" si="2"/>
        <v>-4.5776421904018649E-2</v>
      </c>
      <c r="J34">
        <f t="shared" si="2"/>
        <v>-1.3287597952724273E-2</v>
      </c>
      <c r="K34">
        <f t="shared" si="4"/>
        <v>-5.1948627521102742E-2</v>
      </c>
    </row>
    <row r="35" spans="1:11" ht="15.75" thickBot="1" x14ac:dyDescent="0.3">
      <c r="A35" s="5">
        <v>1990</v>
      </c>
      <c r="B35" s="5">
        <v>22.64</v>
      </c>
      <c r="C35" s="6">
        <v>7.0499999999999993E-2</v>
      </c>
      <c r="D35">
        <f t="shared" si="1"/>
        <v>-0.30000000000000071</v>
      </c>
      <c r="E35">
        <f t="shared" si="3"/>
        <v>2.2499999999999964</v>
      </c>
      <c r="F35">
        <f t="shared" si="3"/>
        <v>2.8199999999999932</v>
      </c>
      <c r="H35">
        <f t="shared" si="0"/>
        <v>1.3548764225162337</v>
      </c>
      <c r="I35">
        <f t="shared" si="2"/>
        <v>-5.7169910490151299E-3</v>
      </c>
      <c r="J35">
        <f t="shared" si="2"/>
        <v>4.0059430855003519E-2</v>
      </c>
      <c r="K35">
        <f t="shared" si="4"/>
        <v>5.3347028807727792E-2</v>
      </c>
    </row>
    <row r="36" spans="1:11" ht="15.75" thickBot="1" x14ac:dyDescent="0.3">
      <c r="A36" s="3">
        <v>1989</v>
      </c>
      <c r="B36" s="3">
        <v>20.77</v>
      </c>
      <c r="C36" s="4">
        <v>7.0199999999999999E-2</v>
      </c>
      <c r="D36">
        <f t="shared" si="1"/>
        <v>-1.870000000000001</v>
      </c>
      <c r="E36">
        <f t="shared" si="3"/>
        <v>-1.5700000000000003</v>
      </c>
      <c r="F36">
        <f t="shared" si="3"/>
        <v>-3.8199999999999967</v>
      </c>
      <c r="H36">
        <f t="shared" si="0"/>
        <v>1.3174364965350991</v>
      </c>
      <c r="I36">
        <f t="shared" si="2"/>
        <v>-3.7439925981134659E-2</v>
      </c>
      <c r="J36">
        <f t="shared" si="2"/>
        <v>-3.1722934932119529E-2</v>
      </c>
      <c r="K36">
        <f t="shared" si="4"/>
        <v>-7.1782365787123048E-2</v>
      </c>
    </row>
    <row r="37" spans="1:11" ht="15.75" thickBot="1" x14ac:dyDescent="0.3">
      <c r="A37" s="5">
        <v>1988</v>
      </c>
      <c r="B37" s="5">
        <v>17.899999999999999</v>
      </c>
      <c r="C37" s="6">
        <v>6.0400000000000002E-2</v>
      </c>
      <c r="D37">
        <f t="shared" si="1"/>
        <v>-2.870000000000001</v>
      </c>
      <c r="E37">
        <f t="shared" si="3"/>
        <v>-1</v>
      </c>
      <c r="F37">
        <f t="shared" si="3"/>
        <v>0.57000000000000028</v>
      </c>
      <c r="H37">
        <f t="shared" si="0"/>
        <v>1.2528530309798931</v>
      </c>
      <c r="I37">
        <f t="shared" si="2"/>
        <v>-6.4583465555205999E-2</v>
      </c>
      <c r="J37">
        <f t="shared" si="2"/>
        <v>-2.714353957407134E-2</v>
      </c>
      <c r="K37">
        <f t="shared" si="4"/>
        <v>4.5793953580481883E-3</v>
      </c>
    </row>
    <row r="38" spans="1:11" ht="15.75" thickBot="1" x14ac:dyDescent="0.3">
      <c r="A38" s="3">
        <v>1987</v>
      </c>
      <c r="B38" s="3">
        <v>15.64</v>
      </c>
      <c r="C38" s="4">
        <v>5.6000000000000001E-2</v>
      </c>
      <c r="D38">
        <f t="shared" si="1"/>
        <v>-2.259999999999998</v>
      </c>
      <c r="E38">
        <f t="shared" si="3"/>
        <v>0.61000000000000298</v>
      </c>
      <c r="F38">
        <f t="shared" si="3"/>
        <v>1.610000000000003</v>
      </c>
      <c r="H38">
        <f t="shared" si="0"/>
        <v>1.1942367487238292</v>
      </c>
      <c r="I38">
        <f t="shared" si="2"/>
        <v>-5.8616282256063856E-2</v>
      </c>
      <c r="J38">
        <f t="shared" si="2"/>
        <v>5.9671832991421425E-3</v>
      </c>
      <c r="K38">
        <f t="shared" si="4"/>
        <v>3.3110722873213483E-2</v>
      </c>
    </row>
    <row r="39" spans="1:11" ht="15.75" thickBot="1" x14ac:dyDescent="0.3">
      <c r="A39" s="5">
        <v>1986</v>
      </c>
      <c r="B39" s="5">
        <v>12.94</v>
      </c>
      <c r="C39" s="6">
        <v>5.1999999999999998E-2</v>
      </c>
      <c r="D39">
        <f t="shared" si="1"/>
        <v>-2.7000000000000011</v>
      </c>
      <c r="E39">
        <f t="shared" si="3"/>
        <v>-0.44000000000000306</v>
      </c>
      <c r="F39">
        <f t="shared" si="3"/>
        <v>-1.050000000000006</v>
      </c>
      <c r="H39">
        <f t="shared" si="0"/>
        <v>1.1119342763326816</v>
      </c>
      <c r="I39">
        <f t="shared" si="2"/>
        <v>-8.230247239114763E-2</v>
      </c>
      <c r="J39">
        <f t="shared" si="2"/>
        <v>-2.3686190135083773E-2</v>
      </c>
      <c r="K39">
        <f t="shared" si="4"/>
        <v>-2.9653373434225916E-2</v>
      </c>
    </row>
    <row r="40" spans="1:11" ht="15.75" thickBot="1" x14ac:dyDescent="0.3">
      <c r="A40" s="3">
        <v>1985</v>
      </c>
      <c r="B40" s="3">
        <v>12.22</v>
      </c>
      <c r="C40" s="4">
        <v>5.2499999999999998E-2</v>
      </c>
      <c r="D40">
        <f t="shared" si="1"/>
        <v>-0.71999999999999886</v>
      </c>
      <c r="E40">
        <f t="shared" si="3"/>
        <v>1.9800000000000022</v>
      </c>
      <c r="F40">
        <f t="shared" si="3"/>
        <v>2.4200000000000053</v>
      </c>
      <c r="H40">
        <f t="shared" si="0"/>
        <v>1.0870712059065355</v>
      </c>
      <c r="I40">
        <f t="shared" si="2"/>
        <v>-2.4863070426146106E-2</v>
      </c>
      <c r="J40">
        <f t="shared" si="2"/>
        <v>5.7439401965001524E-2</v>
      </c>
      <c r="K40">
        <f t="shared" si="4"/>
        <v>8.1125592100085298E-2</v>
      </c>
    </row>
    <row r="41" spans="1:11" ht="15.75" thickBot="1" x14ac:dyDescent="0.3">
      <c r="A41" s="5">
        <v>1984</v>
      </c>
      <c r="B41" s="5">
        <v>13.33</v>
      </c>
      <c r="C41" s="6">
        <v>6.2799999999999995E-2</v>
      </c>
      <c r="D41">
        <f t="shared" si="1"/>
        <v>1.1099999999999994</v>
      </c>
      <c r="E41">
        <f t="shared" si="3"/>
        <v>1.8299999999999983</v>
      </c>
      <c r="F41">
        <f t="shared" si="3"/>
        <v>-0.15000000000000391</v>
      </c>
      <c r="H41">
        <f t="shared" si="0"/>
        <v>1.1248301494138593</v>
      </c>
      <c r="I41">
        <f t="shared" si="2"/>
        <v>3.7758943507323783E-2</v>
      </c>
      <c r="J41">
        <f t="shared" si="2"/>
        <v>6.2622013933469889E-2</v>
      </c>
      <c r="K41">
        <f t="shared" si="4"/>
        <v>5.1826119684683647E-3</v>
      </c>
    </row>
    <row r="42" spans="1:11" ht="15.75" thickBot="1" x14ac:dyDescent="0.3">
      <c r="A42" s="3">
        <v>1983</v>
      </c>
      <c r="B42" s="3">
        <v>12.74</v>
      </c>
      <c r="C42" s="4">
        <v>5.8400000000000001E-2</v>
      </c>
      <c r="D42">
        <f t="shared" si="1"/>
        <v>-0.58999999999999986</v>
      </c>
      <c r="E42">
        <f t="shared" si="3"/>
        <v>-1.6999999999999993</v>
      </c>
      <c r="F42">
        <f t="shared" si="3"/>
        <v>-3.5299999999999976</v>
      </c>
      <c r="H42">
        <f t="shared" si="0"/>
        <v>1.1051694279993316</v>
      </c>
      <c r="I42">
        <f t="shared" si="2"/>
        <v>-1.9660721414527682E-2</v>
      </c>
      <c r="J42">
        <f t="shared" si="2"/>
        <v>-5.7419664921851465E-2</v>
      </c>
      <c r="K42">
        <f t="shared" si="4"/>
        <v>-0.12004167885532135</v>
      </c>
    </row>
    <row r="43" spans="1:11" ht="15.75" thickBot="1" x14ac:dyDescent="0.3">
      <c r="A43" s="5">
        <v>1982</v>
      </c>
      <c r="B43" s="5">
        <v>12.01</v>
      </c>
      <c r="C43" s="6">
        <v>5.9799999999999999E-2</v>
      </c>
      <c r="D43">
        <f t="shared" si="1"/>
        <v>-0.73000000000000043</v>
      </c>
      <c r="E43">
        <f t="shared" si="3"/>
        <v>-0.14000000000000057</v>
      </c>
      <c r="F43">
        <f t="shared" si="3"/>
        <v>1.5599999999999987</v>
      </c>
      <c r="H43">
        <f t="shared" si="0"/>
        <v>1.079543007402906</v>
      </c>
      <c r="I43">
        <f t="shared" si="2"/>
        <v>-2.5626420596425614E-2</v>
      </c>
      <c r="J43">
        <f t="shared" si="2"/>
        <v>-5.9656991818979321E-3</v>
      </c>
      <c r="K43">
        <f t="shared" si="4"/>
        <v>5.1453965739953533E-2</v>
      </c>
    </row>
    <row r="44" spans="1:11" ht="15.75" thickBot="1" x14ac:dyDescent="0.3">
      <c r="A44" s="3">
        <v>1981</v>
      </c>
      <c r="B44" s="3">
        <v>11.49</v>
      </c>
      <c r="C44" s="4">
        <v>5.9400000000000001E-2</v>
      </c>
      <c r="D44">
        <f t="shared" si="1"/>
        <v>-0.51999999999999957</v>
      </c>
      <c r="E44">
        <f t="shared" si="3"/>
        <v>0.21000000000000085</v>
      </c>
      <c r="F44">
        <f t="shared" si="3"/>
        <v>0.35000000000000142</v>
      </c>
      <c r="H44">
        <f t="shared" si="0"/>
        <v>1.0603200286882852</v>
      </c>
      <c r="I44">
        <f t="shared" si="2"/>
        <v>-1.9222978714620753E-2</v>
      </c>
      <c r="J44">
        <f t="shared" si="2"/>
        <v>6.4034418818048611E-3</v>
      </c>
      <c r="K44">
        <f t="shared" si="4"/>
        <v>1.2369141063702793E-2</v>
      </c>
    </row>
    <row r="45" spans="1:11" ht="15.75" thickBot="1" x14ac:dyDescent="0.3">
      <c r="A45" s="5">
        <v>1980</v>
      </c>
      <c r="B45" s="5">
        <v>11.44</v>
      </c>
      <c r="C45" s="6">
        <v>6.1400000000000003E-2</v>
      </c>
      <c r="D45">
        <f t="shared" si="1"/>
        <v>-5.0000000000000711E-2</v>
      </c>
      <c r="E45">
        <f t="shared" si="3"/>
        <v>0.46999999999999886</v>
      </c>
      <c r="F45">
        <f t="shared" si="3"/>
        <v>0.25999999999999801</v>
      </c>
      <c r="H45">
        <f t="shared" si="0"/>
        <v>1.0584260244570054</v>
      </c>
      <c r="I45">
        <f t="shared" si="2"/>
        <v>-1.8940042312798333E-3</v>
      </c>
      <c r="J45">
        <f t="shared" si="2"/>
        <v>1.732897448334092E-2</v>
      </c>
      <c r="K45">
        <f t="shared" si="4"/>
        <v>1.0925532601536059E-2</v>
      </c>
    </row>
    <row r="46" spans="1:11" ht="15.75" thickBot="1" x14ac:dyDescent="0.3">
      <c r="A46" s="3">
        <v>1979</v>
      </c>
      <c r="B46" s="3">
        <v>10.33</v>
      </c>
      <c r="C46" s="4">
        <v>6.7500000000000004E-2</v>
      </c>
      <c r="D46">
        <f t="shared" si="1"/>
        <v>-1.1099999999999994</v>
      </c>
      <c r="E46">
        <f t="shared" si="3"/>
        <v>-1.0599999999999987</v>
      </c>
      <c r="F46">
        <f t="shared" si="3"/>
        <v>-1.5299999999999976</v>
      </c>
      <c r="H46">
        <f t="shared" si="0"/>
        <v>1.0141003215196205</v>
      </c>
      <c r="I46">
        <f t="shared" si="2"/>
        <v>-4.4325702937384914E-2</v>
      </c>
      <c r="J46">
        <f t="shared" si="2"/>
        <v>-4.2431698706105081E-2</v>
      </c>
      <c r="K46">
        <f t="shared" si="4"/>
        <v>-5.9760673189446001E-2</v>
      </c>
    </row>
    <row r="47" spans="1:11" ht="15.75" thickBot="1" x14ac:dyDescent="0.3">
      <c r="A47" s="5">
        <v>1978</v>
      </c>
      <c r="B47" s="5">
        <v>8.67</v>
      </c>
      <c r="C47" s="6">
        <v>6.3100000000000003E-2</v>
      </c>
      <c r="D47">
        <f t="shared" si="1"/>
        <v>-1.6600000000000001</v>
      </c>
      <c r="E47">
        <f t="shared" si="3"/>
        <v>-0.55000000000000071</v>
      </c>
      <c r="F47">
        <f t="shared" si="3"/>
        <v>0.50999999999999801</v>
      </c>
      <c r="H47">
        <f t="shared" si="0"/>
        <v>0.93801909747621026</v>
      </c>
      <c r="I47">
        <f t="shared" si="2"/>
        <v>-7.6081224043410223E-2</v>
      </c>
      <c r="J47">
        <f t="shared" si="2"/>
        <v>-3.1755521106025308E-2</v>
      </c>
      <c r="K47">
        <f t="shared" si="4"/>
        <v>1.0676177600079773E-2</v>
      </c>
    </row>
    <row r="48" spans="1:11" ht="15.75" thickBot="1" x14ac:dyDescent="0.3">
      <c r="A48" s="3">
        <v>1977</v>
      </c>
      <c r="B48" s="3">
        <v>7.75</v>
      </c>
      <c r="C48" s="4">
        <v>6.3799999999999996E-2</v>
      </c>
      <c r="D48">
        <f t="shared" si="1"/>
        <v>-0.91999999999999993</v>
      </c>
      <c r="E48">
        <f t="shared" si="3"/>
        <v>0.74000000000000021</v>
      </c>
      <c r="F48">
        <f t="shared" si="3"/>
        <v>1.2900000000000009</v>
      </c>
      <c r="H48">
        <f t="shared" si="0"/>
        <v>0.88930170250631024</v>
      </c>
      <c r="I48">
        <f t="shared" si="2"/>
        <v>-4.8717394969900019E-2</v>
      </c>
      <c r="J48">
        <f t="shared" si="2"/>
        <v>2.7363829073510204E-2</v>
      </c>
      <c r="K48">
        <f t="shared" si="4"/>
        <v>5.9119350179535513E-2</v>
      </c>
    </row>
    <row r="49" spans="1:11" ht="15.75" thickBot="1" x14ac:dyDescent="0.3">
      <c r="A49" s="5">
        <v>1976</v>
      </c>
      <c r="B49" s="5">
        <v>6.87</v>
      </c>
      <c r="C49" s="6">
        <v>6.6900000000000001E-2</v>
      </c>
      <c r="D49">
        <f t="shared" si="1"/>
        <v>-0.87999999999999989</v>
      </c>
      <c r="E49">
        <f t="shared" si="3"/>
        <v>4.0000000000000036E-2</v>
      </c>
      <c r="F49">
        <f t="shared" si="3"/>
        <v>-0.70000000000000018</v>
      </c>
      <c r="H49">
        <f t="shared" si="0"/>
        <v>0.83695673705955043</v>
      </c>
      <c r="I49">
        <f t="shared" si="2"/>
        <v>-5.2344965446759817E-2</v>
      </c>
      <c r="J49">
        <f t="shared" si="2"/>
        <v>-3.6275704768597983E-3</v>
      </c>
      <c r="K49">
        <f t="shared" si="4"/>
        <v>-3.0991399550370002E-2</v>
      </c>
    </row>
    <row r="50" spans="1:11" ht="15.75" thickBot="1" x14ac:dyDescent="0.3">
      <c r="A50" s="3">
        <v>1975</v>
      </c>
      <c r="B50" s="3">
        <v>5.56</v>
      </c>
      <c r="C50" s="4">
        <v>5.6500000000000002E-2</v>
      </c>
      <c r="D50">
        <f t="shared" si="1"/>
        <v>-1.3100000000000005</v>
      </c>
      <c r="E50">
        <f t="shared" si="3"/>
        <v>-0.4300000000000006</v>
      </c>
      <c r="F50">
        <f t="shared" si="3"/>
        <v>-0.47000000000000064</v>
      </c>
      <c r="H50">
        <f t="shared" si="0"/>
        <v>0.74507479158205747</v>
      </c>
      <c r="I50">
        <f t="shared" si="2"/>
        <v>-9.1881945477492954E-2</v>
      </c>
      <c r="J50">
        <f t="shared" si="2"/>
        <v>-3.9536980030733138E-2</v>
      </c>
      <c r="K50">
        <f t="shared" si="4"/>
        <v>-3.5909409553873339E-2</v>
      </c>
    </row>
    <row r="51" spans="1:11" ht="15.75" thickBot="1" x14ac:dyDescent="0.3">
      <c r="A51" s="5">
        <v>1974</v>
      </c>
      <c r="B51" s="5">
        <v>4.8099999999999996</v>
      </c>
      <c r="C51" s="6">
        <v>4.8300000000000003E-2</v>
      </c>
      <c r="D51">
        <f t="shared" si="1"/>
        <v>-0.75</v>
      </c>
      <c r="E51">
        <f t="shared" si="3"/>
        <v>0.5600000000000005</v>
      </c>
      <c r="F51">
        <f t="shared" si="3"/>
        <v>0.9900000000000011</v>
      </c>
      <c r="H51">
        <f t="shared" si="0"/>
        <v>0.6821450763738317</v>
      </c>
      <c r="I51">
        <f t="shared" si="2"/>
        <v>-6.2929715208225767E-2</v>
      </c>
      <c r="J51">
        <f t="shared" si="2"/>
        <v>2.8952230269267187E-2</v>
      </c>
      <c r="K51">
        <f t="shared" si="4"/>
        <v>6.8489210300000325E-2</v>
      </c>
    </row>
    <row r="52" spans="1:11" ht="15.75" thickBot="1" x14ac:dyDescent="0.3">
      <c r="A52" s="3">
        <v>1973</v>
      </c>
      <c r="B52" s="3">
        <v>3.6</v>
      </c>
      <c r="C52" s="4">
        <v>4.2099999999999999E-2</v>
      </c>
      <c r="D52">
        <f t="shared" si="1"/>
        <v>-1.2099999999999995</v>
      </c>
      <c r="E52">
        <f t="shared" si="3"/>
        <v>-0.45999999999999952</v>
      </c>
      <c r="F52">
        <f t="shared" si="3"/>
        <v>-1.02</v>
      </c>
      <c r="H52">
        <f t="shared" si="0"/>
        <v>0.55630250076728727</v>
      </c>
      <c r="I52">
        <f t="shared" si="2"/>
        <v>-0.12584257560654444</v>
      </c>
      <c r="J52">
        <f t="shared" si="2"/>
        <v>-6.2912860398318671E-2</v>
      </c>
      <c r="K52">
        <f t="shared" si="4"/>
        <v>-9.1865090667585858E-2</v>
      </c>
    </row>
    <row r="53" spans="1:11" ht="15.75" thickBot="1" x14ac:dyDescent="0.3">
      <c r="A53" s="5">
        <v>1972</v>
      </c>
      <c r="B53" s="5">
        <v>2.88</v>
      </c>
      <c r="C53" s="6">
        <v>4.0300000000000002E-2</v>
      </c>
      <c r="D53">
        <f t="shared" si="1"/>
        <v>-0.7200000000000002</v>
      </c>
      <c r="E53">
        <f t="shared" si="3"/>
        <v>0.48999999999999932</v>
      </c>
      <c r="F53">
        <f t="shared" si="3"/>
        <v>0.94999999999999885</v>
      </c>
      <c r="H53">
        <f t="shared" si="0"/>
        <v>0.45939248775923086</v>
      </c>
      <c r="I53">
        <f t="shared" si="2"/>
        <v>-9.6910013008056406E-2</v>
      </c>
      <c r="J53">
        <f t="shared" si="2"/>
        <v>2.8932562598488032E-2</v>
      </c>
      <c r="K53">
        <f t="shared" si="4"/>
        <v>9.1845422996806703E-2</v>
      </c>
    </row>
    <row r="54" spans="1:11" ht="15.75" thickBot="1" x14ac:dyDescent="0.3">
      <c r="A54" s="3">
        <v>1971</v>
      </c>
      <c r="B54" s="3">
        <v>2.4700000000000002</v>
      </c>
      <c r="C54" s="4">
        <v>3.6700000000000003E-2</v>
      </c>
      <c r="D54">
        <f t="shared" si="1"/>
        <v>-0.4099999999999997</v>
      </c>
      <c r="E54">
        <f t="shared" si="3"/>
        <v>0.3100000000000005</v>
      </c>
      <c r="F54">
        <f t="shared" si="3"/>
        <v>-0.17999999999999883</v>
      </c>
      <c r="H54">
        <f t="shared" si="0"/>
        <v>0.39269695325966575</v>
      </c>
      <c r="I54">
        <f t="shared" si="2"/>
        <v>-6.6695534499565112E-2</v>
      </c>
      <c r="J54">
        <f t="shared" si="2"/>
        <v>3.0214478508491294E-2</v>
      </c>
      <c r="K54">
        <f t="shared" si="4"/>
        <v>1.2819159100032618E-3</v>
      </c>
    </row>
    <row r="55" spans="1:11" ht="15.75" thickBot="1" x14ac:dyDescent="0.3">
      <c r="A55" s="5">
        <v>1970</v>
      </c>
      <c r="B55" s="5">
        <v>2.36</v>
      </c>
      <c r="C55" s="6">
        <v>3.78E-2</v>
      </c>
      <c r="D55">
        <f t="shared" si="1"/>
        <v>-0.11000000000000032</v>
      </c>
      <c r="E55">
        <f t="shared" si="3"/>
        <v>0.29999999999999938</v>
      </c>
      <c r="F55">
        <f t="shared" si="3"/>
        <v>-1.0000000000001119E-2</v>
      </c>
      <c r="H55">
        <f t="shared" si="0"/>
        <v>0.37291200297010657</v>
      </c>
      <c r="I55">
        <f t="shared" si="2"/>
        <v>-1.9784950289559178E-2</v>
      </c>
      <c r="J55">
        <f t="shared" si="2"/>
        <v>4.6910584210005934E-2</v>
      </c>
      <c r="K55">
        <f t="shared" si="4"/>
        <v>1.6696105701514641E-2</v>
      </c>
    </row>
    <row r="56" spans="1:11" ht="15.75" thickBot="1" x14ac:dyDescent="0.3">
      <c r="A56" s="3">
        <v>1969</v>
      </c>
      <c r="B56" s="3">
        <v>2.17</v>
      </c>
      <c r="C56" s="4">
        <v>3.7100000000000001E-2</v>
      </c>
      <c r="D56">
        <f t="shared" si="1"/>
        <v>-0.18999999999999995</v>
      </c>
      <c r="E56">
        <f t="shared" si="3"/>
        <v>-7.9999999999999627E-2</v>
      </c>
      <c r="F56">
        <f t="shared" si="3"/>
        <v>-0.37999999999999901</v>
      </c>
      <c r="H56">
        <f t="shared" si="0"/>
        <v>0.33645973384852951</v>
      </c>
      <c r="I56">
        <f t="shared" si="2"/>
        <v>-3.6452269121577063E-2</v>
      </c>
      <c r="J56">
        <f t="shared" si="2"/>
        <v>-1.6667318832017886E-2</v>
      </c>
      <c r="K56">
        <f t="shared" si="4"/>
        <v>-6.357790304202382E-2</v>
      </c>
    </row>
    <row r="57" spans="1:11" ht="15.75" thickBot="1" x14ac:dyDescent="0.3">
      <c r="A57" s="5">
        <v>1968</v>
      </c>
      <c r="B57" s="5">
        <v>2.14</v>
      </c>
      <c r="C57" s="6">
        <v>4.0399999999999998E-2</v>
      </c>
      <c r="D57">
        <f t="shared" si="1"/>
        <v>-2.9999999999999805E-2</v>
      </c>
      <c r="E57">
        <f t="shared" si="3"/>
        <v>0.16000000000000014</v>
      </c>
      <c r="F57">
        <f t="shared" si="3"/>
        <v>0.23999999999999977</v>
      </c>
      <c r="H57">
        <f t="shared" si="0"/>
        <v>0.33041377334919086</v>
      </c>
      <c r="I57">
        <f t="shared" si="2"/>
        <v>-6.0459604993386429E-3</v>
      </c>
      <c r="J57">
        <f t="shared" si="2"/>
        <v>3.040630862223842E-2</v>
      </c>
      <c r="K57">
        <f t="shared" si="4"/>
        <v>4.7073627454256306E-2</v>
      </c>
    </row>
    <row r="58" spans="1:11" ht="15.75" thickBot="1" x14ac:dyDescent="0.3">
      <c r="A58" s="3">
        <v>1967</v>
      </c>
      <c r="B58" s="3">
        <v>2.02</v>
      </c>
      <c r="C58" s="4">
        <v>4.0300000000000002E-2</v>
      </c>
      <c r="D58">
        <f t="shared" si="1"/>
        <v>-0.12000000000000011</v>
      </c>
      <c r="E58">
        <f t="shared" si="3"/>
        <v>-9.0000000000000302E-2</v>
      </c>
      <c r="F58">
        <f t="shared" si="3"/>
        <v>-0.25000000000000044</v>
      </c>
      <c r="H58">
        <f t="shared" si="0"/>
        <v>0.30535136944662378</v>
      </c>
      <c r="I58">
        <f t="shared" si="2"/>
        <v>-2.5062403902567087E-2</v>
      </c>
      <c r="J58">
        <f t="shared" si="2"/>
        <v>-1.9016443403228445E-2</v>
      </c>
      <c r="K58">
        <f t="shared" si="4"/>
        <v>-4.9422752025466865E-2</v>
      </c>
    </row>
    <row r="59" spans="1:11" ht="15.75" thickBot="1" x14ac:dyDescent="0.3">
      <c r="A59" s="5">
        <v>1966</v>
      </c>
      <c r="B59" s="5">
        <v>1.9</v>
      </c>
      <c r="C59" s="6">
        <v>4.1399999999999999E-2</v>
      </c>
      <c r="D59">
        <f t="shared" si="1"/>
        <v>-0.12000000000000011</v>
      </c>
      <c r="E59">
        <f t="shared" si="3"/>
        <v>0</v>
      </c>
      <c r="F59">
        <f t="shared" si="3"/>
        <v>9.0000000000000302E-2</v>
      </c>
      <c r="H59">
        <f t="shared" si="0"/>
        <v>0.27875360095282892</v>
      </c>
      <c r="I59">
        <f t="shared" si="2"/>
        <v>-2.659776849379486E-2</v>
      </c>
      <c r="J59">
        <f t="shared" si="2"/>
        <v>-1.5353645912277725E-3</v>
      </c>
      <c r="K59">
        <f t="shared" si="4"/>
        <v>1.7481078812000672E-2</v>
      </c>
    </row>
    <row r="60" spans="1:11" ht="15.75" thickBot="1" x14ac:dyDescent="0.3">
      <c r="A60" s="3">
        <v>1965</v>
      </c>
      <c r="B60" s="3">
        <v>1.97</v>
      </c>
      <c r="C60" s="4">
        <v>3.3099999999999997E-2</v>
      </c>
      <c r="D60">
        <f t="shared" si="1"/>
        <v>7.0000000000000062E-2</v>
      </c>
      <c r="E60">
        <f t="shared" si="3"/>
        <v>0.19000000000000017</v>
      </c>
      <c r="F60">
        <f t="shared" si="3"/>
        <v>0.19000000000000017</v>
      </c>
      <c r="H60">
        <f t="shared" si="0"/>
        <v>0.2944662261615929</v>
      </c>
      <c r="I60">
        <f t="shared" si="2"/>
        <v>1.5712625208763986E-2</v>
      </c>
      <c r="J60">
        <f t="shared" si="2"/>
        <v>4.2310393702558846E-2</v>
      </c>
      <c r="K60">
        <f t="shared" si="4"/>
        <v>4.3845758293786619E-2</v>
      </c>
    </row>
    <row r="61" spans="1:11" ht="15.75" thickBot="1" x14ac:dyDescent="0.3">
      <c r="A61" s="5">
        <v>1964</v>
      </c>
      <c r="B61" s="5">
        <v>2.1</v>
      </c>
      <c r="C61" s="6">
        <v>3.73E-2</v>
      </c>
      <c r="D61">
        <f t="shared" si="1"/>
        <v>0.13000000000000012</v>
      </c>
      <c r="E61">
        <f t="shared" si="3"/>
        <v>6.0000000000000053E-2</v>
      </c>
      <c r="F61">
        <f t="shared" si="3"/>
        <v>-0.13000000000000012</v>
      </c>
      <c r="H61">
        <f t="shared" si="0"/>
        <v>0.3222192947339193</v>
      </c>
      <c r="I61">
        <f t="shared" si="2"/>
        <v>2.77530685723264E-2</v>
      </c>
      <c r="J61">
        <f t="shared" si="2"/>
        <v>1.2040443363562414E-2</v>
      </c>
      <c r="K61">
        <f t="shared" si="4"/>
        <v>-3.0269950338996432E-2</v>
      </c>
    </row>
    <row r="62" spans="1:11" ht="15.75" thickBot="1" x14ac:dyDescent="0.3">
      <c r="A62" s="3">
        <v>1963</v>
      </c>
      <c r="B62" s="3">
        <v>2.0699999999999998</v>
      </c>
      <c r="C62" s="4">
        <v>4.2799999999999998E-2</v>
      </c>
      <c r="D62">
        <f t="shared" si="1"/>
        <v>-3.0000000000000249E-2</v>
      </c>
      <c r="E62">
        <f t="shared" si="3"/>
        <v>-0.16000000000000036</v>
      </c>
      <c r="F62">
        <f t="shared" si="3"/>
        <v>-0.22000000000000042</v>
      </c>
      <c r="H62">
        <f t="shared" si="0"/>
        <v>0.31597034545691771</v>
      </c>
      <c r="I62">
        <f t="shared" si="2"/>
        <v>-6.248949277001592E-3</v>
      </c>
      <c r="J62">
        <f t="shared" si="2"/>
        <v>-3.4002017849327992E-2</v>
      </c>
      <c r="K62">
        <f t="shared" si="4"/>
        <v>-4.6042461212890406E-2</v>
      </c>
    </row>
    <row r="63" spans="1:11" ht="15.75" thickBot="1" x14ac:dyDescent="0.3">
      <c r="A63" s="5">
        <v>1962</v>
      </c>
      <c r="B63" s="5">
        <v>1.76</v>
      </c>
      <c r="C63" s="6">
        <v>4.1700000000000001E-2</v>
      </c>
      <c r="D63">
        <f t="shared" si="1"/>
        <v>-0.30999999999999983</v>
      </c>
      <c r="E63">
        <f t="shared" si="3"/>
        <v>-0.27999999999999958</v>
      </c>
      <c r="F63">
        <f t="shared" si="3"/>
        <v>-0.11999999999999922</v>
      </c>
      <c r="H63">
        <f t="shared" si="0"/>
        <v>0.24551266781414982</v>
      </c>
      <c r="I63">
        <f t="shared" si="2"/>
        <v>-7.0457677642767891E-2</v>
      </c>
      <c r="J63">
        <f t="shared" si="2"/>
        <v>-6.4208728365766299E-2</v>
      </c>
      <c r="K63">
        <f t="shared" si="4"/>
        <v>-3.0206710516438307E-2</v>
      </c>
    </row>
    <row r="64" spans="1:11" ht="15.75" thickBot="1" x14ac:dyDescent="0.3">
      <c r="A64" s="3">
        <v>1961</v>
      </c>
      <c r="B64" s="3">
        <v>1.69</v>
      </c>
      <c r="C64" s="4">
        <v>4.2999999999999997E-2</v>
      </c>
      <c r="D64">
        <f t="shared" si="1"/>
        <v>-7.0000000000000062E-2</v>
      </c>
      <c r="E64">
        <f t="shared" si="3"/>
        <v>0.23999999999999977</v>
      </c>
      <c r="F64">
        <f t="shared" si="3"/>
        <v>0.51999999999999935</v>
      </c>
      <c r="H64">
        <f t="shared" si="0"/>
        <v>0.22788670461367352</v>
      </c>
      <c r="I64">
        <f t="shared" si="2"/>
        <v>-1.7625963200476297E-2</v>
      </c>
      <c r="J64">
        <f t="shared" si="2"/>
        <v>5.2831714442291594E-2</v>
      </c>
      <c r="K64">
        <f t="shared" si="4"/>
        <v>0.11704044280805789</v>
      </c>
    </row>
    <row r="65" spans="1:11" ht="15.75" thickBot="1" x14ac:dyDescent="0.3">
      <c r="A65" s="5">
        <v>1960</v>
      </c>
      <c r="B65" s="5">
        <v>1.65</v>
      </c>
      <c r="C65" s="1"/>
      <c r="D65">
        <f t="shared" si="1"/>
        <v>-4.0000000000000036E-2</v>
      </c>
      <c r="E65">
        <f t="shared" si="3"/>
        <v>3.0000000000000027E-2</v>
      </c>
      <c r="F65">
        <f t="shared" si="3"/>
        <v>-0.20999999999999974</v>
      </c>
      <c r="H65">
        <f t="shared" si="0"/>
        <v>0.21748394421390627</v>
      </c>
      <c r="I65">
        <f t="shared" si="2"/>
        <v>-1.0402760399767258E-2</v>
      </c>
      <c r="J65">
        <f t="shared" si="2"/>
        <v>7.2232028007090388E-3</v>
      </c>
      <c r="K65">
        <f t="shared" si="4"/>
        <v>-4.5608511641582555E-2</v>
      </c>
    </row>
  </sheetData>
  <mergeCells count="1">
    <mergeCell ref="A2:C2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1D9E-F848-43D0-BAA8-BAC841654226}">
  <dimension ref="A1:W57"/>
  <sheetViews>
    <sheetView tabSelected="1" zoomScale="85" zoomScaleNormal="85" workbookViewId="0">
      <pane ySplit="1" topLeftCell="A11" activePane="bottomLeft" state="frozen"/>
      <selection activeCell="C1" sqref="C1"/>
      <selection pane="bottomLeft" activeCell="S17" sqref="S17"/>
    </sheetView>
  </sheetViews>
  <sheetFormatPr defaultRowHeight="15" x14ac:dyDescent="0.25"/>
  <cols>
    <col min="5" max="6" width="0" hidden="1" customWidth="1"/>
    <col min="11" max="11" width="13.42578125" customWidth="1"/>
    <col min="13" max="13" width="12.42578125" bestFit="1" customWidth="1"/>
    <col min="14" max="14" width="13" customWidth="1"/>
    <col min="23" max="23" width="11.85546875" bestFit="1" customWidth="1"/>
  </cols>
  <sheetData>
    <row r="1" spans="1:23" ht="15.75" thickBot="1" x14ac:dyDescent="0.3">
      <c r="A1" s="13" t="s">
        <v>14</v>
      </c>
      <c r="B1" s="13" t="s">
        <v>13</v>
      </c>
      <c r="D1" t="s">
        <v>15</v>
      </c>
      <c r="F1" t="s">
        <v>11</v>
      </c>
      <c r="G1" t="s">
        <v>26</v>
      </c>
      <c r="H1" t="s">
        <v>11</v>
      </c>
      <c r="I1" t="s">
        <v>12</v>
      </c>
      <c r="J1" t="s">
        <v>16</v>
      </c>
      <c r="K1" t="s">
        <v>17</v>
      </c>
      <c r="L1" t="s">
        <v>18</v>
      </c>
      <c r="M1" t="s">
        <v>19</v>
      </c>
      <c r="O1" t="s">
        <v>4</v>
      </c>
      <c r="P1" t="s">
        <v>5</v>
      </c>
      <c r="Q1" t="s">
        <v>6</v>
      </c>
      <c r="U1" s="13" t="s">
        <v>14</v>
      </c>
      <c r="V1" s="13" t="s">
        <v>13</v>
      </c>
      <c r="W1" t="s">
        <v>24</v>
      </c>
    </row>
    <row r="2" spans="1:23" ht="15.75" thickBot="1" x14ac:dyDescent="0.3">
      <c r="A2" s="14">
        <v>1971</v>
      </c>
      <c r="B2" s="14">
        <v>2.4700000000000002</v>
      </c>
      <c r="C2">
        <v>51</v>
      </c>
      <c r="D2">
        <f t="shared" ref="D2:D52" si="0">LN(B2)</f>
        <v>0.90421815063988586</v>
      </c>
      <c r="F2">
        <v>19</v>
      </c>
      <c r="G2">
        <f t="shared" ref="G2:G52" si="1">H2*D2</f>
        <v>-22.605453765997147</v>
      </c>
      <c r="H2">
        <v>-25</v>
      </c>
      <c r="I2">
        <f t="shared" ref="I2:I52" si="2">H2^2</f>
        <v>625</v>
      </c>
      <c r="J2">
        <f t="shared" ref="J2:J52" si="3">I2*H2</f>
        <v>-15625</v>
      </c>
      <c r="K2">
        <f t="shared" ref="K2:K52" si="4">I2^2</f>
        <v>390625</v>
      </c>
      <c r="L2">
        <f t="shared" ref="L2:L52" si="5">H2*D2</f>
        <v>-22.605453765997147</v>
      </c>
      <c r="M2">
        <f t="shared" ref="M2:M22" si="6">I2*D2</f>
        <v>565.13634414992862</v>
      </c>
      <c r="O2" t="e">
        <f>D2-#REF!</f>
        <v>#REF!</v>
      </c>
      <c r="P2" t="e">
        <f>O2-#REF!</f>
        <v>#REF!</v>
      </c>
      <c r="Q2" t="e">
        <f>P2-#REF!</f>
        <v>#REF!</v>
      </c>
      <c r="U2" s="14">
        <v>1971</v>
      </c>
      <c r="V2" s="14">
        <v>2.4700000000000002</v>
      </c>
      <c r="W2">
        <f t="shared" ref="W2:W33" si="7">$N$55*($N$56^H2)*($N$57^I2)</f>
        <v>3.3115971825436561</v>
      </c>
    </row>
    <row r="3" spans="1:23" ht="15.75" thickBot="1" x14ac:dyDescent="0.3">
      <c r="A3" s="14">
        <v>1972</v>
      </c>
      <c r="B3" s="14">
        <v>2.88</v>
      </c>
      <c r="C3">
        <v>50</v>
      </c>
      <c r="D3">
        <f t="shared" si="0"/>
        <v>1.0577902941478545</v>
      </c>
      <c r="F3">
        <v>18</v>
      </c>
      <c r="G3">
        <f t="shared" si="1"/>
        <v>-25.38696705954851</v>
      </c>
      <c r="H3">
        <v>-24</v>
      </c>
      <c r="I3">
        <f t="shared" si="2"/>
        <v>576</v>
      </c>
      <c r="J3">
        <f t="shared" si="3"/>
        <v>-13824</v>
      </c>
      <c r="K3">
        <f t="shared" si="4"/>
        <v>331776</v>
      </c>
      <c r="L3">
        <f t="shared" si="5"/>
        <v>-25.38696705954851</v>
      </c>
      <c r="M3">
        <f t="shared" si="6"/>
        <v>609.28720942916425</v>
      </c>
      <c r="O3">
        <f t="shared" ref="O3:O23" si="8">D3-D2</f>
        <v>0.15357214350796866</v>
      </c>
      <c r="P3" t="e">
        <f t="shared" ref="P3:P25" si="9">O3-O2</f>
        <v>#REF!</v>
      </c>
      <c r="Q3" t="e">
        <f t="shared" ref="Q3:Q25" si="10">P3-P2</f>
        <v>#REF!</v>
      </c>
      <c r="U3" s="14">
        <v>1972</v>
      </c>
      <c r="V3" s="14">
        <v>2.88</v>
      </c>
      <c r="W3">
        <f t="shared" si="7"/>
        <v>3.6674837678394101</v>
      </c>
    </row>
    <row r="4" spans="1:23" ht="15.75" thickBot="1" x14ac:dyDescent="0.3">
      <c r="A4" s="14">
        <v>1973</v>
      </c>
      <c r="B4" s="14">
        <v>3.6</v>
      </c>
      <c r="C4">
        <v>49</v>
      </c>
      <c r="D4">
        <f t="shared" si="0"/>
        <v>1.2809338454620642</v>
      </c>
      <c r="F4">
        <v>17</v>
      </c>
      <c r="G4">
        <f t="shared" si="1"/>
        <v>-29.461478445627478</v>
      </c>
      <c r="H4">
        <v>-23</v>
      </c>
      <c r="I4">
        <f t="shared" si="2"/>
        <v>529</v>
      </c>
      <c r="J4">
        <f t="shared" si="3"/>
        <v>-12167</v>
      </c>
      <c r="K4">
        <f t="shared" si="4"/>
        <v>279841</v>
      </c>
      <c r="L4">
        <f t="shared" si="5"/>
        <v>-29.461478445627478</v>
      </c>
      <c r="M4">
        <f t="shared" si="6"/>
        <v>677.61400424943201</v>
      </c>
      <c r="O4">
        <f t="shared" si="8"/>
        <v>0.22314355131420971</v>
      </c>
      <c r="P4">
        <f t="shared" si="9"/>
        <v>6.9571407806241048E-2</v>
      </c>
      <c r="Q4" t="e">
        <f t="shared" si="10"/>
        <v>#REF!</v>
      </c>
      <c r="U4" s="14">
        <v>1973</v>
      </c>
      <c r="V4" s="14">
        <v>3.6</v>
      </c>
      <c r="W4">
        <f t="shared" si="7"/>
        <v>4.0632471837507929</v>
      </c>
    </row>
    <row r="5" spans="1:23" ht="15.75" thickBot="1" x14ac:dyDescent="0.3">
      <c r="A5" s="14">
        <v>1974</v>
      </c>
      <c r="B5" s="14">
        <v>4.8099999999999996</v>
      </c>
      <c r="C5">
        <v>48</v>
      </c>
      <c r="D5">
        <f t="shared" si="0"/>
        <v>1.5706970841176697</v>
      </c>
      <c r="F5">
        <v>16</v>
      </c>
      <c r="G5">
        <f t="shared" si="1"/>
        <v>-34.555335850588733</v>
      </c>
      <c r="H5">
        <v>-22</v>
      </c>
      <c r="I5">
        <f t="shared" si="2"/>
        <v>484</v>
      </c>
      <c r="J5">
        <f t="shared" si="3"/>
        <v>-10648</v>
      </c>
      <c r="K5">
        <f t="shared" si="4"/>
        <v>234256</v>
      </c>
      <c r="L5">
        <f t="shared" si="5"/>
        <v>-34.555335850588733</v>
      </c>
      <c r="M5">
        <f t="shared" si="6"/>
        <v>760.21738871295213</v>
      </c>
      <c r="O5">
        <f t="shared" si="8"/>
        <v>0.28976323865560549</v>
      </c>
      <c r="P5">
        <f t="shared" si="9"/>
        <v>6.6619687341395784E-2</v>
      </c>
      <c r="Q5">
        <f t="shared" si="10"/>
        <v>-2.9517204648452644E-3</v>
      </c>
      <c r="U5" s="14">
        <v>1974</v>
      </c>
      <c r="V5" s="14">
        <v>4.8099999999999996</v>
      </c>
      <c r="W5">
        <f t="shared" si="7"/>
        <v>4.5035255651662558</v>
      </c>
    </row>
    <row r="6" spans="1:23" ht="15.75" thickBot="1" x14ac:dyDescent="0.3">
      <c r="A6" s="14">
        <v>1975</v>
      </c>
      <c r="B6" s="14">
        <v>5.56</v>
      </c>
      <c r="C6">
        <v>47</v>
      </c>
      <c r="D6">
        <f t="shared" si="0"/>
        <v>1.7155981082624909</v>
      </c>
      <c r="F6">
        <v>15</v>
      </c>
      <c r="G6">
        <f t="shared" si="1"/>
        <v>-36.027560273512307</v>
      </c>
      <c r="H6">
        <v>-21</v>
      </c>
      <c r="I6">
        <f t="shared" si="2"/>
        <v>441</v>
      </c>
      <c r="J6">
        <f t="shared" si="3"/>
        <v>-9261</v>
      </c>
      <c r="K6">
        <f t="shared" si="4"/>
        <v>194481</v>
      </c>
      <c r="L6">
        <f t="shared" si="5"/>
        <v>-36.027560273512307</v>
      </c>
      <c r="M6">
        <f t="shared" si="6"/>
        <v>756.57876574375848</v>
      </c>
      <c r="O6">
        <f t="shared" si="8"/>
        <v>0.1449010241448212</v>
      </c>
      <c r="P6">
        <f t="shared" si="9"/>
        <v>-0.14486221451078429</v>
      </c>
      <c r="Q6">
        <f t="shared" si="10"/>
        <v>-0.21148190185218008</v>
      </c>
      <c r="U6" s="14">
        <v>1975</v>
      </c>
      <c r="V6" s="14">
        <v>5.56</v>
      </c>
      <c r="W6">
        <f t="shared" si="7"/>
        <v>4.9935151131372084</v>
      </c>
    </row>
    <row r="7" spans="1:23" ht="15.75" thickBot="1" x14ac:dyDescent="0.3">
      <c r="A7" s="14">
        <v>1976</v>
      </c>
      <c r="B7" s="14">
        <v>6.87</v>
      </c>
      <c r="C7">
        <v>46</v>
      </c>
      <c r="D7">
        <f t="shared" si="0"/>
        <v>1.9271641062342579</v>
      </c>
      <c r="F7">
        <v>14</v>
      </c>
      <c r="G7">
        <f t="shared" si="1"/>
        <v>-38.543282124685156</v>
      </c>
      <c r="H7">
        <v>-20</v>
      </c>
      <c r="I7">
        <f t="shared" si="2"/>
        <v>400</v>
      </c>
      <c r="J7">
        <f t="shared" si="3"/>
        <v>-8000</v>
      </c>
      <c r="K7">
        <f t="shared" si="4"/>
        <v>160000</v>
      </c>
      <c r="L7">
        <f t="shared" si="5"/>
        <v>-38.543282124685156</v>
      </c>
      <c r="M7">
        <f t="shared" si="6"/>
        <v>770.86564249370315</v>
      </c>
      <c r="O7">
        <f t="shared" si="8"/>
        <v>0.21156599797176701</v>
      </c>
      <c r="P7">
        <f t="shared" si="9"/>
        <v>6.6664973826945806E-2</v>
      </c>
      <c r="Q7">
        <f t="shared" si="10"/>
        <v>0.2115271883377301</v>
      </c>
      <c r="U7" s="14">
        <v>1976</v>
      </c>
      <c r="V7" s="14">
        <v>6.87</v>
      </c>
      <c r="W7">
        <f t="shared" si="7"/>
        <v>5.5390393644145792</v>
      </c>
    </row>
    <row r="8" spans="1:23" ht="15.75" thickBot="1" x14ac:dyDescent="0.3">
      <c r="A8" s="14">
        <v>1977</v>
      </c>
      <c r="B8" s="14">
        <v>7.75</v>
      </c>
      <c r="C8">
        <v>45</v>
      </c>
      <c r="D8">
        <f t="shared" si="0"/>
        <v>2.0476928433652555</v>
      </c>
      <c r="F8">
        <v>13</v>
      </c>
      <c r="G8">
        <f t="shared" si="1"/>
        <v>-38.906164023939851</v>
      </c>
      <c r="H8">
        <v>-19</v>
      </c>
      <c r="I8">
        <f t="shared" si="2"/>
        <v>361</v>
      </c>
      <c r="J8">
        <f t="shared" si="3"/>
        <v>-6859</v>
      </c>
      <c r="K8">
        <f t="shared" si="4"/>
        <v>130321</v>
      </c>
      <c r="L8">
        <f t="shared" si="5"/>
        <v>-38.906164023939851</v>
      </c>
      <c r="M8">
        <f t="shared" si="6"/>
        <v>739.21711645485721</v>
      </c>
      <c r="O8">
        <f t="shared" si="8"/>
        <v>0.12052873713099754</v>
      </c>
      <c r="P8">
        <f t="shared" si="9"/>
        <v>-9.1037260840769463E-2</v>
      </c>
      <c r="Q8">
        <f t="shared" si="10"/>
        <v>-0.15770223466771527</v>
      </c>
      <c r="U8" s="14">
        <v>1977</v>
      </c>
      <c r="V8" s="14">
        <v>7.75</v>
      </c>
      <c r="W8">
        <f t="shared" si="7"/>
        <v>6.1466273104128968</v>
      </c>
    </row>
    <row r="9" spans="1:23" ht="15.75" thickBot="1" x14ac:dyDescent="0.3">
      <c r="A9" s="14">
        <v>1978</v>
      </c>
      <c r="B9" s="14">
        <v>8.67</v>
      </c>
      <c r="C9">
        <v>44</v>
      </c>
      <c r="D9">
        <f t="shared" si="0"/>
        <v>2.1598687907924505</v>
      </c>
      <c r="F9">
        <v>12</v>
      </c>
      <c r="G9">
        <f t="shared" si="1"/>
        <v>-38.877638234264111</v>
      </c>
      <c r="H9">
        <v>-18</v>
      </c>
      <c r="I9">
        <f t="shared" si="2"/>
        <v>324</v>
      </c>
      <c r="J9">
        <f t="shared" si="3"/>
        <v>-5832</v>
      </c>
      <c r="K9">
        <f t="shared" si="4"/>
        <v>104976</v>
      </c>
      <c r="L9">
        <f t="shared" si="5"/>
        <v>-38.877638234264111</v>
      </c>
      <c r="M9">
        <f t="shared" si="6"/>
        <v>699.797488216754</v>
      </c>
      <c r="O9">
        <f t="shared" si="8"/>
        <v>0.11217594742719506</v>
      </c>
      <c r="P9">
        <f t="shared" si="9"/>
        <v>-8.3527897038024879E-3</v>
      </c>
      <c r="Q9">
        <f t="shared" si="10"/>
        <v>8.2684471136966975E-2</v>
      </c>
      <c r="U9" s="14">
        <v>1978</v>
      </c>
      <c r="V9" s="14">
        <v>8.67</v>
      </c>
      <c r="W9">
        <f t="shared" si="7"/>
        <v>6.8236015269474821</v>
      </c>
    </row>
    <row r="10" spans="1:23" ht="15.75" thickBot="1" x14ac:dyDescent="0.3">
      <c r="A10" s="14">
        <v>1979</v>
      </c>
      <c r="B10" s="14">
        <v>10.33</v>
      </c>
      <c r="C10">
        <v>43</v>
      </c>
      <c r="D10">
        <f t="shared" si="0"/>
        <v>2.3350522831315472</v>
      </c>
      <c r="F10">
        <v>11</v>
      </c>
      <c r="G10">
        <f t="shared" si="1"/>
        <v>-39.695888813236301</v>
      </c>
      <c r="H10">
        <v>-17</v>
      </c>
      <c r="I10">
        <f t="shared" si="2"/>
        <v>289</v>
      </c>
      <c r="J10">
        <f t="shared" si="3"/>
        <v>-4913</v>
      </c>
      <c r="K10">
        <f t="shared" si="4"/>
        <v>83521</v>
      </c>
      <c r="L10">
        <f t="shared" si="5"/>
        <v>-39.695888813236301</v>
      </c>
      <c r="M10">
        <f t="shared" si="6"/>
        <v>674.83010982501719</v>
      </c>
      <c r="O10">
        <f t="shared" si="8"/>
        <v>0.17518349233909669</v>
      </c>
      <c r="P10">
        <f t="shared" si="9"/>
        <v>6.3007544911901636E-2</v>
      </c>
      <c r="Q10">
        <f t="shared" si="10"/>
        <v>7.1360334615704124E-2</v>
      </c>
      <c r="U10" s="14">
        <v>1979</v>
      </c>
      <c r="V10" s="14">
        <v>10.33</v>
      </c>
      <c r="W10">
        <f t="shared" si="7"/>
        <v>7.5781776323898793</v>
      </c>
    </row>
    <row r="11" spans="1:23" ht="15.75" thickBot="1" x14ac:dyDescent="0.3">
      <c r="A11" s="14">
        <v>1980</v>
      </c>
      <c r="B11" s="14">
        <v>11.44</v>
      </c>
      <c r="C11">
        <v>42</v>
      </c>
      <c r="D11">
        <f t="shared" si="0"/>
        <v>2.4371159859516518</v>
      </c>
      <c r="F11">
        <v>10</v>
      </c>
      <c r="G11">
        <f t="shared" si="1"/>
        <v>-38.993855775226429</v>
      </c>
      <c r="H11">
        <v>-16</v>
      </c>
      <c r="I11">
        <f t="shared" si="2"/>
        <v>256</v>
      </c>
      <c r="J11">
        <f t="shared" si="3"/>
        <v>-4096</v>
      </c>
      <c r="K11">
        <f t="shared" si="4"/>
        <v>65536</v>
      </c>
      <c r="L11">
        <f t="shared" si="5"/>
        <v>-38.993855775226429</v>
      </c>
      <c r="M11">
        <f t="shared" si="6"/>
        <v>623.90169240362286</v>
      </c>
      <c r="O11">
        <f t="shared" si="8"/>
        <v>0.10206370282010457</v>
      </c>
      <c r="P11">
        <f t="shared" si="9"/>
        <v>-7.3119789518992118E-2</v>
      </c>
      <c r="Q11">
        <f t="shared" si="10"/>
        <v>-0.13612733443089375</v>
      </c>
      <c r="U11" s="14">
        <v>1980</v>
      </c>
      <c r="V11" s="14">
        <v>11.44</v>
      </c>
      <c r="W11">
        <f t="shared" si="7"/>
        <v>8.4195765697278624</v>
      </c>
    </row>
    <row r="12" spans="1:23" ht="15.75" thickBot="1" x14ac:dyDescent="0.3">
      <c r="A12" s="14">
        <v>1981</v>
      </c>
      <c r="B12" s="14">
        <v>11.49</v>
      </c>
      <c r="C12">
        <v>41</v>
      </c>
      <c r="D12">
        <f t="shared" si="0"/>
        <v>2.4414770918606643</v>
      </c>
      <c r="F12">
        <v>9</v>
      </c>
      <c r="G12">
        <f t="shared" si="1"/>
        <v>-36.622156377909967</v>
      </c>
      <c r="H12">
        <v>-15</v>
      </c>
      <c r="I12">
        <f t="shared" si="2"/>
        <v>225</v>
      </c>
      <c r="J12">
        <f t="shared" si="3"/>
        <v>-3375</v>
      </c>
      <c r="K12">
        <f t="shared" si="4"/>
        <v>50625</v>
      </c>
      <c r="L12">
        <f t="shared" si="5"/>
        <v>-36.622156377909967</v>
      </c>
      <c r="M12">
        <f t="shared" si="6"/>
        <v>549.33234566864951</v>
      </c>
      <c r="O12">
        <f t="shared" si="8"/>
        <v>4.3611059090125082E-3</v>
      </c>
      <c r="P12">
        <f t="shared" si="9"/>
        <v>-9.7702596911092066E-2</v>
      </c>
      <c r="Q12">
        <f t="shared" si="10"/>
        <v>-2.4582807392099948E-2</v>
      </c>
      <c r="U12" s="14">
        <v>1981</v>
      </c>
      <c r="V12" s="14">
        <v>11.49</v>
      </c>
      <c r="W12">
        <f t="shared" si="7"/>
        <v>9.3581514104352035</v>
      </c>
    </row>
    <row r="13" spans="1:23" ht="15.75" thickBot="1" x14ac:dyDescent="0.3">
      <c r="A13" s="14">
        <v>1982</v>
      </c>
      <c r="B13" s="14">
        <v>12.01</v>
      </c>
      <c r="C13">
        <v>40</v>
      </c>
      <c r="D13">
        <f t="shared" si="0"/>
        <v>2.4857396360918922</v>
      </c>
      <c r="F13">
        <v>8</v>
      </c>
      <c r="G13">
        <f t="shared" si="1"/>
        <v>-34.80035490528649</v>
      </c>
      <c r="H13">
        <v>-14</v>
      </c>
      <c r="I13">
        <f t="shared" si="2"/>
        <v>196</v>
      </c>
      <c r="J13">
        <f t="shared" si="3"/>
        <v>-2744</v>
      </c>
      <c r="K13">
        <f t="shared" si="4"/>
        <v>38416</v>
      </c>
      <c r="L13">
        <f t="shared" si="5"/>
        <v>-34.80035490528649</v>
      </c>
      <c r="M13">
        <f t="shared" si="6"/>
        <v>487.20496867401084</v>
      </c>
      <c r="O13">
        <f t="shared" si="8"/>
        <v>4.4262544231227885E-2</v>
      </c>
      <c r="P13">
        <f t="shared" si="9"/>
        <v>3.9901438322215377E-2</v>
      </c>
      <c r="Q13">
        <f t="shared" si="10"/>
        <v>0.13760403523330744</v>
      </c>
      <c r="U13" s="14">
        <v>1982</v>
      </c>
      <c r="V13" s="14">
        <v>12.01</v>
      </c>
      <c r="W13">
        <f t="shared" si="7"/>
        <v>10.40553060852716</v>
      </c>
    </row>
    <row r="14" spans="1:23" ht="15.75" thickBot="1" x14ac:dyDescent="0.3">
      <c r="A14" s="14">
        <v>1983</v>
      </c>
      <c r="B14" s="14">
        <v>12.74</v>
      </c>
      <c r="C14">
        <v>39</v>
      </c>
      <c r="D14">
        <f t="shared" si="0"/>
        <v>2.5447466501440172</v>
      </c>
      <c r="F14">
        <v>7</v>
      </c>
      <c r="G14">
        <f t="shared" si="1"/>
        <v>-33.081706451872222</v>
      </c>
      <c r="H14">
        <v>-13</v>
      </c>
      <c r="I14">
        <f t="shared" si="2"/>
        <v>169</v>
      </c>
      <c r="J14">
        <f t="shared" si="3"/>
        <v>-2197</v>
      </c>
      <c r="K14">
        <f t="shared" si="4"/>
        <v>28561</v>
      </c>
      <c r="L14">
        <f t="shared" si="5"/>
        <v>-33.081706451872222</v>
      </c>
      <c r="M14">
        <f t="shared" si="6"/>
        <v>430.06218387433893</v>
      </c>
      <c r="O14">
        <f t="shared" si="8"/>
        <v>5.9007014052125051E-2</v>
      </c>
      <c r="P14">
        <f t="shared" si="9"/>
        <v>1.4744469820897166E-2</v>
      </c>
      <c r="Q14">
        <f t="shared" si="10"/>
        <v>-2.5156968501318211E-2</v>
      </c>
      <c r="U14" s="14">
        <v>1983</v>
      </c>
      <c r="V14" s="14">
        <v>12.74</v>
      </c>
      <c r="W14">
        <f t="shared" si="7"/>
        <v>11.574779895674871</v>
      </c>
    </row>
    <row r="15" spans="1:23" ht="15.75" thickBot="1" x14ac:dyDescent="0.3">
      <c r="A15" s="14">
        <v>1984</v>
      </c>
      <c r="B15" s="14">
        <v>13.33</v>
      </c>
      <c r="C15">
        <v>38</v>
      </c>
      <c r="D15">
        <f t="shared" si="0"/>
        <v>2.5900171341906173</v>
      </c>
      <c r="F15">
        <v>6</v>
      </c>
      <c r="G15">
        <f t="shared" si="1"/>
        <v>-31.080205610287408</v>
      </c>
      <c r="H15">
        <v>-12</v>
      </c>
      <c r="I15">
        <f t="shared" si="2"/>
        <v>144</v>
      </c>
      <c r="J15">
        <f t="shared" si="3"/>
        <v>-1728</v>
      </c>
      <c r="K15">
        <f t="shared" si="4"/>
        <v>20736</v>
      </c>
      <c r="L15">
        <f t="shared" si="5"/>
        <v>-31.080205610287408</v>
      </c>
      <c r="M15">
        <f t="shared" si="6"/>
        <v>372.96246732344889</v>
      </c>
      <c r="O15">
        <f t="shared" si="8"/>
        <v>4.5270484046600057E-2</v>
      </c>
      <c r="P15">
        <f t="shared" si="9"/>
        <v>-1.3736530005524994E-2</v>
      </c>
      <c r="Q15">
        <f t="shared" si="10"/>
        <v>-2.848099982642216E-2</v>
      </c>
      <c r="U15" s="14">
        <v>1984</v>
      </c>
      <c r="V15" s="14">
        <v>13.33</v>
      </c>
      <c r="W15">
        <f t="shared" si="7"/>
        <v>12.880585307326657</v>
      </c>
    </row>
    <row r="16" spans="1:23" ht="15.75" thickBot="1" x14ac:dyDescent="0.3">
      <c r="A16" s="14">
        <v>1985</v>
      </c>
      <c r="B16" s="14">
        <v>12.22</v>
      </c>
      <c r="C16">
        <v>37</v>
      </c>
      <c r="D16">
        <f t="shared" si="0"/>
        <v>2.5030739537434492</v>
      </c>
      <c r="F16">
        <v>5</v>
      </c>
      <c r="G16">
        <f t="shared" si="1"/>
        <v>-27.533813491177941</v>
      </c>
      <c r="H16">
        <v>-11</v>
      </c>
      <c r="I16">
        <f t="shared" si="2"/>
        <v>121</v>
      </c>
      <c r="J16">
        <f t="shared" si="3"/>
        <v>-1331</v>
      </c>
      <c r="K16">
        <f t="shared" si="4"/>
        <v>14641</v>
      </c>
      <c r="L16">
        <f t="shared" si="5"/>
        <v>-27.533813491177941</v>
      </c>
      <c r="M16">
        <f t="shared" si="6"/>
        <v>302.87194840295734</v>
      </c>
      <c r="O16">
        <f t="shared" si="8"/>
        <v>-8.6943180447168089E-2</v>
      </c>
      <c r="P16">
        <f t="shared" si="9"/>
        <v>-0.13221366449376815</v>
      </c>
      <c r="Q16">
        <f t="shared" si="10"/>
        <v>-0.11847713448824315</v>
      </c>
      <c r="U16" s="14">
        <v>1985</v>
      </c>
      <c r="V16" s="14">
        <v>12.22</v>
      </c>
      <c r="W16">
        <f t="shared" si="7"/>
        <v>14.339460170647154</v>
      </c>
    </row>
    <row r="17" spans="1:23" ht="15.75" thickBot="1" x14ac:dyDescent="0.3">
      <c r="A17" s="5">
        <v>1986</v>
      </c>
      <c r="B17" s="5">
        <v>12.94</v>
      </c>
      <c r="C17">
        <v>36</v>
      </c>
      <c r="D17">
        <f t="shared" si="0"/>
        <v>2.5603232890727545</v>
      </c>
      <c r="F17">
        <v>4</v>
      </c>
      <c r="G17">
        <f t="shared" si="1"/>
        <v>-25.603232890727547</v>
      </c>
      <c r="H17">
        <v>-10</v>
      </c>
      <c r="I17">
        <f t="shared" si="2"/>
        <v>100</v>
      </c>
      <c r="J17">
        <f t="shared" si="3"/>
        <v>-1000</v>
      </c>
      <c r="K17">
        <f t="shared" si="4"/>
        <v>10000</v>
      </c>
      <c r="L17">
        <f t="shared" si="5"/>
        <v>-25.603232890727547</v>
      </c>
      <c r="M17">
        <f t="shared" si="6"/>
        <v>256.03232890727543</v>
      </c>
      <c r="O17">
        <f t="shared" si="8"/>
        <v>5.7249335329305318E-2</v>
      </c>
      <c r="P17">
        <f t="shared" si="9"/>
        <v>0.14419251577647341</v>
      </c>
      <c r="Q17">
        <f t="shared" si="10"/>
        <v>0.27640618027024155</v>
      </c>
      <c r="U17" s="5">
        <v>1986</v>
      </c>
      <c r="V17" s="5">
        <v>12.94</v>
      </c>
      <c r="W17">
        <f t="shared" si="7"/>
        <v>15.969979273705903</v>
      </c>
    </row>
    <row r="18" spans="1:23" ht="15.75" thickBot="1" x14ac:dyDescent="0.3">
      <c r="A18" s="3">
        <v>1987</v>
      </c>
      <c r="B18" s="3">
        <v>15.64</v>
      </c>
      <c r="C18">
        <v>35</v>
      </c>
      <c r="D18">
        <f t="shared" si="0"/>
        <v>2.7498317351171653</v>
      </c>
      <c r="F18">
        <v>3</v>
      </c>
      <c r="G18">
        <f t="shared" si="1"/>
        <v>-24.748485616054488</v>
      </c>
      <c r="H18">
        <v>-9</v>
      </c>
      <c r="I18">
        <f t="shared" si="2"/>
        <v>81</v>
      </c>
      <c r="J18">
        <f t="shared" si="3"/>
        <v>-729</v>
      </c>
      <c r="K18">
        <f t="shared" si="4"/>
        <v>6561</v>
      </c>
      <c r="L18">
        <f t="shared" si="5"/>
        <v>-24.748485616054488</v>
      </c>
      <c r="M18">
        <f t="shared" si="6"/>
        <v>222.7363705444904</v>
      </c>
      <c r="O18">
        <f t="shared" si="8"/>
        <v>0.18950844604441075</v>
      </c>
      <c r="P18">
        <f t="shared" si="9"/>
        <v>0.13225911071510543</v>
      </c>
      <c r="Q18">
        <f t="shared" si="10"/>
        <v>-1.1933405061367974E-2</v>
      </c>
      <c r="U18" s="3">
        <v>1987</v>
      </c>
      <c r="V18" s="3">
        <v>15.64</v>
      </c>
      <c r="W18">
        <f t="shared" si="7"/>
        <v>17.79304387856444</v>
      </c>
    </row>
    <row r="19" spans="1:23" ht="15.75" thickBot="1" x14ac:dyDescent="0.3">
      <c r="A19" s="5">
        <v>1988</v>
      </c>
      <c r="B19" s="5">
        <v>17.899999999999999</v>
      </c>
      <c r="C19">
        <v>34</v>
      </c>
      <c r="D19">
        <f t="shared" si="0"/>
        <v>2.884800712846709</v>
      </c>
      <c r="F19">
        <v>2</v>
      </c>
      <c r="G19">
        <f t="shared" si="1"/>
        <v>-23.078405702773672</v>
      </c>
      <c r="H19">
        <v>-8</v>
      </c>
      <c r="I19">
        <f t="shared" si="2"/>
        <v>64</v>
      </c>
      <c r="J19">
        <f t="shared" si="3"/>
        <v>-512</v>
      </c>
      <c r="K19">
        <f t="shared" si="4"/>
        <v>4096</v>
      </c>
      <c r="L19">
        <f t="shared" si="5"/>
        <v>-23.078405702773672</v>
      </c>
      <c r="M19">
        <f t="shared" si="6"/>
        <v>184.62724562218938</v>
      </c>
      <c r="O19">
        <f t="shared" si="8"/>
        <v>0.13496897772954375</v>
      </c>
      <c r="P19">
        <f t="shared" si="9"/>
        <v>-5.4539468314867001E-2</v>
      </c>
      <c r="Q19">
        <f t="shared" si="10"/>
        <v>-0.18679857902997243</v>
      </c>
      <c r="U19" s="5">
        <v>1988</v>
      </c>
      <c r="V19" s="5">
        <v>17.899999999999999</v>
      </c>
      <c r="W19">
        <f t="shared" si="7"/>
        <v>19.832181746566619</v>
      </c>
    </row>
    <row r="20" spans="1:23" ht="15.75" thickBot="1" x14ac:dyDescent="0.3">
      <c r="A20" s="3">
        <v>1989</v>
      </c>
      <c r="B20" s="3">
        <v>20.77</v>
      </c>
      <c r="C20">
        <v>33</v>
      </c>
      <c r="D20">
        <f t="shared" si="0"/>
        <v>3.0335096378880211</v>
      </c>
      <c r="F20">
        <v>1</v>
      </c>
      <c r="G20">
        <f t="shared" si="1"/>
        <v>-21.234567465216148</v>
      </c>
      <c r="H20">
        <v>-7</v>
      </c>
      <c r="I20">
        <f t="shared" si="2"/>
        <v>49</v>
      </c>
      <c r="J20">
        <f t="shared" si="3"/>
        <v>-343</v>
      </c>
      <c r="K20">
        <f t="shared" si="4"/>
        <v>2401</v>
      </c>
      <c r="L20">
        <f t="shared" si="5"/>
        <v>-21.234567465216148</v>
      </c>
      <c r="M20">
        <f t="shared" si="6"/>
        <v>148.64197225651304</v>
      </c>
      <c r="O20">
        <f t="shared" si="8"/>
        <v>0.14870892504131206</v>
      </c>
      <c r="P20">
        <f t="shared" si="9"/>
        <v>1.3739947311768308E-2</v>
      </c>
      <c r="Q20">
        <f t="shared" si="10"/>
        <v>6.8279415626635309E-2</v>
      </c>
      <c r="U20" s="3">
        <v>1989</v>
      </c>
      <c r="V20" s="3">
        <v>20.77</v>
      </c>
      <c r="W20">
        <f t="shared" si="7"/>
        <v>22.113886921218825</v>
      </c>
    </row>
    <row r="21" spans="1:23" ht="15.75" thickBot="1" x14ac:dyDescent="0.3">
      <c r="A21" s="5">
        <v>1990</v>
      </c>
      <c r="B21" s="5">
        <v>22.64</v>
      </c>
      <c r="C21">
        <v>32</v>
      </c>
      <c r="D21">
        <f t="shared" si="0"/>
        <v>3.1197182533349821</v>
      </c>
      <c r="F21">
        <v>0</v>
      </c>
      <c r="G21">
        <f t="shared" si="1"/>
        <v>-18.718309520009893</v>
      </c>
      <c r="H21">
        <v>-6</v>
      </c>
      <c r="I21">
        <f t="shared" si="2"/>
        <v>36</v>
      </c>
      <c r="J21">
        <f t="shared" si="3"/>
        <v>-216</v>
      </c>
      <c r="K21">
        <f t="shared" si="4"/>
        <v>1296</v>
      </c>
      <c r="L21">
        <f t="shared" si="5"/>
        <v>-18.718309520009893</v>
      </c>
      <c r="M21">
        <f t="shared" si="6"/>
        <v>112.30985712005935</v>
      </c>
      <c r="O21">
        <f t="shared" si="8"/>
        <v>8.6208615446961012E-2</v>
      </c>
      <c r="P21">
        <f t="shared" si="9"/>
        <v>-6.2500309594351044E-2</v>
      </c>
      <c r="Q21">
        <f t="shared" si="10"/>
        <v>-7.6240256906119352E-2</v>
      </c>
      <c r="U21" s="5">
        <v>1990</v>
      </c>
      <c r="V21" s="5">
        <v>22.64</v>
      </c>
      <c r="W21">
        <f t="shared" si="7"/>
        <v>24.668004672867582</v>
      </c>
    </row>
    <row r="22" spans="1:23" ht="15.75" thickBot="1" x14ac:dyDescent="0.3">
      <c r="A22" s="3">
        <v>1991</v>
      </c>
      <c r="B22" s="3">
        <v>22.94</v>
      </c>
      <c r="C22">
        <v>31</v>
      </c>
      <c r="D22">
        <f t="shared" si="0"/>
        <v>3.1328821117012247</v>
      </c>
      <c r="F22">
        <f>E22*(-1)</f>
        <v>0</v>
      </c>
      <c r="G22">
        <f t="shared" si="1"/>
        <v>-15.664410558506123</v>
      </c>
      <c r="H22">
        <v>-5</v>
      </c>
      <c r="I22">
        <f t="shared" si="2"/>
        <v>25</v>
      </c>
      <c r="J22">
        <f t="shared" si="3"/>
        <v>-125</v>
      </c>
      <c r="K22">
        <f t="shared" si="4"/>
        <v>625</v>
      </c>
      <c r="L22">
        <f t="shared" si="5"/>
        <v>-15.664410558506123</v>
      </c>
      <c r="M22">
        <f t="shared" si="6"/>
        <v>78.322052792530613</v>
      </c>
      <c r="O22">
        <f t="shared" si="8"/>
        <v>1.3163858366242565E-2</v>
      </c>
      <c r="P22">
        <f t="shared" si="9"/>
        <v>-7.3044757080718448E-2</v>
      </c>
      <c r="Q22">
        <f t="shared" si="10"/>
        <v>-1.0544447486367403E-2</v>
      </c>
      <c r="U22" s="3">
        <v>1991</v>
      </c>
      <c r="V22" s="3">
        <v>22.94</v>
      </c>
      <c r="W22">
        <f t="shared" si="7"/>
        <v>27.528167761771552</v>
      </c>
    </row>
    <row r="23" spans="1:23" ht="15.75" thickBot="1" x14ac:dyDescent="0.3">
      <c r="A23" s="5">
        <v>1992</v>
      </c>
      <c r="B23" s="5">
        <v>25.49</v>
      </c>
      <c r="C23">
        <v>30</v>
      </c>
      <c r="D23">
        <f t="shared" si="0"/>
        <v>3.2382862183880241</v>
      </c>
      <c r="F23">
        <f t="shared" ref="F23:F52" si="11">E23*(-1)</f>
        <v>0</v>
      </c>
      <c r="G23">
        <f t="shared" si="1"/>
        <v>-12.953144873552096</v>
      </c>
      <c r="H23">
        <v>-4</v>
      </c>
      <c r="I23">
        <f t="shared" si="2"/>
        <v>16</v>
      </c>
      <c r="J23">
        <f t="shared" si="3"/>
        <v>-64</v>
      </c>
      <c r="K23">
        <f t="shared" si="4"/>
        <v>256</v>
      </c>
      <c r="L23">
        <f t="shared" si="5"/>
        <v>-12.953144873552096</v>
      </c>
      <c r="M23">
        <f t="shared" ref="M23:M52" si="12">I23*D23</f>
        <v>51.812579494208386</v>
      </c>
      <c r="O23">
        <f t="shared" si="8"/>
        <v>0.10540410668679945</v>
      </c>
      <c r="P23">
        <f t="shared" si="9"/>
        <v>9.2240248320556883E-2</v>
      </c>
      <c r="Q23">
        <f t="shared" si="10"/>
        <v>0.16528500540127533</v>
      </c>
      <c r="U23" s="5">
        <v>1992</v>
      </c>
      <c r="V23" s="5">
        <v>25.49</v>
      </c>
      <c r="W23">
        <f t="shared" si="7"/>
        <v>30.732291035702172</v>
      </c>
    </row>
    <row r="24" spans="1:23" ht="15.75" thickBot="1" x14ac:dyDescent="0.3">
      <c r="A24" s="3">
        <v>1993</v>
      </c>
      <c r="B24" s="3">
        <v>27.47</v>
      </c>
      <c r="C24">
        <v>29</v>
      </c>
      <c r="D24">
        <f t="shared" si="0"/>
        <v>3.3130945001071823</v>
      </c>
      <c r="F24">
        <f t="shared" si="11"/>
        <v>0</v>
      </c>
      <c r="G24">
        <f t="shared" si="1"/>
        <v>-9.9392835003215474</v>
      </c>
      <c r="H24">
        <v>-3</v>
      </c>
      <c r="I24">
        <f t="shared" si="2"/>
        <v>9</v>
      </c>
      <c r="J24">
        <f t="shared" si="3"/>
        <v>-27</v>
      </c>
      <c r="K24">
        <f t="shared" si="4"/>
        <v>81</v>
      </c>
      <c r="L24">
        <f t="shared" si="5"/>
        <v>-9.9392835003215474</v>
      </c>
      <c r="M24">
        <f t="shared" si="12"/>
        <v>29.817850500964642</v>
      </c>
      <c r="O24">
        <f t="shared" ref="O24:O51" si="13">D24-D23</f>
        <v>7.4808281719158209E-2</v>
      </c>
      <c r="P24">
        <f t="shared" si="9"/>
        <v>-3.0595824967641239E-2</v>
      </c>
      <c r="Q24">
        <f t="shared" si="10"/>
        <v>-0.12283607328819812</v>
      </c>
      <c r="U24" s="3">
        <v>1993</v>
      </c>
      <c r="V24" s="3">
        <v>27.47</v>
      </c>
      <c r="W24">
        <f t="shared" si="7"/>
        <v>34.323132360481772</v>
      </c>
    </row>
    <row r="25" spans="1:23" ht="15.75" thickBot="1" x14ac:dyDescent="0.3">
      <c r="A25" s="5">
        <v>1994</v>
      </c>
      <c r="B25" s="5">
        <v>32.36</v>
      </c>
      <c r="C25">
        <v>28</v>
      </c>
      <c r="D25">
        <f t="shared" si="0"/>
        <v>3.4769230921902907</v>
      </c>
      <c r="F25">
        <f t="shared" si="11"/>
        <v>0</v>
      </c>
      <c r="G25">
        <f t="shared" si="1"/>
        <v>-6.9538461843805814</v>
      </c>
      <c r="H25">
        <v>-2</v>
      </c>
      <c r="I25">
        <f t="shared" si="2"/>
        <v>4</v>
      </c>
      <c r="J25">
        <f t="shared" si="3"/>
        <v>-8</v>
      </c>
      <c r="K25">
        <f t="shared" si="4"/>
        <v>16</v>
      </c>
      <c r="L25">
        <f t="shared" si="5"/>
        <v>-6.9538461843805814</v>
      </c>
      <c r="M25">
        <f t="shared" si="12"/>
        <v>13.907692368761163</v>
      </c>
      <c r="O25">
        <f t="shared" si="13"/>
        <v>0.1638285920831084</v>
      </c>
      <c r="P25">
        <f t="shared" si="9"/>
        <v>8.9020310363950195E-2</v>
      </c>
      <c r="Q25">
        <f t="shared" si="10"/>
        <v>0.11961613533159143</v>
      </c>
      <c r="U25" s="5">
        <v>1994</v>
      </c>
      <c r="V25" s="5">
        <v>32.36</v>
      </c>
      <c r="W25">
        <f t="shared" si="7"/>
        <v>38.348929004786825</v>
      </c>
    </row>
    <row r="26" spans="1:23" ht="15.75" thickBot="1" x14ac:dyDescent="0.3">
      <c r="A26" s="3">
        <v>1995</v>
      </c>
      <c r="B26" s="3">
        <v>39.07</v>
      </c>
      <c r="C26">
        <v>27</v>
      </c>
      <c r="D26">
        <f t="shared" si="0"/>
        <v>3.6653549090669792</v>
      </c>
      <c r="F26">
        <f t="shared" si="11"/>
        <v>0</v>
      </c>
      <c r="G26">
        <f t="shared" si="1"/>
        <v>-3.6653549090669792</v>
      </c>
      <c r="H26">
        <v>-1</v>
      </c>
      <c r="I26">
        <f t="shared" si="2"/>
        <v>1</v>
      </c>
      <c r="J26">
        <f t="shared" si="3"/>
        <v>-1</v>
      </c>
      <c r="K26">
        <f t="shared" si="4"/>
        <v>1</v>
      </c>
      <c r="L26">
        <f t="shared" si="5"/>
        <v>-3.6653549090669792</v>
      </c>
      <c r="M26">
        <f t="shared" si="12"/>
        <v>3.6653549090669792</v>
      </c>
      <c r="O26">
        <f t="shared" si="13"/>
        <v>0.18843181687668853</v>
      </c>
      <c r="P26">
        <f t="shared" ref="P26:P51" si="14">O26-O25</f>
        <v>2.4603224793580125E-2</v>
      </c>
      <c r="Q26">
        <f t="shared" ref="Q26:Q51" si="15">P26-P25</f>
        <v>-6.441708557037007E-2</v>
      </c>
      <c r="U26" s="3">
        <v>1995</v>
      </c>
      <c r="V26" s="3">
        <v>39.07</v>
      </c>
      <c r="W26">
        <f t="shared" si="7"/>
        <v>42.864119884675056</v>
      </c>
    </row>
    <row r="27" spans="1:23" ht="15.75" thickBot="1" x14ac:dyDescent="0.3">
      <c r="A27" s="5">
        <v>1996</v>
      </c>
      <c r="B27" s="5">
        <v>40.799999999999997</v>
      </c>
      <c r="C27">
        <v>26</v>
      </c>
      <c r="D27">
        <f t="shared" si="0"/>
        <v>3.708682081410116</v>
      </c>
      <c r="F27">
        <f t="shared" si="11"/>
        <v>0</v>
      </c>
      <c r="G27">
        <f t="shared" si="1"/>
        <v>0</v>
      </c>
      <c r="H27"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12"/>
        <v>0</v>
      </c>
      <c r="O27">
        <f t="shared" si="13"/>
        <v>4.3327172343136766E-2</v>
      </c>
      <c r="P27">
        <f t="shared" si="14"/>
        <v>-0.14510464453355176</v>
      </c>
      <c r="Q27">
        <f t="shared" si="15"/>
        <v>-0.16970786932713189</v>
      </c>
      <c r="U27" s="5">
        <v>1996</v>
      </c>
      <c r="V27" s="5">
        <v>40.799999999999997</v>
      </c>
      <c r="W27">
        <f t="shared" si="7"/>
        <v>47.93016554228398</v>
      </c>
    </row>
    <row r="28" spans="1:23" ht="15.75" thickBot="1" x14ac:dyDescent="0.3">
      <c r="A28" s="3">
        <v>1997</v>
      </c>
      <c r="B28" s="3">
        <v>44.46</v>
      </c>
      <c r="C28">
        <v>25</v>
      </c>
      <c r="D28">
        <f t="shared" si="0"/>
        <v>3.7945899085360506</v>
      </c>
      <c r="F28">
        <f t="shared" si="11"/>
        <v>0</v>
      </c>
      <c r="G28">
        <f t="shared" si="1"/>
        <v>3.7945899085360506</v>
      </c>
      <c r="H28">
        <v>1</v>
      </c>
      <c r="I28">
        <f t="shared" si="2"/>
        <v>1</v>
      </c>
      <c r="J28">
        <f t="shared" si="3"/>
        <v>1</v>
      </c>
      <c r="K28">
        <f t="shared" si="4"/>
        <v>1</v>
      </c>
      <c r="L28">
        <f t="shared" si="5"/>
        <v>3.7945899085360506</v>
      </c>
      <c r="M28">
        <f t="shared" si="12"/>
        <v>3.7945899085360506</v>
      </c>
      <c r="O28">
        <f t="shared" si="13"/>
        <v>8.5907827125934588E-2</v>
      </c>
      <c r="P28">
        <f t="shared" si="14"/>
        <v>4.2580654782797822E-2</v>
      </c>
      <c r="Q28">
        <f t="shared" si="15"/>
        <v>0.18768529931634959</v>
      </c>
      <c r="U28" s="3">
        <v>1997</v>
      </c>
      <c r="V28" s="3">
        <v>44.46</v>
      </c>
      <c r="W28">
        <f t="shared" si="7"/>
        <v>53.616479414171003</v>
      </c>
    </row>
    <row r="29" spans="1:23" ht="15.75" thickBot="1" x14ac:dyDescent="0.3">
      <c r="A29" s="5">
        <v>1998</v>
      </c>
      <c r="B29" s="5">
        <v>46.43</v>
      </c>
      <c r="C29">
        <v>24</v>
      </c>
      <c r="D29">
        <f t="shared" si="0"/>
        <v>3.8379458020318302</v>
      </c>
      <c r="F29">
        <f t="shared" si="11"/>
        <v>0</v>
      </c>
      <c r="G29">
        <f t="shared" si="1"/>
        <v>7.6758916040636604</v>
      </c>
      <c r="H29">
        <v>2</v>
      </c>
      <c r="I29">
        <f t="shared" si="2"/>
        <v>4</v>
      </c>
      <c r="J29">
        <f t="shared" si="3"/>
        <v>8</v>
      </c>
      <c r="K29">
        <f t="shared" si="4"/>
        <v>16</v>
      </c>
      <c r="L29">
        <f t="shared" si="5"/>
        <v>7.6758916040636604</v>
      </c>
      <c r="M29">
        <f t="shared" si="12"/>
        <v>15.351783208127321</v>
      </c>
      <c r="O29">
        <f t="shared" si="13"/>
        <v>4.3355893495779618E-2</v>
      </c>
      <c r="P29">
        <f t="shared" si="14"/>
        <v>-4.255193363015497E-2</v>
      </c>
      <c r="Q29">
        <f t="shared" si="15"/>
        <v>-8.5132588412952792E-2</v>
      </c>
      <c r="U29" s="5">
        <v>1998</v>
      </c>
      <c r="V29" s="5">
        <v>46.43</v>
      </c>
      <c r="W29">
        <f t="shared" si="7"/>
        <v>60.001485869080625</v>
      </c>
    </row>
    <row r="30" spans="1:23" ht="15.75" thickBot="1" x14ac:dyDescent="0.3">
      <c r="A30" s="3">
        <v>1999</v>
      </c>
      <c r="B30" s="3">
        <v>52.54</v>
      </c>
      <c r="C30">
        <v>23</v>
      </c>
      <c r="D30">
        <f t="shared" si="0"/>
        <v>3.9615747842573938</v>
      </c>
      <c r="F30">
        <f t="shared" si="11"/>
        <v>0</v>
      </c>
      <c r="G30">
        <f t="shared" si="1"/>
        <v>11.884724352772182</v>
      </c>
      <c r="H30">
        <v>3</v>
      </c>
      <c r="I30">
        <f t="shared" si="2"/>
        <v>9</v>
      </c>
      <c r="J30">
        <f t="shared" si="3"/>
        <v>27</v>
      </c>
      <c r="K30">
        <f t="shared" si="4"/>
        <v>81</v>
      </c>
      <c r="L30">
        <f t="shared" si="5"/>
        <v>11.884724352772182</v>
      </c>
      <c r="M30">
        <f t="shared" si="12"/>
        <v>35.654173058316545</v>
      </c>
      <c r="O30">
        <f t="shared" si="13"/>
        <v>0.12362898222556362</v>
      </c>
      <c r="P30">
        <f t="shared" si="14"/>
        <v>8.0273088729784003E-2</v>
      </c>
      <c r="Q30">
        <f t="shared" si="15"/>
        <v>0.12282502235993897</v>
      </c>
      <c r="U30" s="3">
        <v>1999</v>
      </c>
      <c r="V30" s="3">
        <v>52.54</v>
      </c>
      <c r="W30">
        <f t="shared" si="7"/>
        <v>67.173822698489658</v>
      </c>
    </row>
    <row r="31" spans="1:23" ht="15.75" thickBot="1" x14ac:dyDescent="0.3">
      <c r="A31" s="5">
        <v>2000</v>
      </c>
      <c r="B31" s="5">
        <v>60.88</v>
      </c>
      <c r="C31">
        <v>22</v>
      </c>
      <c r="D31">
        <f t="shared" si="0"/>
        <v>4.1089047135534305</v>
      </c>
      <c r="F31">
        <f t="shared" si="11"/>
        <v>0</v>
      </c>
      <c r="G31">
        <f t="shared" si="1"/>
        <v>16.435618854213722</v>
      </c>
      <c r="H31">
        <v>4</v>
      </c>
      <c r="I31">
        <f t="shared" si="2"/>
        <v>16</v>
      </c>
      <c r="J31">
        <f t="shared" si="3"/>
        <v>64</v>
      </c>
      <c r="K31">
        <f t="shared" si="4"/>
        <v>256</v>
      </c>
      <c r="L31">
        <f t="shared" si="5"/>
        <v>16.435618854213722</v>
      </c>
      <c r="M31">
        <f t="shared" si="12"/>
        <v>65.742475416854887</v>
      </c>
      <c r="O31">
        <f t="shared" si="13"/>
        <v>0.14732992929603661</v>
      </c>
      <c r="P31">
        <f t="shared" si="14"/>
        <v>2.3700947070472989E-2</v>
      </c>
      <c r="Q31">
        <f t="shared" si="15"/>
        <v>-5.6572141659311015E-2</v>
      </c>
      <c r="U31" s="5">
        <v>2000</v>
      </c>
      <c r="V31" s="5">
        <v>60.88</v>
      </c>
      <c r="W31">
        <f t="shared" si="7"/>
        <v>75.233708267476572</v>
      </c>
    </row>
    <row r="32" spans="1:23" ht="15.75" thickBot="1" x14ac:dyDescent="0.3">
      <c r="A32" s="3">
        <v>2001</v>
      </c>
      <c r="B32" s="3">
        <v>60.96</v>
      </c>
      <c r="C32">
        <v>21</v>
      </c>
      <c r="D32">
        <f t="shared" si="0"/>
        <v>4.110217911378391</v>
      </c>
      <c r="F32">
        <f t="shared" si="11"/>
        <v>0</v>
      </c>
      <c r="G32">
        <f t="shared" si="1"/>
        <v>20.551089556891956</v>
      </c>
      <c r="H32">
        <v>5</v>
      </c>
      <c r="I32">
        <f t="shared" si="2"/>
        <v>25</v>
      </c>
      <c r="J32">
        <f t="shared" si="3"/>
        <v>125</v>
      </c>
      <c r="K32">
        <f t="shared" si="4"/>
        <v>625</v>
      </c>
      <c r="L32">
        <f t="shared" si="5"/>
        <v>20.551089556891956</v>
      </c>
      <c r="M32">
        <f t="shared" si="12"/>
        <v>102.75544778445978</v>
      </c>
      <c r="O32">
        <f t="shared" si="13"/>
        <v>1.3131978249605325E-3</v>
      </c>
      <c r="P32">
        <f t="shared" si="14"/>
        <v>-0.14601673147107608</v>
      </c>
      <c r="Q32">
        <f t="shared" si="15"/>
        <v>-0.16971767854154907</v>
      </c>
      <c r="U32" s="3">
        <v>2001</v>
      </c>
      <c r="V32" s="3">
        <v>60.96</v>
      </c>
      <c r="W32">
        <f t="shared" si="7"/>
        <v>84.294496425921395</v>
      </c>
    </row>
    <row r="33" spans="1:23" ht="15.75" thickBot="1" x14ac:dyDescent="0.3">
      <c r="A33" s="5">
        <v>2002</v>
      </c>
      <c r="B33" s="5">
        <v>73.45</v>
      </c>
      <c r="C33">
        <v>20</v>
      </c>
      <c r="D33">
        <f t="shared" si="0"/>
        <v>4.2966049026198867</v>
      </c>
      <c r="F33">
        <f t="shared" si="11"/>
        <v>0</v>
      </c>
      <c r="G33">
        <f t="shared" si="1"/>
        <v>25.77962941571932</v>
      </c>
      <c r="H33">
        <v>6</v>
      </c>
      <c r="I33">
        <f t="shared" si="2"/>
        <v>36</v>
      </c>
      <c r="J33">
        <f t="shared" si="3"/>
        <v>216</v>
      </c>
      <c r="K33">
        <f t="shared" si="4"/>
        <v>1296</v>
      </c>
      <c r="L33">
        <f t="shared" si="5"/>
        <v>25.77962941571932</v>
      </c>
      <c r="M33">
        <f t="shared" si="12"/>
        <v>154.67777649431594</v>
      </c>
      <c r="O33">
        <f t="shared" si="13"/>
        <v>0.18638699124149571</v>
      </c>
      <c r="P33">
        <f t="shared" si="14"/>
        <v>0.18507379341653518</v>
      </c>
      <c r="Q33">
        <f t="shared" si="15"/>
        <v>0.33109052488761126</v>
      </c>
      <c r="U33" s="5">
        <v>2002</v>
      </c>
      <c r="V33" s="5">
        <v>73.45</v>
      </c>
      <c r="W33">
        <f t="shared" si="7"/>
        <v>94.484445595622489</v>
      </c>
    </row>
    <row r="34" spans="1:23" ht="15.75" thickBot="1" x14ac:dyDescent="0.3">
      <c r="A34" s="3">
        <v>2003</v>
      </c>
      <c r="B34" s="3">
        <v>90.84</v>
      </c>
      <c r="C34">
        <v>19</v>
      </c>
      <c r="D34">
        <f t="shared" si="0"/>
        <v>4.5090997172373575</v>
      </c>
      <c r="F34">
        <f t="shared" si="11"/>
        <v>0</v>
      </c>
      <c r="G34">
        <f t="shared" si="1"/>
        <v>31.563698020661501</v>
      </c>
      <c r="H34">
        <v>7</v>
      </c>
      <c r="I34">
        <f t="shared" si="2"/>
        <v>49</v>
      </c>
      <c r="J34">
        <f t="shared" si="3"/>
        <v>343</v>
      </c>
      <c r="K34">
        <f t="shared" si="4"/>
        <v>2401</v>
      </c>
      <c r="L34">
        <f t="shared" si="5"/>
        <v>31.563698020661501</v>
      </c>
      <c r="M34">
        <f t="shared" si="12"/>
        <v>220.94588614463052</v>
      </c>
      <c r="O34">
        <f t="shared" si="13"/>
        <v>0.21249481461747077</v>
      </c>
      <c r="P34">
        <f t="shared" si="14"/>
        <v>2.6107823375975059E-2</v>
      </c>
      <c r="Q34">
        <f t="shared" si="15"/>
        <v>-0.15896597004056012</v>
      </c>
      <c r="U34" s="3">
        <v>2003</v>
      </c>
      <c r="V34" s="3">
        <v>90.84</v>
      </c>
      <c r="W34">
        <f t="shared" ref="W34:W52" si="16">$N$55*($N$56^H34)*($N$57^I34)</f>
        <v>105.94873225080129</v>
      </c>
    </row>
    <row r="35" spans="1:23" ht="15.75" thickBot="1" x14ac:dyDescent="0.3">
      <c r="A35" s="5">
        <v>2004</v>
      </c>
      <c r="B35" s="5">
        <v>126.65</v>
      </c>
      <c r="C35">
        <v>18</v>
      </c>
      <c r="D35">
        <f t="shared" si="0"/>
        <v>4.8414273764476841</v>
      </c>
      <c r="F35">
        <f t="shared" si="11"/>
        <v>0</v>
      </c>
      <c r="G35">
        <f t="shared" si="1"/>
        <v>38.731419011581472</v>
      </c>
      <c r="H35">
        <v>8</v>
      </c>
      <c r="I35">
        <f t="shared" si="2"/>
        <v>64</v>
      </c>
      <c r="J35">
        <f t="shared" si="3"/>
        <v>512</v>
      </c>
      <c r="K35">
        <f t="shared" si="4"/>
        <v>4096</v>
      </c>
      <c r="L35">
        <f t="shared" si="5"/>
        <v>38.731419011581472</v>
      </c>
      <c r="M35">
        <f t="shared" si="12"/>
        <v>309.85135209265178</v>
      </c>
      <c r="O35">
        <f t="shared" si="13"/>
        <v>0.33232765921032659</v>
      </c>
      <c r="P35">
        <f t="shared" si="14"/>
        <v>0.11983284459285581</v>
      </c>
      <c r="Q35">
        <f t="shared" si="15"/>
        <v>9.3725021216880755E-2</v>
      </c>
      <c r="U35" s="5">
        <v>2004</v>
      </c>
      <c r="V35" s="5">
        <v>126.65</v>
      </c>
      <c r="W35">
        <f t="shared" si="16"/>
        <v>118.85174337047231</v>
      </c>
    </row>
    <row r="36" spans="1:23" ht="15.75" thickBot="1" x14ac:dyDescent="0.3">
      <c r="A36" s="3">
        <v>2005</v>
      </c>
      <c r="B36" s="3">
        <v>160.84</v>
      </c>
      <c r="C36">
        <v>17</v>
      </c>
      <c r="D36">
        <f t="shared" si="0"/>
        <v>5.080410082029073</v>
      </c>
      <c r="F36">
        <f t="shared" si="11"/>
        <v>0</v>
      </c>
      <c r="G36">
        <f t="shared" si="1"/>
        <v>45.723690738261659</v>
      </c>
      <c r="H36">
        <v>9</v>
      </c>
      <c r="I36">
        <f t="shared" si="2"/>
        <v>81</v>
      </c>
      <c r="J36">
        <f t="shared" si="3"/>
        <v>729</v>
      </c>
      <c r="K36">
        <f t="shared" si="4"/>
        <v>6561</v>
      </c>
      <c r="L36">
        <f t="shared" si="5"/>
        <v>45.723690738261659</v>
      </c>
      <c r="M36">
        <f t="shared" si="12"/>
        <v>411.51321664435488</v>
      </c>
      <c r="O36">
        <f t="shared" si="13"/>
        <v>0.2389827055813889</v>
      </c>
      <c r="P36">
        <f t="shared" si="14"/>
        <v>-9.3344953628937688E-2</v>
      </c>
      <c r="Q36">
        <f t="shared" si="15"/>
        <v>-0.2131777982217935</v>
      </c>
      <c r="U36" s="3">
        <v>2005</v>
      </c>
      <c r="V36" s="3">
        <v>160.84</v>
      </c>
      <c r="W36">
        <f t="shared" si="16"/>
        <v>133.3796874452068</v>
      </c>
    </row>
    <row r="37" spans="1:23" ht="15.75" thickBot="1" x14ac:dyDescent="0.3">
      <c r="A37" s="5">
        <v>2006</v>
      </c>
      <c r="B37" s="5">
        <v>199.97</v>
      </c>
      <c r="C37">
        <v>16</v>
      </c>
      <c r="D37">
        <f t="shared" si="0"/>
        <v>5.2981673552969113</v>
      </c>
      <c r="F37">
        <f t="shared" si="11"/>
        <v>0</v>
      </c>
      <c r="G37">
        <f t="shared" si="1"/>
        <v>52.981673552969113</v>
      </c>
      <c r="H37">
        <v>10</v>
      </c>
      <c r="I37">
        <f t="shared" si="2"/>
        <v>100</v>
      </c>
      <c r="J37">
        <f t="shared" si="3"/>
        <v>1000</v>
      </c>
      <c r="K37">
        <f t="shared" si="4"/>
        <v>10000</v>
      </c>
      <c r="L37">
        <f t="shared" si="5"/>
        <v>52.981673552969113</v>
      </c>
      <c r="M37">
        <f t="shared" si="12"/>
        <v>529.81673552969119</v>
      </c>
      <c r="O37">
        <f t="shared" si="13"/>
        <v>0.21775727326783834</v>
      </c>
      <c r="P37">
        <f t="shared" si="14"/>
        <v>-2.1225432313550563E-2</v>
      </c>
      <c r="Q37">
        <f t="shared" si="15"/>
        <v>7.2119521315387125E-2</v>
      </c>
      <c r="U37" s="5">
        <v>2006</v>
      </c>
      <c r="V37" s="5">
        <v>199.97</v>
      </c>
      <c r="W37">
        <f t="shared" si="16"/>
        <v>149.74356936469823</v>
      </c>
    </row>
    <row r="38" spans="1:23" ht="15.75" thickBot="1" x14ac:dyDescent="0.3">
      <c r="A38" s="3">
        <v>2007</v>
      </c>
      <c r="B38" s="3">
        <v>253.08</v>
      </c>
      <c r="C38">
        <v>15</v>
      </c>
      <c r="D38">
        <f t="shared" si="0"/>
        <v>5.5337056442786832</v>
      </c>
      <c r="F38">
        <f t="shared" si="11"/>
        <v>0</v>
      </c>
      <c r="G38">
        <f t="shared" si="1"/>
        <v>60.870762087065515</v>
      </c>
      <c r="H38">
        <v>11</v>
      </c>
      <c r="I38">
        <f t="shared" si="2"/>
        <v>121</v>
      </c>
      <c r="J38">
        <f t="shared" si="3"/>
        <v>1331</v>
      </c>
      <c r="K38">
        <f t="shared" si="4"/>
        <v>14641</v>
      </c>
      <c r="L38">
        <f t="shared" si="5"/>
        <v>60.870762087065515</v>
      </c>
      <c r="M38">
        <f t="shared" si="12"/>
        <v>669.57838295772069</v>
      </c>
      <c r="O38">
        <f t="shared" si="13"/>
        <v>0.23553828898177187</v>
      </c>
      <c r="P38">
        <f t="shared" si="14"/>
        <v>1.7781015713933535E-2</v>
      </c>
      <c r="Q38">
        <f t="shared" si="15"/>
        <v>3.9006448027484097E-2</v>
      </c>
      <c r="U38" s="3">
        <v>2007</v>
      </c>
      <c r="V38" s="3">
        <v>253.08</v>
      </c>
      <c r="W38">
        <f t="shared" si="16"/>
        <v>168.18258110786954</v>
      </c>
    </row>
    <row r="39" spans="1:23" ht="15.75" thickBot="1" x14ac:dyDescent="0.3">
      <c r="A39" s="5">
        <v>2008</v>
      </c>
      <c r="B39" s="5">
        <v>288.89999999999998</v>
      </c>
      <c r="C39">
        <v>14</v>
      </c>
      <c r="D39">
        <f t="shared" si="0"/>
        <v>5.6660806074721899</v>
      </c>
      <c r="F39">
        <f t="shared" si="11"/>
        <v>0</v>
      </c>
      <c r="G39">
        <f t="shared" si="1"/>
        <v>67.992967289666282</v>
      </c>
      <c r="H39">
        <v>12</v>
      </c>
      <c r="I39">
        <f t="shared" si="2"/>
        <v>144</v>
      </c>
      <c r="J39">
        <f t="shared" si="3"/>
        <v>1728</v>
      </c>
      <c r="K39">
        <f t="shared" si="4"/>
        <v>20736</v>
      </c>
      <c r="L39">
        <f t="shared" si="5"/>
        <v>67.992967289666282</v>
      </c>
      <c r="M39">
        <f t="shared" si="12"/>
        <v>815.91560747599533</v>
      </c>
      <c r="O39">
        <f t="shared" si="13"/>
        <v>0.13237496319350672</v>
      </c>
      <c r="P39">
        <f t="shared" si="14"/>
        <v>-0.10316332578826515</v>
      </c>
      <c r="Q39">
        <f t="shared" si="15"/>
        <v>-0.12094434150219868</v>
      </c>
      <c r="U39" s="5">
        <v>2008</v>
      </c>
      <c r="V39" s="5">
        <v>288.89999999999998</v>
      </c>
      <c r="W39">
        <f t="shared" si="16"/>
        <v>188.96796773285425</v>
      </c>
    </row>
    <row r="40" spans="1:23" ht="15.75" thickBot="1" x14ac:dyDescent="0.3">
      <c r="A40" s="3">
        <v>2009</v>
      </c>
      <c r="B40" s="3">
        <v>273.75</v>
      </c>
      <c r="C40">
        <v>13</v>
      </c>
      <c r="D40">
        <f t="shared" si="0"/>
        <v>5.6122152811307107</v>
      </c>
      <c r="F40">
        <f t="shared" si="11"/>
        <v>0</v>
      </c>
      <c r="G40">
        <f t="shared" si="1"/>
        <v>72.958798654699237</v>
      </c>
      <c r="H40">
        <v>13</v>
      </c>
      <c r="I40">
        <f t="shared" si="2"/>
        <v>169</v>
      </c>
      <c r="J40">
        <f t="shared" si="3"/>
        <v>2197</v>
      </c>
      <c r="K40">
        <f t="shared" si="4"/>
        <v>28561</v>
      </c>
      <c r="L40">
        <f t="shared" si="5"/>
        <v>72.958798654699237</v>
      </c>
      <c r="M40">
        <f t="shared" si="12"/>
        <v>948.46438251109009</v>
      </c>
      <c r="O40">
        <f t="shared" si="13"/>
        <v>-5.3865326341479225E-2</v>
      </c>
      <c r="P40">
        <f t="shared" si="14"/>
        <v>-0.18624028953498595</v>
      </c>
      <c r="Q40">
        <f t="shared" si="15"/>
        <v>-8.30769637467208E-2</v>
      </c>
      <c r="U40" s="3">
        <v>2009</v>
      </c>
      <c r="V40" s="3">
        <v>273.75</v>
      </c>
      <c r="W40">
        <f t="shared" si="16"/>
        <v>212.40743686869263</v>
      </c>
    </row>
    <row r="41" spans="1:23" ht="15.75" thickBot="1" x14ac:dyDescent="0.3">
      <c r="A41" s="5">
        <v>2010</v>
      </c>
      <c r="B41" s="5">
        <v>375.35</v>
      </c>
      <c r="C41">
        <v>12</v>
      </c>
      <c r="D41">
        <f t="shared" si="0"/>
        <v>5.9278589240190112</v>
      </c>
      <c r="F41">
        <f t="shared" si="11"/>
        <v>0</v>
      </c>
      <c r="G41">
        <f t="shared" si="1"/>
        <v>82.990024936266153</v>
      </c>
      <c r="H41">
        <v>14</v>
      </c>
      <c r="I41">
        <f t="shared" si="2"/>
        <v>196</v>
      </c>
      <c r="J41">
        <f t="shared" si="3"/>
        <v>2744</v>
      </c>
      <c r="K41">
        <f t="shared" si="4"/>
        <v>38416</v>
      </c>
      <c r="L41">
        <f t="shared" si="5"/>
        <v>82.990024936266153</v>
      </c>
      <c r="M41">
        <f t="shared" si="12"/>
        <v>1161.8603491077263</v>
      </c>
      <c r="O41">
        <f t="shared" si="13"/>
        <v>0.31564364288830049</v>
      </c>
      <c r="P41">
        <f t="shared" si="14"/>
        <v>0.36950896922977972</v>
      </c>
      <c r="Q41">
        <f t="shared" si="15"/>
        <v>0.55574925876476566</v>
      </c>
      <c r="U41" s="5">
        <v>2010</v>
      </c>
      <c r="V41" s="5">
        <v>375.35</v>
      </c>
      <c r="W41">
        <f t="shared" si="16"/>
        <v>238.8501899156839</v>
      </c>
    </row>
    <row r="42" spans="1:23" ht="15.75" thickBot="1" x14ac:dyDescent="0.3">
      <c r="A42" s="3">
        <v>2011</v>
      </c>
      <c r="B42" s="3">
        <v>447.38</v>
      </c>
      <c r="C42">
        <v>11</v>
      </c>
      <c r="D42">
        <f t="shared" si="0"/>
        <v>6.1034083453299663</v>
      </c>
      <c r="F42">
        <f t="shared" si="11"/>
        <v>0</v>
      </c>
      <c r="G42">
        <f t="shared" si="1"/>
        <v>91.551125179949494</v>
      </c>
      <c r="H42">
        <v>15</v>
      </c>
      <c r="I42">
        <f t="shared" si="2"/>
        <v>225</v>
      </c>
      <c r="J42">
        <f t="shared" si="3"/>
        <v>3375</v>
      </c>
      <c r="K42">
        <f t="shared" si="4"/>
        <v>50625</v>
      </c>
      <c r="L42">
        <f t="shared" si="5"/>
        <v>91.551125179949494</v>
      </c>
      <c r="M42">
        <f t="shared" si="12"/>
        <v>1373.2668776992425</v>
      </c>
      <c r="O42">
        <f t="shared" si="13"/>
        <v>0.17554942131095519</v>
      </c>
      <c r="P42">
        <f t="shared" si="14"/>
        <v>-0.1400942215773453</v>
      </c>
      <c r="Q42">
        <f t="shared" si="15"/>
        <v>-0.50960319080712502</v>
      </c>
      <c r="U42" s="3">
        <v>2011</v>
      </c>
      <c r="V42" s="3">
        <v>447.38</v>
      </c>
      <c r="W42">
        <f t="shared" si="16"/>
        <v>268.69266466525579</v>
      </c>
    </row>
    <row r="43" spans="1:23" ht="15.75" thickBot="1" x14ac:dyDescent="0.3">
      <c r="A43" s="5">
        <v>2012</v>
      </c>
      <c r="B43" s="5">
        <v>448.4</v>
      </c>
      <c r="C43">
        <v>10</v>
      </c>
      <c r="D43">
        <f t="shared" si="0"/>
        <v>6.1056856911980049</v>
      </c>
      <c r="F43">
        <f t="shared" si="11"/>
        <v>0</v>
      </c>
      <c r="G43">
        <f t="shared" si="1"/>
        <v>97.690971059168078</v>
      </c>
      <c r="H43">
        <v>16</v>
      </c>
      <c r="I43">
        <f t="shared" si="2"/>
        <v>256</v>
      </c>
      <c r="J43">
        <f t="shared" si="3"/>
        <v>4096</v>
      </c>
      <c r="K43">
        <f t="shared" si="4"/>
        <v>65536</v>
      </c>
      <c r="L43">
        <f t="shared" si="5"/>
        <v>97.690971059168078</v>
      </c>
      <c r="M43">
        <f t="shared" si="12"/>
        <v>1563.0555369466892</v>
      </c>
      <c r="O43">
        <f t="shared" si="13"/>
        <v>2.2773458680385161E-3</v>
      </c>
      <c r="P43">
        <f t="shared" si="14"/>
        <v>-0.17327207544291667</v>
      </c>
      <c r="Q43">
        <f t="shared" si="15"/>
        <v>-3.3177853865571372E-2</v>
      </c>
      <c r="U43" s="5">
        <v>2012</v>
      </c>
      <c r="V43" s="5">
        <v>448.4</v>
      </c>
      <c r="W43">
        <f t="shared" si="16"/>
        <v>302.38509228205561</v>
      </c>
    </row>
    <row r="44" spans="1:23" ht="15.75" thickBot="1" x14ac:dyDescent="0.3">
      <c r="A44" s="3">
        <v>2013</v>
      </c>
      <c r="B44" s="3">
        <v>472.18</v>
      </c>
      <c r="C44">
        <v>9</v>
      </c>
      <c r="D44">
        <f t="shared" si="0"/>
        <v>6.1573602688200673</v>
      </c>
      <c r="F44">
        <f t="shared" si="11"/>
        <v>0</v>
      </c>
      <c r="G44">
        <f t="shared" si="1"/>
        <v>104.67512456994115</v>
      </c>
      <c r="H44">
        <v>17</v>
      </c>
      <c r="I44">
        <f t="shared" si="2"/>
        <v>289</v>
      </c>
      <c r="J44">
        <f t="shared" si="3"/>
        <v>4913</v>
      </c>
      <c r="K44">
        <f t="shared" si="4"/>
        <v>83521</v>
      </c>
      <c r="L44">
        <f t="shared" si="5"/>
        <v>104.67512456994115</v>
      </c>
      <c r="M44">
        <f t="shared" si="12"/>
        <v>1779.4771176889994</v>
      </c>
      <c r="O44">
        <f t="shared" si="13"/>
        <v>5.1674577622062401E-2</v>
      </c>
      <c r="P44">
        <f t="shared" si="14"/>
        <v>4.9397231754023885E-2</v>
      </c>
      <c r="Q44">
        <f t="shared" si="15"/>
        <v>0.22266930719694056</v>
      </c>
      <c r="U44" s="3">
        <v>2013</v>
      </c>
      <c r="V44" s="3">
        <v>472.18</v>
      </c>
      <c r="W44">
        <f t="shared" si="16"/>
        <v>340.43898681544414</v>
      </c>
    </row>
    <row r="45" spans="1:23" ht="15.75" thickBot="1" x14ac:dyDescent="0.3">
      <c r="A45" s="5">
        <v>2014</v>
      </c>
      <c r="B45" s="5">
        <v>468.35</v>
      </c>
      <c r="C45">
        <v>8</v>
      </c>
      <c r="D45">
        <f t="shared" si="0"/>
        <v>6.1492158796551397</v>
      </c>
      <c r="F45">
        <f t="shared" si="11"/>
        <v>0</v>
      </c>
      <c r="G45">
        <f t="shared" si="1"/>
        <v>110.68588583379251</v>
      </c>
      <c r="H45">
        <v>18</v>
      </c>
      <c r="I45">
        <f t="shared" si="2"/>
        <v>324</v>
      </c>
      <c r="J45">
        <f t="shared" si="3"/>
        <v>5832</v>
      </c>
      <c r="K45">
        <f t="shared" si="4"/>
        <v>104976</v>
      </c>
      <c r="L45">
        <f t="shared" si="5"/>
        <v>110.68588583379251</v>
      </c>
      <c r="M45">
        <f t="shared" si="12"/>
        <v>1992.3459450082653</v>
      </c>
      <c r="O45">
        <f t="shared" si="13"/>
        <v>-8.1443891649275457E-3</v>
      </c>
      <c r="P45">
        <f t="shared" si="14"/>
        <v>-5.9818966786989947E-2</v>
      </c>
      <c r="Q45">
        <f t="shared" si="15"/>
        <v>-0.10921619854101383</v>
      </c>
      <c r="U45" s="5">
        <v>2014</v>
      </c>
      <c r="V45" s="5">
        <v>468.35</v>
      </c>
      <c r="W45">
        <f t="shared" si="16"/>
        <v>383.43570293081655</v>
      </c>
    </row>
    <row r="46" spans="1:23" ht="15.75" thickBot="1" x14ac:dyDescent="0.3">
      <c r="A46" s="3">
        <v>2015</v>
      </c>
      <c r="B46" s="3">
        <v>416.79</v>
      </c>
      <c r="C46">
        <v>7</v>
      </c>
      <c r="D46">
        <f t="shared" si="0"/>
        <v>6.03258249782888</v>
      </c>
      <c r="F46">
        <f t="shared" si="11"/>
        <v>0</v>
      </c>
      <c r="G46">
        <f t="shared" si="1"/>
        <v>114.61906745874872</v>
      </c>
      <c r="H46">
        <v>19</v>
      </c>
      <c r="I46">
        <f t="shared" si="2"/>
        <v>361</v>
      </c>
      <c r="J46">
        <f t="shared" si="3"/>
        <v>6859</v>
      </c>
      <c r="K46">
        <f t="shared" si="4"/>
        <v>130321</v>
      </c>
      <c r="L46">
        <f t="shared" si="5"/>
        <v>114.61906745874872</v>
      </c>
      <c r="M46">
        <f t="shared" si="12"/>
        <v>2177.7622817162255</v>
      </c>
      <c r="O46">
        <f t="shared" si="13"/>
        <v>-0.11663338182625971</v>
      </c>
      <c r="P46">
        <f t="shared" si="14"/>
        <v>-0.10848899266133216</v>
      </c>
      <c r="Q46">
        <f t="shared" si="15"/>
        <v>-4.8670025874342215E-2</v>
      </c>
      <c r="U46" s="3">
        <v>2015</v>
      </c>
      <c r="V46" s="3">
        <v>416.79</v>
      </c>
      <c r="W46">
        <f t="shared" si="16"/>
        <v>432.03621772714752</v>
      </c>
    </row>
    <row r="47" spans="1:23" ht="15.75" thickBot="1" x14ac:dyDescent="0.3">
      <c r="A47" s="5">
        <v>2016</v>
      </c>
      <c r="B47" s="5">
        <v>439.64</v>
      </c>
      <c r="C47">
        <v>6</v>
      </c>
      <c r="D47">
        <f t="shared" si="0"/>
        <v>6.0859562102006999</v>
      </c>
      <c r="F47">
        <f t="shared" si="11"/>
        <v>0</v>
      </c>
      <c r="G47">
        <f t="shared" si="1"/>
        <v>121.71912420401399</v>
      </c>
      <c r="H47">
        <v>20</v>
      </c>
      <c r="I47">
        <f t="shared" si="2"/>
        <v>400</v>
      </c>
      <c r="J47">
        <f t="shared" si="3"/>
        <v>8000</v>
      </c>
      <c r="K47">
        <f t="shared" si="4"/>
        <v>160000</v>
      </c>
      <c r="L47">
        <f t="shared" si="5"/>
        <v>121.71912420401399</v>
      </c>
      <c r="M47">
        <f t="shared" si="12"/>
        <v>2434.3824840802799</v>
      </c>
      <c r="O47">
        <f t="shared" si="13"/>
        <v>5.337371237181987E-2</v>
      </c>
      <c r="P47">
        <f t="shared" si="14"/>
        <v>0.17000709419807958</v>
      </c>
      <c r="Q47">
        <f t="shared" si="15"/>
        <v>0.27849608685941174</v>
      </c>
      <c r="U47" s="5">
        <v>2016</v>
      </c>
      <c r="V47" s="5">
        <v>439.64</v>
      </c>
      <c r="W47">
        <f t="shared" si="16"/>
        <v>486.99231574547798</v>
      </c>
    </row>
    <row r="48" spans="1:23" ht="15.75" thickBot="1" x14ac:dyDescent="0.3">
      <c r="A48" s="3">
        <v>2017</v>
      </c>
      <c r="B48" s="3">
        <v>498.26</v>
      </c>
      <c r="C48">
        <v>5</v>
      </c>
      <c r="D48">
        <f t="shared" si="0"/>
        <v>6.2111220291373597</v>
      </c>
      <c r="F48">
        <f t="shared" si="11"/>
        <v>0</v>
      </c>
      <c r="G48">
        <f t="shared" si="1"/>
        <v>130.43356261188455</v>
      </c>
      <c r="H48">
        <v>21</v>
      </c>
      <c r="I48">
        <f t="shared" si="2"/>
        <v>441</v>
      </c>
      <c r="J48">
        <f t="shared" si="3"/>
        <v>9261</v>
      </c>
      <c r="K48">
        <f t="shared" si="4"/>
        <v>194481</v>
      </c>
      <c r="L48">
        <f t="shared" si="5"/>
        <v>130.43356261188455</v>
      </c>
      <c r="M48">
        <f t="shared" si="12"/>
        <v>2739.1048148495756</v>
      </c>
      <c r="O48">
        <f t="shared" si="13"/>
        <v>0.12516581893665979</v>
      </c>
      <c r="P48">
        <f t="shared" si="14"/>
        <v>7.1792106564839919E-2</v>
      </c>
      <c r="Q48">
        <f t="shared" si="15"/>
        <v>-9.8214987633239659E-2</v>
      </c>
      <c r="U48" s="3">
        <v>2017</v>
      </c>
      <c r="V48" s="3">
        <v>498.26</v>
      </c>
      <c r="W48">
        <f t="shared" si="16"/>
        <v>549.15938304766894</v>
      </c>
    </row>
    <row r="49" spans="1:23" ht="15.75" thickBot="1" x14ac:dyDescent="0.3">
      <c r="A49" s="5">
        <v>2018</v>
      </c>
      <c r="B49" s="5">
        <v>538.64</v>
      </c>
      <c r="C49">
        <v>4</v>
      </c>
      <c r="D49">
        <f t="shared" si="0"/>
        <v>6.289047444237025</v>
      </c>
      <c r="F49">
        <f t="shared" si="11"/>
        <v>0</v>
      </c>
      <c r="G49">
        <f t="shared" si="1"/>
        <v>138.35904377321455</v>
      </c>
      <c r="H49">
        <v>22</v>
      </c>
      <c r="I49">
        <f t="shared" si="2"/>
        <v>484</v>
      </c>
      <c r="J49">
        <f t="shared" si="3"/>
        <v>10648</v>
      </c>
      <c r="K49">
        <f t="shared" si="4"/>
        <v>234256</v>
      </c>
      <c r="L49">
        <f t="shared" si="5"/>
        <v>138.35904377321455</v>
      </c>
      <c r="M49">
        <f t="shared" si="12"/>
        <v>3043.8989630107203</v>
      </c>
      <c r="O49">
        <f t="shared" si="13"/>
        <v>7.7925415099665329E-2</v>
      </c>
      <c r="P49">
        <f t="shared" si="14"/>
        <v>-4.724040383699446E-2</v>
      </c>
      <c r="Q49">
        <f t="shared" si="15"/>
        <v>-0.11903251040183438</v>
      </c>
      <c r="U49" s="5">
        <v>2018</v>
      </c>
      <c r="V49" s="5">
        <v>538.64</v>
      </c>
      <c r="W49">
        <f t="shared" si="16"/>
        <v>619.51104710446953</v>
      </c>
    </row>
    <row r="50" spans="1:23" ht="15.75" thickBot="1" x14ac:dyDescent="0.3">
      <c r="A50" s="3">
        <v>2019</v>
      </c>
      <c r="B50" s="3">
        <v>529.24</v>
      </c>
      <c r="C50">
        <v>3</v>
      </c>
      <c r="D50">
        <f t="shared" si="0"/>
        <v>6.2714420151742098</v>
      </c>
      <c r="F50">
        <f t="shared" si="11"/>
        <v>0</v>
      </c>
      <c r="G50">
        <f t="shared" si="1"/>
        <v>144.24316634900683</v>
      </c>
      <c r="H50">
        <v>23</v>
      </c>
      <c r="I50">
        <f t="shared" si="2"/>
        <v>529</v>
      </c>
      <c r="J50">
        <f t="shared" si="3"/>
        <v>12167</v>
      </c>
      <c r="K50">
        <f t="shared" si="4"/>
        <v>279841</v>
      </c>
      <c r="L50">
        <f t="shared" si="5"/>
        <v>144.24316634900683</v>
      </c>
      <c r="M50">
        <f t="shared" si="12"/>
        <v>3317.5928260271571</v>
      </c>
      <c r="O50">
        <f t="shared" si="13"/>
        <v>-1.7605429062815148E-2</v>
      </c>
      <c r="P50">
        <f t="shared" si="14"/>
        <v>-9.5530844162480477E-2</v>
      </c>
      <c r="Q50">
        <f t="shared" si="15"/>
        <v>-4.8290440325486017E-2</v>
      </c>
      <c r="U50" s="3">
        <v>2019</v>
      </c>
      <c r="V50" s="3">
        <v>529.24</v>
      </c>
      <c r="W50">
        <f t="shared" si="16"/>
        <v>699.1559348122081</v>
      </c>
    </row>
    <row r="51" spans="1:23" ht="15.75" thickBot="1" x14ac:dyDescent="0.3">
      <c r="A51" s="5">
        <v>2020</v>
      </c>
      <c r="B51" s="5">
        <v>499.1</v>
      </c>
      <c r="C51">
        <v>2</v>
      </c>
      <c r="D51">
        <f t="shared" si="0"/>
        <v>6.2128064764755635</v>
      </c>
      <c r="F51">
        <f t="shared" si="11"/>
        <v>0</v>
      </c>
      <c r="G51">
        <f t="shared" si="1"/>
        <v>149.10735543541352</v>
      </c>
      <c r="H51">
        <v>24</v>
      </c>
      <c r="I51">
        <f t="shared" si="2"/>
        <v>576</v>
      </c>
      <c r="J51">
        <f t="shared" si="3"/>
        <v>13824</v>
      </c>
      <c r="K51">
        <f t="shared" si="4"/>
        <v>331776</v>
      </c>
      <c r="L51">
        <f t="shared" si="5"/>
        <v>149.10735543541352</v>
      </c>
      <c r="M51">
        <f t="shared" si="12"/>
        <v>3578.5765304499246</v>
      </c>
      <c r="O51">
        <f t="shared" si="13"/>
        <v>-5.863553869864635E-2</v>
      </c>
      <c r="P51">
        <f t="shared" si="14"/>
        <v>-4.1030109635831202E-2</v>
      </c>
      <c r="Q51">
        <f t="shared" si="15"/>
        <v>5.4500734526649275E-2</v>
      </c>
      <c r="U51" s="5">
        <v>2020</v>
      </c>
      <c r="V51" s="5">
        <v>499.1</v>
      </c>
      <c r="W51">
        <f t="shared" si="16"/>
        <v>789.35686199454938</v>
      </c>
    </row>
    <row r="52" spans="1:23" ht="15.75" thickBot="1" x14ac:dyDescent="0.3">
      <c r="A52" s="3">
        <v>2021</v>
      </c>
      <c r="B52" s="3">
        <v>660.5</v>
      </c>
      <c r="C52">
        <v>1</v>
      </c>
      <c r="D52">
        <f t="shared" si="0"/>
        <v>6.4929971239623798</v>
      </c>
      <c r="F52">
        <f t="shared" si="11"/>
        <v>0</v>
      </c>
      <c r="G52">
        <f t="shared" si="1"/>
        <v>162.32492809905949</v>
      </c>
      <c r="H52">
        <v>25</v>
      </c>
      <c r="I52">
        <f t="shared" si="2"/>
        <v>625</v>
      </c>
      <c r="J52">
        <f t="shared" si="3"/>
        <v>15625</v>
      </c>
      <c r="K52">
        <f t="shared" si="4"/>
        <v>390625</v>
      </c>
      <c r="L52">
        <f t="shared" si="5"/>
        <v>162.32492809905949</v>
      </c>
      <c r="M52">
        <f t="shared" si="12"/>
        <v>4058.1232024764872</v>
      </c>
      <c r="U52" s="3">
        <v>2021</v>
      </c>
      <c r="V52" s="3">
        <v>660.5</v>
      </c>
      <c r="W52">
        <f t="shared" si="16"/>
        <v>891.55281509288136</v>
      </c>
    </row>
    <row r="53" spans="1:23" x14ac:dyDescent="0.25">
      <c r="D53" s="12">
        <f>SUM(D2:D52)</f>
        <v>199.5750194915671</v>
      </c>
      <c r="E53" s="12">
        <f t="shared" ref="E53:M53" si="17">SUM(E2:E52)</f>
        <v>0</v>
      </c>
      <c r="F53" s="12">
        <f t="shared" si="17"/>
        <v>190</v>
      </c>
      <c r="G53" s="12">
        <f t="shared" si="17"/>
        <v>1236.6130301337914</v>
      </c>
      <c r="H53" s="12">
        <f t="shared" si="17"/>
        <v>0</v>
      </c>
      <c r="I53" s="12">
        <f>SUM(I2:I52)</f>
        <v>11050</v>
      </c>
      <c r="J53" s="12">
        <f t="shared" si="17"/>
        <v>0</v>
      </c>
      <c r="K53" s="12">
        <f t="shared" si="17"/>
        <v>4307290</v>
      </c>
      <c r="L53" s="12">
        <f t="shared" si="17"/>
        <v>1236.6130301337914</v>
      </c>
      <c r="M53" s="12">
        <f t="shared" si="17"/>
        <v>43625.261718426693</v>
      </c>
    </row>
    <row r="54" spans="1:23" ht="15.75" thickBot="1" x14ac:dyDescent="0.3"/>
    <row r="55" spans="1:23" x14ac:dyDescent="0.25">
      <c r="H55" s="15">
        <f>D53</f>
        <v>199.5750194915671</v>
      </c>
      <c r="I55" s="16" t="s">
        <v>20</v>
      </c>
      <c r="J55" s="17" t="s">
        <v>28</v>
      </c>
      <c r="K55" s="18"/>
      <c r="L55" t="s">
        <v>22</v>
      </c>
      <c r="M55">
        <v>3.8697450670000002</v>
      </c>
      <c r="N55">
        <f>EXP(M55)</f>
        <v>47.93016554228398</v>
      </c>
      <c r="Q55" t="s">
        <v>25</v>
      </c>
    </row>
    <row r="56" spans="1:23" x14ac:dyDescent="0.25">
      <c r="H56" s="19">
        <f>G53</f>
        <v>1236.6130301337914</v>
      </c>
      <c r="I56" s="20" t="s">
        <v>20</v>
      </c>
      <c r="J56" s="20" t="s">
        <v>29</v>
      </c>
      <c r="K56" s="21"/>
      <c r="L56" t="s">
        <v>21</v>
      </c>
      <c r="M56">
        <f>G53/I53</f>
        <v>0.11191068146007162</v>
      </c>
      <c r="N56">
        <f>EXP(M56)</f>
        <v>1.1184129611709452</v>
      </c>
      <c r="Q56" t="s">
        <v>25</v>
      </c>
    </row>
    <row r="57" spans="1:23" ht="15.75" thickBot="1" x14ac:dyDescent="0.3">
      <c r="H57" s="22">
        <f>M53</f>
        <v>43625.261718426693</v>
      </c>
      <c r="I57" s="23" t="s">
        <v>20</v>
      </c>
      <c r="J57" s="23" t="s">
        <v>30</v>
      </c>
      <c r="K57" s="24"/>
      <c r="L57" t="s">
        <v>23</v>
      </c>
      <c r="M57">
        <v>2.0072412000000001E-4</v>
      </c>
      <c r="N57">
        <f>EXP(M57)</f>
        <v>1.000200744266434</v>
      </c>
    </row>
  </sheetData>
  <sortState xmlns:xlrd2="http://schemas.microsoft.com/office/spreadsheetml/2017/richdata2" ref="A2:C52">
    <sortCondition descending="1" ref="C2:C5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842E-389B-4255-9CAE-5727DF9B50E4}">
  <dimension ref="A1:T62"/>
  <sheetViews>
    <sheetView topLeftCell="F11" workbookViewId="0">
      <selection activeCell="N20" sqref="N20"/>
    </sheetView>
  </sheetViews>
  <sheetFormatPr defaultRowHeight="15" x14ac:dyDescent="0.25"/>
  <cols>
    <col min="3" max="3" width="23.7109375" customWidth="1"/>
    <col min="4" max="4" width="23" customWidth="1"/>
  </cols>
  <sheetData>
    <row r="1" spans="1:20" hidden="1" x14ac:dyDescent="0.25">
      <c r="A1" s="13"/>
      <c r="B1" s="13"/>
      <c r="O1" s="13"/>
      <c r="P1" s="13"/>
    </row>
    <row r="2" spans="1:20" ht="15.75" hidden="1" thickBot="1" x14ac:dyDescent="0.3">
      <c r="A2" s="14"/>
      <c r="B2" s="14"/>
      <c r="O2" s="14"/>
      <c r="P2" s="14"/>
    </row>
    <row r="3" spans="1:20" ht="15.75" hidden="1" thickBot="1" x14ac:dyDescent="0.3">
      <c r="A3" s="14"/>
      <c r="B3" s="14"/>
      <c r="O3" s="14"/>
      <c r="P3" s="14"/>
    </row>
    <row r="4" spans="1:20" ht="15.75" hidden="1" thickBot="1" x14ac:dyDescent="0.3">
      <c r="A4" s="14"/>
      <c r="B4" s="14"/>
      <c r="O4" s="14"/>
      <c r="P4" s="14"/>
    </row>
    <row r="5" spans="1:20" ht="15.75" hidden="1" thickBot="1" x14ac:dyDescent="0.3">
      <c r="A5" s="14"/>
      <c r="B5" s="14"/>
      <c r="O5" s="14"/>
      <c r="P5" s="14"/>
    </row>
    <row r="6" spans="1:20" ht="15.75" hidden="1" thickBot="1" x14ac:dyDescent="0.3">
      <c r="A6" s="14"/>
      <c r="B6" s="14"/>
      <c r="O6" s="14"/>
      <c r="P6" s="14"/>
    </row>
    <row r="7" spans="1:20" ht="15.75" hidden="1" thickBot="1" x14ac:dyDescent="0.3">
      <c r="A7" s="14"/>
      <c r="B7" s="14"/>
      <c r="O7" s="14"/>
      <c r="P7" s="14"/>
    </row>
    <row r="8" spans="1:20" ht="15.75" hidden="1" thickBot="1" x14ac:dyDescent="0.3">
      <c r="A8" s="14"/>
      <c r="B8" s="14"/>
      <c r="O8" s="14"/>
      <c r="P8" s="14"/>
    </row>
    <row r="9" spans="1:20" ht="15.75" hidden="1" thickBot="1" x14ac:dyDescent="0.3">
      <c r="A9" s="14"/>
      <c r="B9" s="14"/>
      <c r="O9" s="14"/>
      <c r="P9" s="14"/>
    </row>
    <row r="10" spans="1:20" ht="15.75" hidden="1" thickBot="1" x14ac:dyDescent="0.3">
      <c r="A10" s="14"/>
      <c r="B10" s="14"/>
      <c r="O10" s="14"/>
      <c r="P10" s="14"/>
    </row>
    <row r="11" spans="1:20" ht="15.75" thickBot="1" x14ac:dyDescent="0.3">
      <c r="A11" s="13" t="s">
        <v>14</v>
      </c>
      <c r="B11" s="13" t="s">
        <v>13</v>
      </c>
      <c r="C11" t="s">
        <v>27</v>
      </c>
      <c r="D11" t="s">
        <v>33</v>
      </c>
      <c r="O11" s="13" t="s">
        <v>14</v>
      </c>
      <c r="P11" s="13" t="s">
        <v>13</v>
      </c>
      <c r="Q11" t="s">
        <v>33</v>
      </c>
    </row>
    <row r="12" spans="1:20" ht="15.75" thickBot="1" x14ac:dyDescent="0.3">
      <c r="A12" s="14">
        <v>1971</v>
      </c>
      <c r="B12" s="14">
        <v>2.4700000000000002</v>
      </c>
      <c r="O12" s="14">
        <v>1971</v>
      </c>
      <c r="P12" s="14">
        <v>2.4700000000000002</v>
      </c>
    </row>
    <row r="13" spans="1:20" ht="15.75" thickBot="1" x14ac:dyDescent="0.3">
      <c r="A13" s="14">
        <v>1972</v>
      </c>
      <c r="B13" s="14">
        <v>2.88</v>
      </c>
      <c r="O13" s="14">
        <v>1972</v>
      </c>
      <c r="P13" s="14">
        <v>2.88</v>
      </c>
    </row>
    <row r="14" spans="1:20" ht="15.75" thickBot="1" x14ac:dyDescent="0.3">
      <c r="A14" s="14">
        <v>1973</v>
      </c>
      <c r="B14" s="14">
        <v>3.6</v>
      </c>
      <c r="C14">
        <f>AVERAGE(B12:B16)</f>
        <v>3.8639999999999994</v>
      </c>
      <c r="O14" s="14">
        <v>1973</v>
      </c>
      <c r="P14" s="14">
        <v>3.6</v>
      </c>
      <c r="T14" t="s">
        <v>25</v>
      </c>
    </row>
    <row r="15" spans="1:20" ht="15.75" thickBot="1" x14ac:dyDescent="0.3">
      <c r="A15" s="14">
        <v>1974</v>
      </c>
      <c r="B15" s="14">
        <v>4.8099999999999996</v>
      </c>
      <c r="C15">
        <f>AVERAGE(B13:B17)</f>
        <v>4.7439999999999998</v>
      </c>
      <c r="O15" s="14">
        <v>1974</v>
      </c>
      <c r="P15" s="14">
        <v>4.8099999999999996</v>
      </c>
    </row>
    <row r="16" spans="1:20" ht="15.75" thickBot="1" x14ac:dyDescent="0.3">
      <c r="A16" s="14">
        <v>1975</v>
      </c>
      <c r="B16" s="14">
        <v>5.56</v>
      </c>
      <c r="C16">
        <f t="shared" ref="C16:C62" si="0">AVERAGE(B14:B18)</f>
        <v>5.718</v>
      </c>
      <c r="O16" s="14">
        <v>1975</v>
      </c>
      <c r="P16" s="14">
        <v>5.56</v>
      </c>
    </row>
    <row r="17" spans="1:17" ht="15.75" thickBot="1" x14ac:dyDescent="0.3">
      <c r="A17" s="14">
        <v>1976</v>
      </c>
      <c r="B17" s="14">
        <v>6.87</v>
      </c>
      <c r="C17">
        <f t="shared" si="0"/>
        <v>6.7319999999999993</v>
      </c>
      <c r="O17" s="14">
        <v>1976</v>
      </c>
      <c r="P17" s="14">
        <v>6.87</v>
      </c>
    </row>
    <row r="18" spans="1:17" ht="15.75" thickBot="1" x14ac:dyDescent="0.3">
      <c r="A18" s="14">
        <v>1977</v>
      </c>
      <c r="B18" s="14">
        <v>7.75</v>
      </c>
      <c r="C18">
        <f t="shared" si="0"/>
        <v>7.8360000000000003</v>
      </c>
      <c r="D18">
        <f>AVERAGE(B12:B26)</f>
        <v>8.4113333333333333</v>
      </c>
      <c r="O18" s="14">
        <v>1977</v>
      </c>
      <c r="P18" s="14">
        <v>7.75</v>
      </c>
      <c r="Q18">
        <v>8.4113333333333333</v>
      </c>
    </row>
    <row r="19" spans="1:17" ht="15.75" thickBot="1" x14ac:dyDescent="0.3">
      <c r="A19" s="14">
        <v>1978</v>
      </c>
      <c r="B19" s="14">
        <v>8.67</v>
      </c>
      <c r="C19">
        <f t="shared" si="0"/>
        <v>9.0119999999999987</v>
      </c>
      <c r="D19">
        <f>AVERAGE(B13:B27)</f>
        <v>9.109333333333332</v>
      </c>
      <c r="O19" s="14">
        <v>1978</v>
      </c>
      <c r="P19" s="14">
        <v>8.67</v>
      </c>
      <c r="Q19">
        <v>9.109333333333332</v>
      </c>
    </row>
    <row r="20" spans="1:17" ht="15.75" thickBot="1" x14ac:dyDescent="0.3">
      <c r="A20" s="14">
        <v>1979</v>
      </c>
      <c r="B20" s="14">
        <v>10.33</v>
      </c>
      <c r="C20">
        <f t="shared" si="0"/>
        <v>9.9359999999999999</v>
      </c>
      <c r="D20">
        <f t="shared" ref="D19:D62" si="1">AVERAGE(B14:B28)</f>
        <v>9.9599999999999991</v>
      </c>
      <c r="O20" s="14">
        <v>1979</v>
      </c>
      <c r="P20" s="14">
        <v>10.33</v>
      </c>
      <c r="Q20">
        <v>9.9599999999999991</v>
      </c>
    </row>
    <row r="21" spans="1:17" ht="15.75" thickBot="1" x14ac:dyDescent="0.3">
      <c r="A21" s="14">
        <v>1980</v>
      </c>
      <c r="B21" s="14">
        <v>11.44</v>
      </c>
      <c r="C21">
        <f t="shared" si="0"/>
        <v>10.788</v>
      </c>
      <c r="D21">
        <f t="shared" si="1"/>
        <v>10.913333333333334</v>
      </c>
      <c r="O21" s="14">
        <v>1980</v>
      </c>
      <c r="P21" s="14">
        <v>11.44</v>
      </c>
      <c r="Q21">
        <v>10.913333333333334</v>
      </c>
    </row>
    <row r="22" spans="1:17" ht="15.75" thickBot="1" x14ac:dyDescent="0.3">
      <c r="A22" s="14">
        <v>1981</v>
      </c>
      <c r="B22" s="14">
        <v>11.49</v>
      </c>
      <c r="C22">
        <f t="shared" si="0"/>
        <v>11.602</v>
      </c>
      <c r="D22">
        <f t="shared" si="1"/>
        <v>11.977333333333336</v>
      </c>
      <c r="O22" s="14">
        <v>1981</v>
      </c>
      <c r="P22" s="14">
        <v>11.49</v>
      </c>
      <c r="Q22">
        <v>11.977333333333336</v>
      </c>
    </row>
    <row r="23" spans="1:17" ht="15.75" thickBot="1" x14ac:dyDescent="0.3">
      <c r="A23" s="14">
        <v>1982</v>
      </c>
      <c r="B23" s="14">
        <v>12.01</v>
      </c>
      <c r="C23">
        <f t="shared" si="0"/>
        <v>12.202</v>
      </c>
      <c r="D23">
        <f t="shared" si="1"/>
        <v>13.116000000000001</v>
      </c>
      <c r="O23" s="14">
        <v>1982</v>
      </c>
      <c r="P23" s="14">
        <v>12.01</v>
      </c>
      <c r="Q23">
        <v>13.116000000000001</v>
      </c>
    </row>
    <row r="24" spans="1:17" ht="15.75" thickBot="1" x14ac:dyDescent="0.3">
      <c r="A24" s="14">
        <v>1983</v>
      </c>
      <c r="B24" s="14">
        <v>12.74</v>
      </c>
      <c r="C24">
        <f t="shared" si="0"/>
        <v>12.358000000000001</v>
      </c>
      <c r="D24">
        <f t="shared" si="1"/>
        <v>14.187333333333333</v>
      </c>
      <c r="O24" s="14">
        <v>1983</v>
      </c>
      <c r="P24" s="14">
        <v>12.74</v>
      </c>
      <c r="Q24">
        <v>14.187333333333333</v>
      </c>
    </row>
    <row r="25" spans="1:17" ht="15.75" thickBot="1" x14ac:dyDescent="0.3">
      <c r="A25" s="14">
        <v>1984</v>
      </c>
      <c r="B25" s="14">
        <v>13.33</v>
      </c>
      <c r="C25">
        <f t="shared" si="0"/>
        <v>12.648</v>
      </c>
      <c r="D25">
        <f t="shared" si="1"/>
        <v>15.370000000000001</v>
      </c>
      <c r="O25" s="14">
        <v>1984</v>
      </c>
      <c r="P25" s="14">
        <v>13.33</v>
      </c>
      <c r="Q25">
        <v>15.370000000000001</v>
      </c>
    </row>
    <row r="26" spans="1:17" ht="15.75" thickBot="1" x14ac:dyDescent="0.3">
      <c r="A26" s="14">
        <v>1985</v>
      </c>
      <c r="B26" s="14">
        <v>12.22</v>
      </c>
      <c r="C26">
        <f t="shared" si="0"/>
        <v>13.374000000000001</v>
      </c>
      <c r="D26">
        <f t="shared" si="1"/>
        <v>16.623333333333331</v>
      </c>
      <c r="O26" s="14">
        <v>1985</v>
      </c>
      <c r="P26" s="14">
        <v>12.22</v>
      </c>
      <c r="Q26">
        <v>16.623333333333331</v>
      </c>
    </row>
    <row r="27" spans="1:17" ht="15.75" thickBot="1" x14ac:dyDescent="0.3">
      <c r="A27" s="5">
        <v>1986</v>
      </c>
      <c r="B27" s="5">
        <v>12.94</v>
      </c>
      <c r="C27">
        <f t="shared" si="0"/>
        <v>14.406000000000001</v>
      </c>
      <c r="D27">
        <f t="shared" si="1"/>
        <v>18.091999999999999</v>
      </c>
      <c r="O27" s="5">
        <v>1986</v>
      </c>
      <c r="P27" s="5">
        <v>12.94</v>
      </c>
      <c r="Q27">
        <v>18.091999999999999</v>
      </c>
    </row>
    <row r="28" spans="1:17" ht="15.75" thickBot="1" x14ac:dyDescent="0.3">
      <c r="A28" s="3">
        <v>1987</v>
      </c>
      <c r="B28" s="3">
        <v>15.64</v>
      </c>
      <c r="C28">
        <f t="shared" si="0"/>
        <v>15.894</v>
      </c>
      <c r="D28">
        <f t="shared" si="1"/>
        <v>19.934000000000001</v>
      </c>
      <c r="O28" s="3">
        <v>1987</v>
      </c>
      <c r="P28" s="3">
        <v>15.64</v>
      </c>
      <c r="Q28">
        <v>19.934000000000001</v>
      </c>
    </row>
    <row r="29" spans="1:17" ht="15.75" thickBot="1" x14ac:dyDescent="0.3">
      <c r="A29" s="5">
        <v>1988</v>
      </c>
      <c r="B29" s="5">
        <v>17.899999999999999</v>
      </c>
      <c r="C29">
        <f t="shared" si="0"/>
        <v>17.978000000000002</v>
      </c>
      <c r="D29">
        <f t="shared" si="1"/>
        <v>21.887999999999998</v>
      </c>
      <c r="O29" s="5">
        <v>1988</v>
      </c>
      <c r="P29" s="5">
        <v>17.899999999999999</v>
      </c>
      <c r="Q29">
        <v>21.887999999999998</v>
      </c>
    </row>
    <row r="30" spans="1:17" ht="15.75" thickBot="1" x14ac:dyDescent="0.3">
      <c r="A30" s="3">
        <v>1989</v>
      </c>
      <c r="B30" s="3">
        <v>20.77</v>
      </c>
      <c r="C30">
        <f t="shared" si="0"/>
        <v>19.978000000000002</v>
      </c>
      <c r="D30">
        <f t="shared" si="1"/>
        <v>24.051333333333332</v>
      </c>
      <c r="O30" s="3">
        <v>1989</v>
      </c>
      <c r="P30" s="3">
        <v>20.77</v>
      </c>
      <c r="Q30">
        <v>24.051333333333332</v>
      </c>
    </row>
    <row r="31" spans="1:17" ht="15.75" thickBot="1" x14ac:dyDescent="0.3">
      <c r="A31" s="5">
        <v>1990</v>
      </c>
      <c r="B31" s="5">
        <v>22.64</v>
      </c>
      <c r="C31">
        <f t="shared" si="0"/>
        <v>21.948</v>
      </c>
      <c r="D31">
        <f t="shared" si="1"/>
        <v>26.297333333333331</v>
      </c>
      <c r="O31" s="5">
        <v>1990</v>
      </c>
      <c r="P31" s="5">
        <v>22.64</v>
      </c>
      <c r="Q31">
        <v>26.297333333333331</v>
      </c>
    </row>
    <row r="32" spans="1:17" ht="15.75" thickBot="1" x14ac:dyDescent="0.3">
      <c r="A32" s="3">
        <v>1991</v>
      </c>
      <c r="B32" s="3">
        <v>22.94</v>
      </c>
      <c r="C32">
        <f t="shared" si="0"/>
        <v>23.861999999999998</v>
      </c>
      <c r="D32">
        <f t="shared" si="1"/>
        <v>28.911333333333335</v>
      </c>
      <c r="O32" s="3">
        <v>1991</v>
      </c>
      <c r="P32" s="3">
        <v>22.94</v>
      </c>
      <c r="Q32">
        <v>28.911333333333335</v>
      </c>
    </row>
    <row r="33" spans="1:17" ht="15.75" thickBot="1" x14ac:dyDescent="0.3">
      <c r="A33" s="5">
        <v>1992</v>
      </c>
      <c r="B33" s="5">
        <v>25.49</v>
      </c>
      <c r="C33">
        <f t="shared" si="0"/>
        <v>26.179999999999996</v>
      </c>
      <c r="D33">
        <f t="shared" si="1"/>
        <v>32.155333333333331</v>
      </c>
      <c r="O33" s="5">
        <v>1992</v>
      </c>
      <c r="P33" s="5">
        <v>25.49</v>
      </c>
      <c r="Q33">
        <v>32.155333333333331</v>
      </c>
    </row>
    <row r="34" spans="1:17" ht="15.75" thickBot="1" x14ac:dyDescent="0.3">
      <c r="A34" s="3">
        <v>1993</v>
      </c>
      <c r="B34" s="3">
        <v>27.47</v>
      </c>
      <c r="C34">
        <f t="shared" si="0"/>
        <v>29.466000000000001</v>
      </c>
      <c r="D34">
        <f t="shared" si="1"/>
        <v>35.356666666666669</v>
      </c>
      <c r="O34" s="3">
        <v>1993</v>
      </c>
      <c r="P34" s="3">
        <v>27.47</v>
      </c>
      <c r="Q34">
        <v>35.356666666666669</v>
      </c>
    </row>
    <row r="35" spans="1:17" ht="15.75" thickBot="1" x14ac:dyDescent="0.3">
      <c r="A35" s="5">
        <v>1994</v>
      </c>
      <c r="B35" s="5">
        <v>32.36</v>
      </c>
      <c r="C35">
        <f t="shared" si="0"/>
        <v>33.037999999999997</v>
      </c>
      <c r="D35">
        <f t="shared" si="1"/>
        <v>39.210666666666675</v>
      </c>
      <c r="O35" s="5">
        <v>1994</v>
      </c>
      <c r="P35" s="5">
        <v>32.36</v>
      </c>
      <c r="Q35">
        <v>39.210666666666675</v>
      </c>
    </row>
    <row r="36" spans="1:17" ht="15.75" thickBot="1" x14ac:dyDescent="0.3">
      <c r="A36" s="3">
        <v>1995</v>
      </c>
      <c r="B36" s="3">
        <v>39.07</v>
      </c>
      <c r="C36">
        <f t="shared" si="0"/>
        <v>36.832000000000001</v>
      </c>
      <c r="D36">
        <f t="shared" si="1"/>
        <v>44.073333333333338</v>
      </c>
      <c r="O36" s="3">
        <v>1995</v>
      </c>
      <c r="P36" s="3">
        <v>39.07</v>
      </c>
      <c r="Q36">
        <v>44.073333333333338</v>
      </c>
    </row>
    <row r="37" spans="1:17" ht="15.75" thickBot="1" x14ac:dyDescent="0.3">
      <c r="A37" s="5">
        <v>1996</v>
      </c>
      <c r="B37" s="5">
        <v>40.799999999999997</v>
      </c>
      <c r="C37">
        <f t="shared" si="0"/>
        <v>40.624000000000002</v>
      </c>
      <c r="D37">
        <f t="shared" si="1"/>
        <v>51.131999999999998</v>
      </c>
      <c r="O37" s="5">
        <v>1996</v>
      </c>
      <c r="P37" s="5">
        <v>40.799999999999997</v>
      </c>
      <c r="Q37">
        <v>51.131999999999998</v>
      </c>
    </row>
    <row r="38" spans="1:17" ht="15.75" thickBot="1" x14ac:dyDescent="0.3">
      <c r="A38" s="3">
        <v>1997</v>
      </c>
      <c r="B38" s="3">
        <v>44.46</v>
      </c>
      <c r="C38">
        <f t="shared" si="0"/>
        <v>44.660000000000004</v>
      </c>
      <c r="D38">
        <f t="shared" si="1"/>
        <v>60.345333333333336</v>
      </c>
      <c r="O38" s="3">
        <v>1997</v>
      </c>
      <c r="P38" s="3">
        <v>44.46</v>
      </c>
      <c r="Q38">
        <v>60.345333333333336</v>
      </c>
    </row>
    <row r="39" spans="1:17" ht="15.75" thickBot="1" x14ac:dyDescent="0.3">
      <c r="A39" s="5">
        <v>1998</v>
      </c>
      <c r="B39" s="5">
        <v>46.43</v>
      </c>
      <c r="C39">
        <f t="shared" si="0"/>
        <v>49.021999999999998</v>
      </c>
      <c r="D39">
        <f t="shared" si="1"/>
        <v>72.147333333333336</v>
      </c>
      <c r="O39" s="5">
        <v>1998</v>
      </c>
      <c r="P39" s="5">
        <v>46.43</v>
      </c>
      <c r="Q39">
        <v>72.147333333333336</v>
      </c>
    </row>
    <row r="40" spans="1:17" ht="15.75" thickBot="1" x14ac:dyDescent="0.3">
      <c r="A40" s="3">
        <v>1999</v>
      </c>
      <c r="B40" s="3">
        <v>52.54</v>
      </c>
      <c r="C40">
        <f t="shared" si="0"/>
        <v>53.053999999999995</v>
      </c>
      <c r="D40">
        <f t="shared" si="1"/>
        <v>87.32</v>
      </c>
      <c r="O40" s="3">
        <v>1999</v>
      </c>
      <c r="P40" s="3">
        <v>52.54</v>
      </c>
      <c r="Q40">
        <v>87.32</v>
      </c>
    </row>
    <row r="41" spans="1:17" ht="15.75" thickBot="1" x14ac:dyDescent="0.3">
      <c r="A41" s="5">
        <v>2000</v>
      </c>
      <c r="B41" s="5">
        <v>60.88</v>
      </c>
      <c r="C41">
        <f t="shared" si="0"/>
        <v>58.851999999999997</v>
      </c>
      <c r="D41">
        <f t="shared" si="1"/>
        <v>104.74866666666667</v>
      </c>
      <c r="O41" s="5">
        <v>2000</v>
      </c>
      <c r="P41" s="5">
        <v>60.88</v>
      </c>
      <c r="Q41">
        <v>104.74866666666667</v>
      </c>
    </row>
    <row r="42" spans="1:17" ht="15.75" thickBot="1" x14ac:dyDescent="0.3">
      <c r="A42" s="3">
        <v>2001</v>
      </c>
      <c r="B42" s="3">
        <v>60.96</v>
      </c>
      <c r="C42">
        <f t="shared" si="0"/>
        <v>67.733999999999995</v>
      </c>
      <c r="D42">
        <f t="shared" si="1"/>
        <v>120.84133333333332</v>
      </c>
      <c r="O42" s="3">
        <v>2001</v>
      </c>
      <c r="P42" s="3">
        <v>60.96</v>
      </c>
      <c r="Q42">
        <v>120.84133333333332</v>
      </c>
    </row>
    <row r="43" spans="1:17" ht="15.75" thickBot="1" x14ac:dyDescent="0.3">
      <c r="A43" s="5">
        <v>2002</v>
      </c>
      <c r="B43" s="5">
        <v>73.45</v>
      </c>
      <c r="C43">
        <f t="shared" si="0"/>
        <v>82.555999999999997</v>
      </c>
      <c r="D43">
        <f t="shared" si="1"/>
        <v>143.26000000000002</v>
      </c>
      <c r="O43" s="5">
        <v>2002</v>
      </c>
      <c r="P43" s="5">
        <v>73.45</v>
      </c>
      <c r="Q43">
        <v>143.26000000000002</v>
      </c>
    </row>
    <row r="44" spans="1:17" ht="15.75" thickBot="1" x14ac:dyDescent="0.3">
      <c r="A44" s="3">
        <v>2003</v>
      </c>
      <c r="B44" s="3">
        <v>90.84</v>
      </c>
      <c r="C44">
        <f t="shared" si="0"/>
        <v>102.548</v>
      </c>
      <c r="D44">
        <f t="shared" si="1"/>
        <v>170.36533333333333</v>
      </c>
      <c r="O44" s="3">
        <v>2003</v>
      </c>
      <c r="P44" s="3">
        <v>90.84</v>
      </c>
      <c r="Q44">
        <v>170.36533333333333</v>
      </c>
    </row>
    <row r="45" spans="1:17" ht="15.75" thickBot="1" x14ac:dyDescent="0.3">
      <c r="A45" s="5">
        <v>2004</v>
      </c>
      <c r="B45" s="5">
        <v>126.65</v>
      </c>
      <c r="C45">
        <f t="shared" si="0"/>
        <v>130.35000000000002</v>
      </c>
      <c r="D45">
        <f t="shared" si="1"/>
        <v>197.29466666666667</v>
      </c>
      <c r="O45" s="5">
        <v>2004</v>
      </c>
      <c r="P45" s="5">
        <v>126.65</v>
      </c>
      <c r="Q45">
        <v>197.29466666666667</v>
      </c>
    </row>
    <row r="46" spans="1:17" ht="15.75" thickBot="1" x14ac:dyDescent="0.3">
      <c r="A46" s="3">
        <v>2005</v>
      </c>
      <c r="B46" s="3">
        <v>160.84</v>
      </c>
      <c r="C46">
        <f t="shared" si="0"/>
        <v>166.27600000000001</v>
      </c>
      <c r="D46">
        <f t="shared" si="1"/>
        <v>225.678</v>
      </c>
      <c r="O46" s="3">
        <v>2005</v>
      </c>
      <c r="P46" s="3">
        <v>160.84</v>
      </c>
      <c r="Q46">
        <v>225.678</v>
      </c>
    </row>
    <row r="47" spans="1:17" ht="15.75" thickBot="1" x14ac:dyDescent="0.3">
      <c r="A47" s="5">
        <v>2006</v>
      </c>
      <c r="B47" s="5">
        <v>199.97</v>
      </c>
      <c r="C47">
        <f t="shared" si="0"/>
        <v>205.88800000000001</v>
      </c>
      <c r="D47">
        <f t="shared" si="1"/>
        <v>253.39866666666666</v>
      </c>
      <c r="O47" s="5">
        <v>2006</v>
      </c>
      <c r="P47" s="5">
        <v>199.97</v>
      </c>
      <c r="Q47">
        <v>253.39866666666666</v>
      </c>
    </row>
    <row r="48" spans="1:17" ht="15.75" thickBot="1" x14ac:dyDescent="0.3">
      <c r="A48" s="3">
        <v>2007</v>
      </c>
      <c r="B48" s="3">
        <v>253.08</v>
      </c>
      <c r="C48">
        <f t="shared" si="0"/>
        <v>235.30799999999999</v>
      </c>
      <c r="D48">
        <f t="shared" si="1"/>
        <v>277.12600000000003</v>
      </c>
      <c r="O48" s="3">
        <v>2007</v>
      </c>
      <c r="P48" s="3">
        <v>253.08</v>
      </c>
      <c r="Q48">
        <v>277.12600000000003</v>
      </c>
    </row>
    <row r="49" spans="1:17" ht="15.75" thickBot="1" x14ac:dyDescent="0.3">
      <c r="A49" s="5">
        <v>2008</v>
      </c>
      <c r="B49" s="5">
        <v>288.89999999999998</v>
      </c>
      <c r="C49">
        <f t="shared" si="0"/>
        <v>278.21000000000004</v>
      </c>
      <c r="D49">
        <f t="shared" si="1"/>
        <v>302.37133333333333</v>
      </c>
      <c r="O49" s="5">
        <v>2008</v>
      </c>
      <c r="P49" s="5">
        <v>288.89999999999998</v>
      </c>
      <c r="Q49">
        <v>302.37133333333333</v>
      </c>
    </row>
    <row r="50" spans="1:17" ht="15.75" thickBot="1" x14ac:dyDescent="0.3">
      <c r="A50" s="3">
        <v>2009</v>
      </c>
      <c r="B50" s="3">
        <v>273.75</v>
      </c>
      <c r="C50">
        <f t="shared" si="0"/>
        <v>327.69200000000001</v>
      </c>
      <c r="D50">
        <f t="shared" si="1"/>
        <v>330.69200000000001</v>
      </c>
      <c r="O50" s="3">
        <v>2009</v>
      </c>
      <c r="P50" s="3">
        <v>273.75</v>
      </c>
      <c r="Q50">
        <v>330.69200000000001</v>
      </c>
    </row>
    <row r="51" spans="1:17" ht="15.75" thickBot="1" x14ac:dyDescent="0.3">
      <c r="A51" s="5">
        <v>2010</v>
      </c>
      <c r="B51" s="5">
        <v>375.35</v>
      </c>
      <c r="C51">
        <f t="shared" si="0"/>
        <v>366.75600000000003</v>
      </c>
      <c r="D51">
        <f t="shared" si="1"/>
        <v>360.54533333333336</v>
      </c>
      <c r="O51" s="5">
        <v>2010</v>
      </c>
      <c r="P51" s="5">
        <v>375.35</v>
      </c>
      <c r="Q51">
        <v>360.54533333333336</v>
      </c>
    </row>
    <row r="52" spans="1:17" ht="15.75" thickBot="1" x14ac:dyDescent="0.3">
      <c r="A52" s="3">
        <v>2011</v>
      </c>
      <c r="B52" s="3">
        <v>447.38</v>
      </c>
      <c r="C52">
        <f t="shared" si="0"/>
        <v>403.41200000000003</v>
      </c>
      <c r="D52">
        <f t="shared" si="1"/>
        <v>387.3846666666667</v>
      </c>
      <c r="O52" s="3">
        <v>2011</v>
      </c>
      <c r="P52" s="3">
        <v>447.38</v>
      </c>
      <c r="Q52">
        <v>387.3846666666667</v>
      </c>
    </row>
    <row r="53" spans="1:17" ht="15.75" thickBot="1" x14ac:dyDescent="0.3">
      <c r="A53" s="5">
        <v>2012</v>
      </c>
      <c r="B53" s="5">
        <v>448.4</v>
      </c>
      <c r="C53">
        <f t="shared" si="0"/>
        <v>442.33200000000005</v>
      </c>
      <c r="D53">
        <f t="shared" si="1"/>
        <v>409.9353333333334</v>
      </c>
      <c r="O53" s="5">
        <v>2012</v>
      </c>
      <c r="P53" s="5">
        <v>448.4</v>
      </c>
      <c r="Q53">
        <v>409.9353333333334</v>
      </c>
    </row>
    <row r="54" spans="1:17" ht="15.75" thickBot="1" x14ac:dyDescent="0.3">
      <c r="A54" s="3">
        <v>2013</v>
      </c>
      <c r="B54" s="3">
        <v>472.18</v>
      </c>
      <c r="C54">
        <f t="shared" si="0"/>
        <v>450.62</v>
      </c>
      <c r="D54">
        <f t="shared" si="1"/>
        <v>440.63733333333334</v>
      </c>
      <c r="O54" s="3">
        <v>2013</v>
      </c>
      <c r="P54" s="3">
        <v>472.18</v>
      </c>
      <c r="Q54">
        <v>440.63733333333334</v>
      </c>
    </row>
    <row r="55" spans="1:17" ht="15.75" thickBot="1" x14ac:dyDescent="0.3">
      <c r="A55" s="5">
        <v>2014</v>
      </c>
      <c r="B55" s="5">
        <v>468.35</v>
      </c>
      <c r="C55">
        <f t="shared" si="0"/>
        <v>449.07199999999995</v>
      </c>
      <c r="D55">
        <f t="shared" si="1"/>
        <v>454.03428571428577</v>
      </c>
      <c r="O55" s="5">
        <v>2014</v>
      </c>
      <c r="P55" s="5">
        <v>468.35</v>
      </c>
      <c r="Q55">
        <v>454.03428571428577</v>
      </c>
    </row>
    <row r="56" spans="1:17" ht="15.75" thickBot="1" x14ac:dyDescent="0.3">
      <c r="A56" s="3">
        <v>2015</v>
      </c>
      <c r="B56" s="3">
        <v>416.79</v>
      </c>
      <c r="C56">
        <f t="shared" si="0"/>
        <v>459.04400000000004</v>
      </c>
      <c r="D56">
        <f t="shared" si="1"/>
        <v>466.73692307692312</v>
      </c>
      <c r="O56" s="3">
        <v>2015</v>
      </c>
      <c r="P56" s="3">
        <v>416.79</v>
      </c>
      <c r="Q56">
        <v>466.73692307692312</v>
      </c>
    </row>
    <row r="57" spans="1:17" ht="15.75" thickBot="1" x14ac:dyDescent="0.3">
      <c r="A57" s="5">
        <v>2016</v>
      </c>
      <c r="B57" s="5">
        <v>439.64</v>
      </c>
      <c r="C57">
        <f t="shared" si="0"/>
        <v>472.33600000000007</v>
      </c>
      <c r="D57">
        <f t="shared" si="1"/>
        <v>482.81916666666672</v>
      </c>
      <c r="O57" s="5">
        <v>2016</v>
      </c>
      <c r="P57" s="5">
        <v>439.64</v>
      </c>
      <c r="Q57">
        <v>482.81916666666672</v>
      </c>
    </row>
    <row r="58" spans="1:17" ht="15.75" thickBot="1" x14ac:dyDescent="0.3">
      <c r="A58" s="3">
        <v>2017</v>
      </c>
      <c r="B58" s="3">
        <v>498.26</v>
      </c>
      <c r="C58">
        <f t="shared" si="0"/>
        <v>484.51399999999995</v>
      </c>
      <c r="D58">
        <f t="shared" si="1"/>
        <v>492.58909090909094</v>
      </c>
      <c r="O58" s="3">
        <v>2017</v>
      </c>
      <c r="P58" s="3">
        <v>498.26</v>
      </c>
      <c r="Q58">
        <v>492.58909090909094</v>
      </c>
    </row>
    <row r="59" spans="1:17" ht="15.75" thickBot="1" x14ac:dyDescent="0.3">
      <c r="A59" s="5">
        <v>2018</v>
      </c>
      <c r="B59" s="5">
        <v>538.64</v>
      </c>
      <c r="C59">
        <f t="shared" si="0"/>
        <v>500.976</v>
      </c>
      <c r="D59">
        <f t="shared" si="1"/>
        <v>497.11</v>
      </c>
      <c r="O59" s="5">
        <v>2018</v>
      </c>
      <c r="P59" s="5">
        <v>538.64</v>
      </c>
      <c r="Q59">
        <v>497.11</v>
      </c>
    </row>
    <row r="60" spans="1:17" ht="15.75" thickBot="1" x14ac:dyDescent="0.3">
      <c r="A60" s="3">
        <v>2019</v>
      </c>
      <c r="B60" s="3">
        <v>529.24</v>
      </c>
      <c r="C60">
        <f t="shared" si="0"/>
        <v>545.14800000000002</v>
      </c>
      <c r="D60">
        <f t="shared" si="1"/>
        <v>502.5222222222223</v>
      </c>
      <c r="O60" s="3">
        <v>2019</v>
      </c>
      <c r="P60" s="3">
        <v>529.24</v>
      </c>
      <c r="Q60">
        <v>502.5222222222223</v>
      </c>
    </row>
    <row r="61" spans="1:17" ht="15.75" thickBot="1" x14ac:dyDescent="0.3">
      <c r="A61" s="5">
        <v>2020</v>
      </c>
      <c r="B61" s="5">
        <v>499.1</v>
      </c>
      <c r="C61">
        <f t="shared" si="0"/>
        <v>556.87</v>
      </c>
      <c r="D61">
        <f t="shared" si="1"/>
        <v>506.315</v>
      </c>
      <c r="O61" s="5">
        <v>2020</v>
      </c>
      <c r="P61" s="5">
        <v>499.1</v>
      </c>
      <c r="Q61">
        <v>506.315</v>
      </c>
    </row>
    <row r="62" spans="1:17" ht="15.75" thickBot="1" x14ac:dyDescent="0.3">
      <c r="A62" s="3">
        <v>2021</v>
      </c>
      <c r="B62" s="3">
        <v>660.5</v>
      </c>
      <c r="C62">
        <f t="shared" si="0"/>
        <v>562.94666666666672</v>
      </c>
      <c r="D62">
        <f t="shared" si="1"/>
        <v>511.73857142857139</v>
      </c>
      <c r="O62" s="3">
        <v>2021</v>
      </c>
      <c r="P62" s="3">
        <v>660.5</v>
      </c>
      <c r="Q62">
        <v>511.73857142857139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DCB2-F2EF-4917-8E79-D4CA70086884}">
  <dimension ref="A1:N52"/>
  <sheetViews>
    <sheetView workbookViewId="0">
      <selection activeCell="K11" sqref="K11"/>
    </sheetView>
  </sheetViews>
  <sheetFormatPr defaultRowHeight="15" x14ac:dyDescent="0.25"/>
  <cols>
    <col min="3" max="3" width="11.85546875" bestFit="1" customWidth="1"/>
    <col min="4" max="4" width="12.28515625" customWidth="1"/>
    <col min="8" max="8" width="12.28515625" customWidth="1"/>
  </cols>
  <sheetData>
    <row r="1" spans="1:14" ht="15.75" thickBot="1" x14ac:dyDescent="0.3">
      <c r="A1" s="13" t="s">
        <v>14</v>
      </c>
      <c r="B1" s="13" t="s">
        <v>13</v>
      </c>
      <c r="C1" t="s">
        <v>32</v>
      </c>
      <c r="D1" t="s">
        <v>31</v>
      </c>
      <c r="G1" s="13" t="s">
        <v>14</v>
      </c>
      <c r="H1" t="s">
        <v>31</v>
      </c>
      <c r="K1" t="s">
        <v>35</v>
      </c>
      <c r="L1" t="s">
        <v>36</v>
      </c>
    </row>
    <row r="2" spans="1:14" ht="15.75" thickBot="1" x14ac:dyDescent="0.3">
      <c r="A2" s="14">
        <v>1971</v>
      </c>
      <c r="B2" s="14">
        <v>2.4700000000000002</v>
      </c>
      <c r="C2">
        <v>3.3115971825436561</v>
      </c>
      <c r="D2">
        <f>B2-C2</f>
        <v>-0.8415971825436559</v>
      </c>
      <c r="E2">
        <v>-25</v>
      </c>
      <c r="G2" s="14">
        <v>1971</v>
      </c>
      <c r="H2">
        <v>-0.8415971825436559</v>
      </c>
    </row>
    <row r="3" spans="1:14" ht="15.75" thickBot="1" x14ac:dyDescent="0.3">
      <c r="A3" s="14">
        <v>1972</v>
      </c>
      <c r="B3" s="14">
        <v>2.88</v>
      </c>
      <c r="C3">
        <v>3.6674837678394101</v>
      </c>
      <c r="D3">
        <f t="shared" ref="D3:D52" si="0">B3-C3</f>
        <v>-0.78748376783941021</v>
      </c>
      <c r="E3">
        <v>-24</v>
      </c>
      <c r="G3" s="14">
        <v>1972</v>
      </c>
      <c r="H3">
        <v>-0.78748376783941021</v>
      </c>
      <c r="J3" t="s">
        <v>34</v>
      </c>
      <c r="K3" t="s">
        <v>35</v>
      </c>
      <c r="L3" t="s">
        <v>37</v>
      </c>
      <c r="M3" t="s">
        <v>38</v>
      </c>
    </row>
    <row r="4" spans="1:14" ht="15.75" thickBot="1" x14ac:dyDescent="0.3">
      <c r="A4" s="14">
        <v>1973</v>
      </c>
      <c r="B4" s="14">
        <v>3.6</v>
      </c>
      <c r="C4">
        <v>4.0632471837507929</v>
      </c>
      <c r="D4">
        <f t="shared" si="0"/>
        <v>-0.46324718375079277</v>
      </c>
      <c r="E4">
        <v>-23</v>
      </c>
      <c r="G4" s="14">
        <v>1973</v>
      </c>
      <c r="H4">
        <v>-0.46324718375079277</v>
      </c>
      <c r="J4">
        <v>8</v>
      </c>
      <c r="K4">
        <f>(SUMPRODUCT($B$2:$B$52,COS(2*PI()*$E$2:$E$52/J4))*2/51)</f>
        <v>36.21688584435551</v>
      </c>
      <c r="L4">
        <f>(SUMPRODUCT($B$2:$B$52,SIN(2*PI()*$E$2:$E$52/J4))*2/51)</f>
        <v>-7.8766741548749524</v>
      </c>
      <c r="M4">
        <f>K4^2+L4^2</f>
        <v>1373.7048160051534</v>
      </c>
    </row>
    <row r="5" spans="1:14" ht="15.75" thickBot="1" x14ac:dyDescent="0.3">
      <c r="A5" s="14">
        <v>1974</v>
      </c>
      <c r="B5" s="14">
        <v>4.8099999999999996</v>
      </c>
      <c r="C5">
        <v>4.5035255651662558</v>
      </c>
      <c r="D5">
        <f t="shared" si="0"/>
        <v>0.30647443483374381</v>
      </c>
      <c r="E5">
        <v>-22</v>
      </c>
      <c r="G5" s="14">
        <v>1974</v>
      </c>
      <c r="H5">
        <v>0.30647443483374381</v>
      </c>
      <c r="J5">
        <v>9</v>
      </c>
      <c r="K5">
        <f t="shared" ref="K5:K9" si="1">(SUMPRODUCT($B$2:$B$52,COS(2*PI()*$E$2:$E$52/J5))*2/51)</f>
        <v>-27.352765570285182</v>
      </c>
      <c r="L5">
        <f t="shared" ref="L5:L9" si="2">(SUMPRODUCT($B$2:$B$52,SIN(2*PI()*$E$2:$E$52/J5))*2/51)</f>
        <v>-25.394109359296387</v>
      </c>
      <c r="M5">
        <f t="shared" ref="M5:M9" si="3">K5^2+L5^2</f>
        <v>1393.0345744948827</v>
      </c>
    </row>
    <row r="6" spans="1:14" ht="15.75" thickBot="1" x14ac:dyDescent="0.3">
      <c r="A6" s="14">
        <v>1975</v>
      </c>
      <c r="B6" s="14">
        <v>5.56</v>
      </c>
      <c r="C6">
        <v>4.9935151131372084</v>
      </c>
      <c r="D6">
        <f t="shared" si="0"/>
        <v>0.56648488686279119</v>
      </c>
      <c r="E6">
        <v>-21</v>
      </c>
      <c r="G6" s="14">
        <v>1975</v>
      </c>
      <c r="H6">
        <v>0.56648488686279119</v>
      </c>
      <c r="J6">
        <v>10</v>
      </c>
      <c r="K6">
        <f t="shared" si="1"/>
        <v>-21.660821234791314</v>
      </c>
      <c r="L6">
        <f t="shared" si="2"/>
        <v>33.590873731556535</v>
      </c>
      <c r="M6">
        <f t="shared" si="3"/>
        <v>1597.5379746149613</v>
      </c>
    </row>
    <row r="7" spans="1:14" ht="15.75" thickBot="1" x14ac:dyDescent="0.3">
      <c r="A7" s="14">
        <v>1976</v>
      </c>
      <c r="B7" s="14">
        <v>6.87</v>
      </c>
      <c r="C7">
        <v>5.5390393644145792</v>
      </c>
      <c r="D7">
        <f t="shared" si="0"/>
        <v>1.3309606355854209</v>
      </c>
      <c r="E7">
        <v>-20</v>
      </c>
      <c r="G7" s="14">
        <v>1976</v>
      </c>
      <c r="H7">
        <v>1.3309606355854209</v>
      </c>
      <c r="J7">
        <v>11</v>
      </c>
      <c r="K7">
        <f t="shared" si="1"/>
        <v>30.709449919963632</v>
      </c>
      <c r="L7">
        <f t="shared" si="2"/>
        <v>27.957450943864949</v>
      </c>
      <c r="M7">
        <f t="shared" si="3"/>
        <v>1724.6893776653694</v>
      </c>
      <c r="N7" t="s">
        <v>39</v>
      </c>
    </row>
    <row r="8" spans="1:14" ht="15.75" thickBot="1" x14ac:dyDescent="0.3">
      <c r="A8" s="14">
        <v>1977</v>
      </c>
      <c r="B8" s="14">
        <v>7.75</v>
      </c>
      <c r="C8">
        <v>6.1466273104128968</v>
      </c>
      <c r="D8">
        <f t="shared" si="0"/>
        <v>1.6033726895871032</v>
      </c>
      <c r="E8">
        <v>-19</v>
      </c>
      <c r="G8" s="14">
        <v>1977</v>
      </c>
      <c r="H8">
        <v>1.6033726895871032</v>
      </c>
      <c r="J8">
        <v>12</v>
      </c>
      <c r="K8">
        <f t="shared" si="1"/>
        <v>37.077652095499133</v>
      </c>
      <c r="L8">
        <f t="shared" si="2"/>
        <v>-17.448407925864139</v>
      </c>
      <c r="M8">
        <f t="shared" si="3"/>
        <v>1679.1992240622299</v>
      </c>
    </row>
    <row r="9" spans="1:14" ht="15.75" thickBot="1" x14ac:dyDescent="0.3">
      <c r="A9" s="14">
        <v>1978</v>
      </c>
      <c r="B9" s="14">
        <v>8.67</v>
      </c>
      <c r="C9">
        <v>6.8236015269474821</v>
      </c>
      <c r="D9">
        <f t="shared" si="0"/>
        <v>1.8463984730525178</v>
      </c>
      <c r="E9">
        <v>-18</v>
      </c>
      <c r="G9" s="14">
        <v>1978</v>
      </c>
      <c r="H9">
        <v>1.8463984730525178</v>
      </c>
      <c r="J9">
        <v>13</v>
      </c>
      <c r="K9">
        <f>(SUMPRODUCT($B$2:$B$52,COS(2*PI()*$E$2:$E$52/J9))*2/51)</f>
        <v>3.3548446251937531</v>
      </c>
      <c r="L9">
        <f>(SUMPRODUCT($B$2:$B$52,SIN(2*PI()*$E$2:$E$52/J9))*2/51)</f>
        <v>-39.085475173712616</v>
      </c>
      <c r="M9">
        <f t="shared" si="3"/>
        <v>1538.9293520140968</v>
      </c>
    </row>
    <row r="10" spans="1:14" ht="15.75" thickBot="1" x14ac:dyDescent="0.3">
      <c r="A10" s="14">
        <v>1979</v>
      </c>
      <c r="B10" s="14">
        <v>10.33</v>
      </c>
      <c r="C10">
        <v>7.5781776323898793</v>
      </c>
      <c r="D10">
        <f t="shared" si="0"/>
        <v>2.7518223676101208</v>
      </c>
      <c r="E10">
        <v>-17</v>
      </c>
      <c r="G10" s="14">
        <v>1979</v>
      </c>
      <c r="H10">
        <v>2.7518223676101208</v>
      </c>
    </row>
    <row r="11" spans="1:14" ht="15.75" thickBot="1" x14ac:dyDescent="0.3">
      <c r="A11" s="14">
        <v>1980</v>
      </c>
      <c r="B11" s="14">
        <v>11.44</v>
      </c>
      <c r="C11">
        <v>8.4195765697278624</v>
      </c>
      <c r="D11">
        <f t="shared" si="0"/>
        <v>3.0204234302721371</v>
      </c>
      <c r="E11">
        <v>-16</v>
      </c>
      <c r="G11" s="14">
        <v>1980</v>
      </c>
      <c r="H11">
        <v>3.0204234302721371</v>
      </c>
    </row>
    <row r="12" spans="1:14" ht="15.75" thickBot="1" x14ac:dyDescent="0.3">
      <c r="A12" s="14">
        <v>1981</v>
      </c>
      <c r="B12" s="14">
        <v>11.49</v>
      </c>
      <c r="C12">
        <v>9.3581514104352035</v>
      </c>
      <c r="D12">
        <f t="shared" si="0"/>
        <v>2.1318485895647967</v>
      </c>
      <c r="E12">
        <v>-15</v>
      </c>
      <c r="G12" s="14">
        <v>1981</v>
      </c>
      <c r="H12">
        <v>2.1318485895647967</v>
      </c>
    </row>
    <row r="13" spans="1:14" ht="15.75" thickBot="1" x14ac:dyDescent="0.3">
      <c r="A13" s="14">
        <v>1982</v>
      </c>
      <c r="B13" s="14">
        <v>12.01</v>
      </c>
      <c r="C13">
        <v>10.40553060852716</v>
      </c>
      <c r="D13">
        <f t="shared" si="0"/>
        <v>1.6044693914728398</v>
      </c>
      <c r="E13">
        <v>-14</v>
      </c>
      <c r="G13" s="14">
        <v>1982</v>
      </c>
      <c r="H13">
        <v>1.6044693914728398</v>
      </c>
    </row>
    <row r="14" spans="1:14" ht="15.75" thickBot="1" x14ac:dyDescent="0.3">
      <c r="A14" s="14">
        <v>1983</v>
      </c>
      <c r="B14" s="14">
        <v>12.74</v>
      </c>
      <c r="C14">
        <v>11.574779895674871</v>
      </c>
      <c r="D14">
        <f t="shared" si="0"/>
        <v>1.1652201043251296</v>
      </c>
      <c r="E14">
        <v>-13</v>
      </c>
      <c r="G14" s="14">
        <v>1983</v>
      </c>
      <c r="H14">
        <v>1.1652201043251296</v>
      </c>
    </row>
    <row r="15" spans="1:14" ht="15.75" thickBot="1" x14ac:dyDescent="0.3">
      <c r="A15" s="14">
        <v>1984</v>
      </c>
      <c r="B15" s="14">
        <v>13.33</v>
      </c>
      <c r="C15">
        <v>12.880585307326657</v>
      </c>
      <c r="D15">
        <f t="shared" si="0"/>
        <v>0.44941469267334355</v>
      </c>
      <c r="E15">
        <v>-12</v>
      </c>
      <c r="G15" s="14">
        <v>1984</v>
      </c>
      <c r="H15">
        <v>0.44941469267334355</v>
      </c>
    </row>
    <row r="16" spans="1:14" ht="15.75" thickBot="1" x14ac:dyDescent="0.3">
      <c r="A16" s="14">
        <v>1985</v>
      </c>
      <c r="B16" s="14">
        <v>12.22</v>
      </c>
      <c r="C16">
        <v>14.339460170647154</v>
      </c>
      <c r="D16">
        <f t="shared" si="0"/>
        <v>-2.1194601706471534</v>
      </c>
      <c r="E16">
        <v>-11</v>
      </c>
      <c r="G16" s="14">
        <v>1985</v>
      </c>
      <c r="H16">
        <v>-2.1194601706471534</v>
      </c>
    </row>
    <row r="17" spans="1:8" ht="15.75" thickBot="1" x14ac:dyDescent="0.3">
      <c r="A17" s="5">
        <v>1986</v>
      </c>
      <c r="B17" s="5">
        <v>12.94</v>
      </c>
      <c r="C17">
        <v>15.969979273705903</v>
      </c>
      <c r="D17">
        <f t="shared" si="0"/>
        <v>-3.0299792737059033</v>
      </c>
      <c r="E17">
        <v>-10</v>
      </c>
      <c r="G17" s="5">
        <v>1986</v>
      </c>
      <c r="H17">
        <v>-3.0299792737059033</v>
      </c>
    </row>
    <row r="18" spans="1:8" ht="15.75" thickBot="1" x14ac:dyDescent="0.3">
      <c r="A18" s="3">
        <v>1987</v>
      </c>
      <c r="B18" s="3">
        <v>15.64</v>
      </c>
      <c r="C18">
        <v>17.79304387856444</v>
      </c>
      <c r="D18">
        <f t="shared" si="0"/>
        <v>-2.1530438785644392</v>
      </c>
      <c r="E18">
        <v>-9</v>
      </c>
      <c r="G18" s="3">
        <v>1987</v>
      </c>
      <c r="H18">
        <v>-2.1530438785644392</v>
      </c>
    </row>
    <row r="19" spans="1:8" ht="15.75" thickBot="1" x14ac:dyDescent="0.3">
      <c r="A19" s="5">
        <v>1988</v>
      </c>
      <c r="B19" s="5">
        <v>17.899999999999999</v>
      </c>
      <c r="C19">
        <v>19.832181746566619</v>
      </c>
      <c r="D19">
        <f t="shared" si="0"/>
        <v>-1.93218174656662</v>
      </c>
      <c r="E19">
        <v>-8</v>
      </c>
      <c r="G19" s="5">
        <v>1988</v>
      </c>
      <c r="H19">
        <v>-1.93218174656662</v>
      </c>
    </row>
    <row r="20" spans="1:8" ht="15.75" thickBot="1" x14ac:dyDescent="0.3">
      <c r="A20" s="3">
        <v>1989</v>
      </c>
      <c r="B20" s="3">
        <v>20.77</v>
      </c>
      <c r="C20">
        <v>22.113886921218825</v>
      </c>
      <c r="D20">
        <f t="shared" si="0"/>
        <v>-1.3438869212188251</v>
      </c>
      <c r="E20">
        <v>-7</v>
      </c>
      <c r="G20" s="3">
        <v>1989</v>
      </c>
      <c r="H20">
        <v>-1.3438869212188251</v>
      </c>
    </row>
    <row r="21" spans="1:8" ht="15.75" thickBot="1" x14ac:dyDescent="0.3">
      <c r="A21" s="5">
        <v>1990</v>
      </c>
      <c r="B21" s="5">
        <v>22.64</v>
      </c>
      <c r="C21">
        <v>24.668004672867582</v>
      </c>
      <c r="D21">
        <f t="shared" si="0"/>
        <v>-2.0280046728675813</v>
      </c>
      <c r="E21">
        <v>-6</v>
      </c>
      <c r="G21" s="5">
        <v>1990</v>
      </c>
      <c r="H21">
        <v>-2.0280046728675813</v>
      </c>
    </row>
    <row r="22" spans="1:8" ht="15.75" thickBot="1" x14ac:dyDescent="0.3">
      <c r="A22" s="3">
        <v>1991</v>
      </c>
      <c r="B22" s="3">
        <v>22.94</v>
      </c>
      <c r="C22">
        <v>27.528167761771552</v>
      </c>
      <c r="D22">
        <f t="shared" si="0"/>
        <v>-4.5881677617715511</v>
      </c>
      <c r="E22">
        <v>-5</v>
      </c>
      <c r="G22" s="3">
        <v>1991</v>
      </c>
      <c r="H22">
        <v>-4.5881677617715511</v>
      </c>
    </row>
    <row r="23" spans="1:8" ht="15.75" thickBot="1" x14ac:dyDescent="0.3">
      <c r="A23" s="5">
        <v>1992</v>
      </c>
      <c r="B23" s="5">
        <v>25.49</v>
      </c>
      <c r="C23">
        <v>30.732291035702172</v>
      </c>
      <c r="D23">
        <f t="shared" si="0"/>
        <v>-5.2422910357021735</v>
      </c>
      <c r="E23">
        <v>-4</v>
      </c>
      <c r="G23" s="5">
        <v>1992</v>
      </c>
      <c r="H23">
        <v>-5.2422910357021735</v>
      </c>
    </row>
    <row r="24" spans="1:8" ht="15.75" thickBot="1" x14ac:dyDescent="0.3">
      <c r="A24" s="3">
        <v>1993</v>
      </c>
      <c r="B24" s="3">
        <v>27.47</v>
      </c>
      <c r="C24">
        <v>34.323132360481772</v>
      </c>
      <c r="D24">
        <f t="shared" si="0"/>
        <v>-6.8531323604817729</v>
      </c>
      <c r="E24">
        <v>-3</v>
      </c>
      <c r="G24" s="3">
        <v>1993</v>
      </c>
      <c r="H24">
        <v>-6.8531323604817729</v>
      </c>
    </row>
    <row r="25" spans="1:8" ht="15.75" thickBot="1" x14ac:dyDescent="0.3">
      <c r="A25" s="5">
        <v>1994</v>
      </c>
      <c r="B25" s="5">
        <v>32.36</v>
      </c>
      <c r="C25">
        <v>38.348929004786825</v>
      </c>
      <c r="D25">
        <f t="shared" si="0"/>
        <v>-5.9889290047868258</v>
      </c>
      <c r="E25">
        <v>-2</v>
      </c>
      <c r="G25" s="5">
        <v>1994</v>
      </c>
      <c r="H25">
        <v>-5.9889290047868258</v>
      </c>
    </row>
    <row r="26" spans="1:8" ht="15.75" thickBot="1" x14ac:dyDescent="0.3">
      <c r="A26" s="3">
        <v>1995</v>
      </c>
      <c r="B26" s="3">
        <v>39.07</v>
      </c>
      <c r="C26">
        <v>42.864119884675056</v>
      </c>
      <c r="D26">
        <f t="shared" si="0"/>
        <v>-3.7941198846750552</v>
      </c>
      <c r="E26">
        <v>-1</v>
      </c>
      <c r="G26" s="3">
        <v>1995</v>
      </c>
      <c r="H26">
        <v>-3.7941198846750552</v>
      </c>
    </row>
    <row r="27" spans="1:8" ht="15.75" thickBot="1" x14ac:dyDescent="0.3">
      <c r="A27" s="5">
        <v>1996</v>
      </c>
      <c r="B27" s="5">
        <v>40.799999999999997</v>
      </c>
      <c r="C27">
        <v>47.93016554228398</v>
      </c>
      <c r="D27">
        <f t="shared" si="0"/>
        <v>-7.1301655422839829</v>
      </c>
      <c r="E27">
        <v>0</v>
      </c>
      <c r="G27" s="5">
        <v>1996</v>
      </c>
      <c r="H27">
        <v>-7.1301655422839829</v>
      </c>
    </row>
    <row r="28" spans="1:8" ht="15.75" thickBot="1" x14ac:dyDescent="0.3">
      <c r="A28" s="3">
        <v>1997</v>
      </c>
      <c r="B28" s="3">
        <v>44.46</v>
      </c>
      <c r="C28">
        <v>53.616479414171003</v>
      </c>
      <c r="D28">
        <f t="shared" si="0"/>
        <v>-9.1564794141710024</v>
      </c>
      <c r="E28">
        <v>1</v>
      </c>
      <c r="G28" s="3">
        <v>1997</v>
      </c>
      <c r="H28">
        <v>-9.1564794141710024</v>
      </c>
    </row>
    <row r="29" spans="1:8" ht="15.75" thickBot="1" x14ac:dyDescent="0.3">
      <c r="A29" s="5">
        <v>1998</v>
      </c>
      <c r="B29" s="5">
        <v>46.43</v>
      </c>
      <c r="C29">
        <v>60.001485869080625</v>
      </c>
      <c r="D29">
        <f t="shared" si="0"/>
        <v>-13.571485869080625</v>
      </c>
      <c r="E29">
        <v>2</v>
      </c>
      <c r="G29" s="5">
        <v>1998</v>
      </c>
      <c r="H29">
        <v>-13.571485869080625</v>
      </c>
    </row>
    <row r="30" spans="1:8" ht="15.75" thickBot="1" x14ac:dyDescent="0.3">
      <c r="A30" s="3">
        <v>1999</v>
      </c>
      <c r="B30" s="3">
        <v>52.54</v>
      </c>
      <c r="C30">
        <v>67.173822698489658</v>
      </c>
      <c r="D30">
        <f t="shared" si="0"/>
        <v>-14.633822698489659</v>
      </c>
      <c r="E30">
        <v>3</v>
      </c>
      <c r="G30" s="3">
        <v>1999</v>
      </c>
      <c r="H30">
        <v>-14.633822698489659</v>
      </c>
    </row>
    <row r="31" spans="1:8" ht="15.75" thickBot="1" x14ac:dyDescent="0.3">
      <c r="A31" s="5">
        <v>2000</v>
      </c>
      <c r="B31" s="5">
        <v>60.88</v>
      </c>
      <c r="C31">
        <v>75.233708267476572</v>
      </c>
      <c r="D31">
        <f t="shared" si="0"/>
        <v>-14.35370826747657</v>
      </c>
      <c r="E31">
        <v>4</v>
      </c>
      <c r="G31" s="5">
        <v>2000</v>
      </c>
      <c r="H31">
        <v>-14.35370826747657</v>
      </c>
    </row>
    <row r="32" spans="1:8" ht="15.75" thickBot="1" x14ac:dyDescent="0.3">
      <c r="A32" s="3">
        <v>2001</v>
      </c>
      <c r="B32" s="3">
        <v>60.96</v>
      </c>
      <c r="C32">
        <v>84.294496425921395</v>
      </c>
      <c r="D32">
        <f t="shared" si="0"/>
        <v>-23.334496425921394</v>
      </c>
      <c r="E32">
        <v>5</v>
      </c>
      <c r="G32" s="3">
        <v>2001</v>
      </c>
      <c r="H32">
        <v>-23.334496425921394</v>
      </c>
    </row>
    <row r="33" spans="1:8" ht="15.75" thickBot="1" x14ac:dyDescent="0.3">
      <c r="A33" s="5">
        <v>2002</v>
      </c>
      <c r="B33" s="5">
        <v>73.45</v>
      </c>
      <c r="C33">
        <v>94.484445595622489</v>
      </c>
      <c r="D33">
        <f t="shared" si="0"/>
        <v>-21.034445595622486</v>
      </c>
      <c r="E33">
        <v>6</v>
      </c>
      <c r="G33" s="5">
        <v>2002</v>
      </c>
      <c r="H33">
        <v>-21.034445595622486</v>
      </c>
    </row>
    <row r="34" spans="1:8" ht="15.75" thickBot="1" x14ac:dyDescent="0.3">
      <c r="A34" s="3">
        <v>2003</v>
      </c>
      <c r="B34" s="3">
        <v>90.84</v>
      </c>
      <c r="C34">
        <v>105.94873225080129</v>
      </c>
      <c r="D34">
        <f t="shared" si="0"/>
        <v>-15.108732250801282</v>
      </c>
      <c r="E34">
        <v>7</v>
      </c>
      <c r="G34" s="3">
        <v>2003</v>
      </c>
      <c r="H34">
        <v>-15.108732250801282</v>
      </c>
    </row>
    <row r="35" spans="1:8" ht="15.75" thickBot="1" x14ac:dyDescent="0.3">
      <c r="A35" s="5">
        <v>2004</v>
      </c>
      <c r="B35" s="5">
        <v>126.65</v>
      </c>
      <c r="C35">
        <v>118.85174337047231</v>
      </c>
      <c r="D35">
        <f t="shared" si="0"/>
        <v>7.7982566295276996</v>
      </c>
      <c r="E35">
        <v>8</v>
      </c>
      <c r="G35" s="5">
        <v>2004</v>
      </c>
      <c r="H35">
        <v>7.7982566295276996</v>
      </c>
    </row>
    <row r="36" spans="1:8" ht="15.75" thickBot="1" x14ac:dyDescent="0.3">
      <c r="A36" s="3">
        <v>2005</v>
      </c>
      <c r="B36" s="3">
        <v>160.84</v>
      </c>
      <c r="C36">
        <v>133.3796874452068</v>
      </c>
      <c r="D36">
        <f t="shared" si="0"/>
        <v>27.460312554793205</v>
      </c>
      <c r="E36">
        <v>9</v>
      </c>
      <c r="G36" s="3">
        <v>2005</v>
      </c>
      <c r="H36">
        <v>27.460312554793205</v>
      </c>
    </row>
    <row r="37" spans="1:8" ht="15.75" thickBot="1" x14ac:dyDescent="0.3">
      <c r="A37" s="5">
        <v>2006</v>
      </c>
      <c r="B37" s="5">
        <v>199.97</v>
      </c>
      <c r="C37">
        <v>149.74356936469823</v>
      </c>
      <c r="D37">
        <f t="shared" si="0"/>
        <v>50.226430635301767</v>
      </c>
      <c r="E37">
        <v>10</v>
      </c>
      <c r="G37" s="5">
        <v>2006</v>
      </c>
      <c r="H37">
        <v>50.226430635301767</v>
      </c>
    </row>
    <row r="38" spans="1:8" ht="15.75" thickBot="1" x14ac:dyDescent="0.3">
      <c r="A38" s="3">
        <v>2007</v>
      </c>
      <c r="B38" s="3">
        <v>253.08</v>
      </c>
      <c r="C38">
        <v>168.18258110786954</v>
      </c>
      <c r="D38">
        <f t="shared" si="0"/>
        <v>84.897418892130474</v>
      </c>
      <c r="E38">
        <v>11</v>
      </c>
      <c r="G38" s="3">
        <v>2007</v>
      </c>
      <c r="H38">
        <v>84.897418892130474</v>
      </c>
    </row>
    <row r="39" spans="1:8" ht="15.75" thickBot="1" x14ac:dyDescent="0.3">
      <c r="A39" s="5">
        <v>2008</v>
      </c>
      <c r="B39" s="5">
        <v>288.89999999999998</v>
      </c>
      <c r="C39">
        <v>188.96796773285425</v>
      </c>
      <c r="D39">
        <f t="shared" si="0"/>
        <v>99.932032267145729</v>
      </c>
      <c r="E39">
        <v>12</v>
      </c>
      <c r="G39" s="5">
        <v>2008</v>
      </c>
      <c r="H39">
        <v>99.932032267145729</v>
      </c>
    </row>
    <row r="40" spans="1:8" ht="15.75" thickBot="1" x14ac:dyDescent="0.3">
      <c r="A40" s="3">
        <v>2009</v>
      </c>
      <c r="B40" s="3">
        <v>273.75</v>
      </c>
      <c r="C40">
        <v>212.40743686869263</v>
      </c>
      <c r="D40">
        <f t="shared" si="0"/>
        <v>61.342563131307372</v>
      </c>
      <c r="E40">
        <v>13</v>
      </c>
      <c r="G40" s="3">
        <v>2009</v>
      </c>
      <c r="H40">
        <v>61.342563131307372</v>
      </c>
    </row>
    <row r="41" spans="1:8" ht="15.75" thickBot="1" x14ac:dyDescent="0.3">
      <c r="A41" s="5">
        <v>2010</v>
      </c>
      <c r="B41" s="5">
        <v>375.35</v>
      </c>
      <c r="C41">
        <v>238.8501899156839</v>
      </c>
      <c r="D41">
        <f t="shared" si="0"/>
        <v>136.49981008431612</v>
      </c>
      <c r="E41">
        <v>14</v>
      </c>
      <c r="G41" s="5">
        <v>2010</v>
      </c>
      <c r="H41">
        <v>136.49981008431612</v>
      </c>
    </row>
    <row r="42" spans="1:8" ht="15.75" thickBot="1" x14ac:dyDescent="0.3">
      <c r="A42" s="3">
        <v>2011</v>
      </c>
      <c r="B42" s="3">
        <v>447.38</v>
      </c>
      <c r="C42">
        <v>268.69266466525579</v>
      </c>
      <c r="D42">
        <f t="shared" si="0"/>
        <v>178.6873353347442</v>
      </c>
      <c r="E42">
        <v>15</v>
      </c>
      <c r="G42" s="3">
        <v>2011</v>
      </c>
      <c r="H42">
        <v>178.6873353347442</v>
      </c>
    </row>
    <row r="43" spans="1:8" ht="15.75" thickBot="1" x14ac:dyDescent="0.3">
      <c r="A43" s="5">
        <v>2012</v>
      </c>
      <c r="B43" s="5">
        <v>448.4</v>
      </c>
      <c r="C43">
        <v>302.38509228205561</v>
      </c>
      <c r="D43">
        <f t="shared" si="0"/>
        <v>146.01490771794437</v>
      </c>
      <c r="E43">
        <v>16</v>
      </c>
      <c r="G43" s="5">
        <v>2012</v>
      </c>
      <c r="H43">
        <v>146.01490771794437</v>
      </c>
    </row>
    <row r="44" spans="1:8" ht="15.75" thickBot="1" x14ac:dyDescent="0.3">
      <c r="A44" s="3">
        <v>2013</v>
      </c>
      <c r="B44" s="3">
        <v>472.18</v>
      </c>
      <c r="C44">
        <v>340.43898681544414</v>
      </c>
      <c r="D44">
        <f t="shared" si="0"/>
        <v>131.74101318455587</v>
      </c>
      <c r="E44">
        <v>17</v>
      </c>
      <c r="G44" s="3">
        <v>2013</v>
      </c>
      <c r="H44">
        <v>131.74101318455587</v>
      </c>
    </row>
    <row r="45" spans="1:8" ht="15.75" thickBot="1" x14ac:dyDescent="0.3">
      <c r="A45" s="5">
        <v>2014</v>
      </c>
      <c r="B45" s="5">
        <v>468.35</v>
      </c>
      <c r="C45">
        <v>383.43570293081655</v>
      </c>
      <c r="D45">
        <f t="shared" si="0"/>
        <v>84.914297069183476</v>
      </c>
      <c r="E45">
        <v>18</v>
      </c>
      <c r="G45" s="5">
        <v>2014</v>
      </c>
      <c r="H45">
        <v>84.914297069183476</v>
      </c>
    </row>
    <row r="46" spans="1:8" ht="15.75" thickBot="1" x14ac:dyDescent="0.3">
      <c r="A46" s="3">
        <v>2015</v>
      </c>
      <c r="B46" s="3">
        <v>416.79</v>
      </c>
      <c r="C46">
        <v>432.03621772714752</v>
      </c>
      <c r="D46">
        <f t="shared" si="0"/>
        <v>-15.246217727147496</v>
      </c>
      <c r="E46">
        <v>19</v>
      </c>
      <c r="G46" s="3">
        <v>2015</v>
      </c>
      <c r="H46">
        <v>-15.246217727147496</v>
      </c>
    </row>
    <row r="47" spans="1:8" ht="15.75" thickBot="1" x14ac:dyDescent="0.3">
      <c r="A47" s="5">
        <v>2016</v>
      </c>
      <c r="B47" s="5">
        <v>439.64</v>
      </c>
      <c r="C47">
        <v>486.99231574547798</v>
      </c>
      <c r="D47">
        <f t="shared" si="0"/>
        <v>-47.352315745477995</v>
      </c>
      <c r="E47">
        <v>20</v>
      </c>
      <c r="G47" s="5">
        <v>2016</v>
      </c>
      <c r="H47">
        <v>-47.352315745477995</v>
      </c>
    </row>
    <row r="48" spans="1:8" ht="15.75" thickBot="1" x14ac:dyDescent="0.3">
      <c r="A48" s="3">
        <v>2017</v>
      </c>
      <c r="B48" s="3">
        <v>498.26</v>
      </c>
      <c r="C48">
        <v>549.15938304766894</v>
      </c>
      <c r="D48">
        <f t="shared" si="0"/>
        <v>-50.899383047668948</v>
      </c>
      <c r="E48">
        <v>21</v>
      </c>
      <c r="G48" s="3">
        <v>2017</v>
      </c>
      <c r="H48">
        <v>-50.899383047668948</v>
      </c>
    </row>
    <row r="49" spans="1:8" ht="15.75" thickBot="1" x14ac:dyDescent="0.3">
      <c r="A49" s="5">
        <v>2018</v>
      </c>
      <c r="B49" s="5">
        <v>538.64</v>
      </c>
      <c r="C49">
        <v>619.51104710446953</v>
      </c>
      <c r="D49">
        <f t="shared" si="0"/>
        <v>-80.87104710446954</v>
      </c>
      <c r="E49">
        <v>22</v>
      </c>
      <c r="G49" s="5">
        <v>2018</v>
      </c>
      <c r="H49">
        <v>-80.87104710446954</v>
      </c>
    </row>
    <row r="50" spans="1:8" ht="15.75" thickBot="1" x14ac:dyDescent="0.3">
      <c r="A50" s="3">
        <v>2019</v>
      </c>
      <c r="B50" s="3">
        <v>529.24</v>
      </c>
      <c r="C50">
        <v>699.1559348122081</v>
      </c>
      <c r="D50">
        <f t="shared" si="0"/>
        <v>-169.91593481220809</v>
      </c>
      <c r="E50">
        <v>23</v>
      </c>
      <c r="G50" s="3">
        <v>2019</v>
      </c>
      <c r="H50">
        <v>-169.91593481220809</v>
      </c>
    </row>
    <row r="51" spans="1:8" ht="15.75" thickBot="1" x14ac:dyDescent="0.3">
      <c r="A51" s="5">
        <v>2020</v>
      </c>
      <c r="B51" s="5">
        <v>499.1</v>
      </c>
      <c r="C51">
        <v>789.35686199454938</v>
      </c>
      <c r="D51">
        <f>B51-C51</f>
        <v>-290.25686199454935</v>
      </c>
      <c r="E51">
        <v>24</v>
      </c>
      <c r="G51" s="5">
        <v>2020</v>
      </c>
      <c r="H51">
        <v>-290.25686199454935</v>
      </c>
    </row>
    <row r="52" spans="1:8" ht="15.75" thickBot="1" x14ac:dyDescent="0.3">
      <c r="A52" s="3">
        <v>2021</v>
      </c>
      <c r="B52" s="3">
        <v>660.5</v>
      </c>
      <c r="C52">
        <v>891.55281509288136</v>
      </c>
      <c r="D52">
        <f t="shared" si="0"/>
        <v>-231.05281509288136</v>
      </c>
      <c r="E52">
        <v>25</v>
      </c>
      <c r="G52" s="3">
        <v>2021</v>
      </c>
      <c r="H52">
        <v>-231.05281509288136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 seasonal data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</dc:creator>
  <cp:lastModifiedBy>HP</cp:lastModifiedBy>
  <dcterms:created xsi:type="dcterms:W3CDTF">2022-09-20T07:26:42Z</dcterms:created>
  <dcterms:modified xsi:type="dcterms:W3CDTF">2022-09-28T07:07:49Z</dcterms:modified>
</cp:coreProperties>
</file>