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treeves\Documents\Dropbox\Matlab\Dl_dosage\qPCR\"/>
    </mc:Choice>
  </mc:AlternateContent>
  <bookViews>
    <workbookView xWindow="0" yWindow="0" windowWidth="23040" windowHeight="8760"/>
  </bookViews>
  <sheets>
    <sheet name="Sheet1" sheetId="1" r:id="rId1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Q30" i="1" s="1"/>
  <c r="L30" i="1"/>
  <c r="P30" i="1" s="1"/>
  <c r="K30" i="1"/>
  <c r="O30" i="1" s="1"/>
  <c r="I30" i="1"/>
  <c r="H30" i="1"/>
  <c r="G30" i="1"/>
  <c r="P27" i="1"/>
  <c r="M27" i="1"/>
  <c r="Q27" i="1" s="1"/>
  <c r="L27" i="1"/>
  <c r="K27" i="1"/>
  <c r="O27" i="1" s="1"/>
  <c r="I27" i="1"/>
  <c r="H27" i="1"/>
  <c r="G27" i="1"/>
  <c r="Q24" i="1"/>
  <c r="P24" i="1"/>
  <c r="O24" i="1"/>
  <c r="M24" i="1"/>
  <c r="L24" i="1"/>
  <c r="K24" i="1"/>
  <c r="I24" i="1"/>
  <c r="H24" i="1"/>
  <c r="G24" i="1"/>
  <c r="M20" i="1"/>
  <c r="Q20" i="1" s="1"/>
  <c r="L20" i="1"/>
  <c r="P20" i="1" s="1"/>
  <c r="K20" i="1"/>
  <c r="O20" i="1" s="1"/>
  <c r="I20" i="1"/>
  <c r="H20" i="1"/>
  <c r="G20" i="1"/>
  <c r="Q17" i="1"/>
  <c r="P17" i="1"/>
  <c r="O17" i="1"/>
  <c r="M17" i="1"/>
  <c r="L17" i="1"/>
  <c r="K17" i="1"/>
  <c r="I17" i="1"/>
  <c r="H17" i="1"/>
  <c r="G17" i="1"/>
  <c r="P14" i="1"/>
  <c r="O14" i="1"/>
  <c r="W14" i="1" s="1"/>
  <c r="M14" i="1"/>
  <c r="Q14" i="1" s="1"/>
  <c r="L14" i="1"/>
  <c r="K14" i="1"/>
  <c r="I14" i="1"/>
  <c r="H14" i="1"/>
  <c r="G14" i="1"/>
  <c r="M10" i="1"/>
  <c r="Q10" i="1" s="1"/>
  <c r="L10" i="1"/>
  <c r="P10" i="1" s="1"/>
  <c r="K10" i="1"/>
  <c r="O10" i="1" s="1"/>
  <c r="I10" i="1"/>
  <c r="H10" i="1"/>
  <c r="G10" i="1"/>
  <c r="P7" i="1"/>
  <c r="O7" i="1"/>
  <c r="M7" i="1"/>
  <c r="Q7" i="1" s="1"/>
  <c r="L7" i="1"/>
  <c r="K7" i="1"/>
  <c r="I7" i="1"/>
  <c r="H7" i="1"/>
  <c r="G7" i="1"/>
  <c r="O4" i="1"/>
  <c r="M4" i="1"/>
  <c r="Q4" i="1" s="1"/>
  <c r="L4" i="1"/>
  <c r="P4" i="1" s="1"/>
  <c r="K4" i="1"/>
  <c r="I4" i="1"/>
  <c r="H4" i="1"/>
  <c r="G4" i="1"/>
  <c r="X14" i="1" l="1"/>
  <c r="S17" i="1" s="1"/>
  <c r="W4" i="1"/>
  <c r="W24" i="1"/>
  <c r="X24" i="1" s="1"/>
  <c r="T24" i="1" l="1"/>
  <c r="T27" i="1"/>
  <c r="S24" i="1"/>
  <c r="Y24" i="1" s="1"/>
  <c r="S30" i="1"/>
  <c r="U30" i="1"/>
  <c r="U24" i="1"/>
  <c r="T30" i="1"/>
  <c r="S27" i="1"/>
  <c r="U27" i="1"/>
  <c r="U14" i="1"/>
  <c r="T17" i="1"/>
  <c r="U17" i="1"/>
  <c r="T20" i="1"/>
  <c r="S14" i="1"/>
  <c r="Y14" i="1" s="1"/>
  <c r="S20" i="1"/>
  <c r="X4" i="1"/>
  <c r="U20" i="1"/>
  <c r="T14" i="1"/>
  <c r="S10" i="1" l="1"/>
  <c r="U7" i="1"/>
  <c r="T4" i="1"/>
  <c r="S7" i="1"/>
  <c r="U10" i="1"/>
  <c r="T10" i="1"/>
  <c r="U4" i="1"/>
  <c r="S4" i="1"/>
  <c r="T7" i="1"/>
  <c r="Y4" i="1" l="1"/>
</calcChain>
</file>

<file path=xl/sharedStrings.xml><?xml version="1.0" encoding="utf-8"?>
<sst xmlns="http://schemas.openxmlformats.org/spreadsheetml/2006/main" count="41" uniqueCount="15">
  <si>
    <t>Delta_CT</t>
  </si>
  <si>
    <t>Mean</t>
  </si>
  <si>
    <t>Std</t>
  </si>
  <si>
    <t>weights (raw)</t>
  </si>
  <si>
    <t>w*(y-ybar)^2</t>
  </si>
  <si>
    <t>wt denom</t>
  </si>
  <si>
    <t>wt'd mean</t>
  </si>
  <si>
    <t>wt'd stdev</t>
  </si>
  <si>
    <t>yw</t>
  </si>
  <si>
    <t>b1</t>
  </si>
  <si>
    <t>0-2 hr</t>
  </si>
  <si>
    <t>b2</t>
  </si>
  <si>
    <t>b3</t>
  </si>
  <si>
    <t>dl[1]</t>
  </si>
  <si>
    <t>dl[RC]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</si>
</sst>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.25"/>
      <name val="Microsoft Sans Serif"/>
      <family val="2"/>
    </font>
    <font>
      <sz val="8.25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5">
    <xf numFmtId="0" fontId="0" fillId="0" borderId="0" xfId="0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4" fontId="0" fillId="0" borderId="0" xfId="0" applyNumberFormat="1" applyFont="1" applyFill="1" applyBorder="1" applyAlignment="1" applyProtection="1">
      <alignment vertical="top"/>
      <protection locked="0"/>
    </xf>
    <xf numFmtId="2" fontId="0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selection activeCell="X4" sqref="X4"/>
    </sheetView>
  </sheetViews>
  <sheetFormatPr defaultRowHeight="10.8" x14ac:dyDescent="0.2"/>
  <cols>
    <col min="1" max="1" width="5.625" style="1" bestFit="1" customWidth="1"/>
    <col min="2" max="2" width="2.875" style="1" customWidth="1"/>
    <col min="3" max="5" width="9.875" style="1" bestFit="1" customWidth="1"/>
    <col min="6" max="6" width="2.125" style="1" customWidth="1"/>
    <col min="7" max="7" width="10.625" style="1" customWidth="1"/>
    <col min="8" max="9" width="9.875" style="1" bestFit="1" customWidth="1"/>
    <col min="10" max="10" width="2" style="1" customWidth="1"/>
    <col min="11" max="11" width="10.5" style="1" customWidth="1"/>
    <col min="12" max="13" width="9.875" style="1" bestFit="1" customWidth="1"/>
    <col min="14" max="14" width="2.625" style="1" customWidth="1"/>
    <col min="15" max="17" width="9.875" style="1" bestFit="1" customWidth="1"/>
    <col min="18" max="18" width="2.875" style="1" customWidth="1"/>
    <col min="19" max="19" width="9.75" style="1" customWidth="1"/>
    <col min="20" max="21" width="9.875" style="1" bestFit="1" customWidth="1"/>
    <col min="22" max="22" width="2.375" style="1" customWidth="1"/>
    <col min="23" max="16384" width="9" style="1"/>
  </cols>
  <sheetData>
    <row r="1" spans="1:25" x14ac:dyDescent="0.2">
      <c r="C1" s="2" t="s">
        <v>0</v>
      </c>
      <c r="G1" s="2" t="s">
        <v>1</v>
      </c>
      <c r="K1" s="2" t="s">
        <v>2</v>
      </c>
      <c r="O1" s="2" t="s">
        <v>3</v>
      </c>
      <c r="S1" s="2" t="s">
        <v>4</v>
      </c>
    </row>
    <row r="2" spans="1:25" x14ac:dyDescent="0.2">
      <c r="W2" s="2" t="s">
        <v>5</v>
      </c>
      <c r="X2" s="2" t="s">
        <v>6</v>
      </c>
      <c r="Y2" s="2" t="s">
        <v>7</v>
      </c>
    </row>
    <row r="3" spans="1:25" x14ac:dyDescent="0.2">
      <c r="C3" s="3">
        <v>43815</v>
      </c>
      <c r="D3" s="3">
        <v>43816</v>
      </c>
      <c r="E3" s="3">
        <v>43817</v>
      </c>
      <c r="G3" s="3">
        <v>43815</v>
      </c>
      <c r="H3" s="3">
        <v>43816</v>
      </c>
      <c r="I3" s="3">
        <v>43817</v>
      </c>
      <c r="K3" s="3">
        <v>43815</v>
      </c>
      <c r="L3" s="3">
        <v>43816</v>
      </c>
      <c r="M3" s="3">
        <v>43817</v>
      </c>
      <c r="O3" s="3">
        <v>43815</v>
      </c>
      <c r="P3" s="3">
        <v>43816</v>
      </c>
      <c r="Q3" s="3">
        <v>43817</v>
      </c>
      <c r="S3" s="3">
        <v>43815</v>
      </c>
      <c r="T3" s="3">
        <v>43816</v>
      </c>
      <c r="U3" s="3">
        <v>43817</v>
      </c>
    </row>
    <row r="4" spans="1:25" x14ac:dyDescent="0.2">
      <c r="A4" s="2" t="s">
        <v>8</v>
      </c>
      <c r="B4" s="2" t="s">
        <v>9</v>
      </c>
      <c r="C4" s="4"/>
      <c r="D4" s="4">
        <v>25.8810354679845</v>
      </c>
      <c r="E4" s="4"/>
      <c r="F4" s="4"/>
      <c r="G4" s="4">
        <f>AVERAGE(C4:C6)</f>
        <v>18.515153025613401</v>
      </c>
      <c r="H4" s="4">
        <f>AVERAGE(D4:D6)</f>
        <v>19.6962926331001</v>
      </c>
      <c r="I4" s="4">
        <f>AVERAGE(E4:E6)</f>
        <v>22.278922898814699</v>
      </c>
      <c r="K4" s="4" t="e">
        <f>STDEV(C4:C6)</f>
        <v>#DIV/0!</v>
      </c>
      <c r="L4" s="4">
        <f>STDEV(D4:D6)</f>
        <v>8.7465471968833359</v>
      </c>
      <c r="M4" s="4">
        <f>STDEV(E4:E6)</f>
        <v>0.63778830505448414</v>
      </c>
      <c r="N4" s="4"/>
      <c r="O4" s="4" t="e">
        <f>1/K4</f>
        <v>#DIV/0!</v>
      </c>
      <c r="P4" s="4">
        <f>1/L4</f>
        <v>0.11433082992524533</v>
      </c>
      <c r="Q4" s="4">
        <f>1/M4</f>
        <v>1.5679183705235444</v>
      </c>
      <c r="R4" s="4"/>
      <c r="S4" s="4" t="e">
        <f>O4*(G4-$X$4)^2</f>
        <v>#DIV/0!</v>
      </c>
      <c r="T4" s="4">
        <f>P4*(H4-$X$4)^2</f>
        <v>0.89239842861817653</v>
      </c>
      <c r="U4" s="4">
        <f>Q4*(I4-$X$4)^2</f>
        <v>45.322513286534644</v>
      </c>
      <c r="V4" s="4"/>
      <c r="W4" s="4">
        <f>SUM(P4,Q4,P7,P10,Q10)</f>
        <v>4.6722345984688394</v>
      </c>
      <c r="X4" s="4">
        <f>SUM(P4*H4,Q4*I4,H7*P7,H10*P10,I10*Q10)/W4</f>
        <v>16.902477146291172</v>
      </c>
      <c r="Y4" s="4">
        <f>SQRT(COUNT(T4,U4,T7,T10,U10)/(COUNT(T4,U4,T7,T10,U10)-1)*SUM(T4,U4,T7,T10,U10)/W4)</f>
        <v>4.6719657634996858</v>
      </c>
    </row>
    <row r="5" spans="1:25" x14ac:dyDescent="0.2">
      <c r="A5" s="2" t="s">
        <v>10</v>
      </c>
      <c r="B5" s="2" t="s">
        <v>9</v>
      </c>
      <c r="C5" s="4"/>
      <c r="D5" s="4"/>
      <c r="E5" s="4">
        <v>22.729907334280199</v>
      </c>
      <c r="F5" s="4"/>
      <c r="G5" s="4"/>
      <c r="H5" s="4"/>
      <c r="I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B6" s="2" t="s">
        <v>9</v>
      </c>
      <c r="C6" s="4">
        <v>18.515153025613401</v>
      </c>
      <c r="D6" s="4">
        <v>13.511549798215697</v>
      </c>
      <c r="E6" s="4">
        <v>21.827938463349199</v>
      </c>
      <c r="F6" s="4"/>
      <c r="G6" s="4"/>
      <c r="H6" s="4"/>
      <c r="I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B7" s="2" t="s">
        <v>11</v>
      </c>
      <c r="C7" s="4"/>
      <c r="D7" s="4">
        <v>14.858749714109997</v>
      </c>
      <c r="E7" s="4"/>
      <c r="F7" s="4"/>
      <c r="G7" s="4" t="e">
        <f>AVERAGE(C7:C9)</f>
        <v>#DIV/0!</v>
      </c>
      <c r="H7" s="4">
        <f>AVERAGE(D7:D9)</f>
        <v>21.312055766776329</v>
      </c>
      <c r="I7" s="4">
        <f>AVERAGE(E7:E9)</f>
        <v>13.331743019061403</v>
      </c>
      <c r="K7" s="4" t="e">
        <f>STDEV(C7:C9)</f>
        <v>#DIV/0!</v>
      </c>
      <c r="L7" s="4">
        <f>STDEV(D7:D9)</f>
        <v>5.9931118332741971</v>
      </c>
      <c r="M7" s="4" t="e">
        <f>STDEV(E7:E9)</f>
        <v>#DIV/0!</v>
      </c>
      <c r="N7" s="4"/>
      <c r="O7" s="4" t="e">
        <f>1/K7</f>
        <v>#DIV/0!</v>
      </c>
      <c r="P7" s="4">
        <f>1/L7</f>
        <v>0.16685822454503962</v>
      </c>
      <c r="Q7" s="4" t="e">
        <f>1/M7</f>
        <v>#DIV/0!</v>
      </c>
      <c r="R7" s="4"/>
      <c r="S7" s="4" t="e">
        <f>O7*(G7-$X$4)^2</f>
        <v>#DIV/0!</v>
      </c>
      <c r="T7" s="4">
        <f>P7*(H7-$X$4)^2</f>
        <v>3.2444553265772766</v>
      </c>
      <c r="U7" s="4" t="e">
        <f>Q7*(I7-$X$4)^2</f>
        <v>#DIV/0!</v>
      </c>
      <c r="V7" s="4"/>
      <c r="W7" s="4"/>
      <c r="X7" s="4"/>
      <c r="Y7" s="4"/>
    </row>
    <row r="8" spans="1:25" x14ac:dyDescent="0.2">
      <c r="B8" s="2" t="s">
        <v>11</v>
      </c>
      <c r="C8" s="4"/>
      <c r="D8" s="4">
        <v>26.702853009444496</v>
      </c>
      <c r="E8" s="4"/>
      <c r="F8" s="4"/>
      <c r="G8" s="4"/>
      <c r="H8" s="4"/>
      <c r="I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B9" s="2" t="s">
        <v>11</v>
      </c>
      <c r="C9" s="4"/>
      <c r="D9" s="4">
        <v>22.374564576774496</v>
      </c>
      <c r="E9" s="4">
        <v>13.331743019061403</v>
      </c>
      <c r="F9" s="4"/>
      <c r="G9" s="4"/>
      <c r="H9" s="4"/>
      <c r="I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B10" s="2" t="s">
        <v>12</v>
      </c>
      <c r="C10" s="4"/>
      <c r="D10" s="4">
        <v>13.376505986559302</v>
      </c>
      <c r="E10" s="4">
        <v>13.312050702019299</v>
      </c>
      <c r="F10" s="4"/>
      <c r="G10" s="4">
        <f>AVERAGE(C10:C12)</f>
        <v>12.1292398969013</v>
      </c>
      <c r="H10" s="4">
        <f>AVERAGE(D10:D12)</f>
        <v>13.822800734840568</v>
      </c>
      <c r="I10" s="4">
        <f>AVERAGE(E10:E12)</f>
        <v>13.215237141999566</v>
      </c>
      <c r="K10" s="4" t="e">
        <f>STDEV(C10:C12)</f>
        <v>#DIV/0!</v>
      </c>
      <c r="L10" s="4">
        <f>STDEV(D10:D12)</f>
        <v>0.65716248102976704</v>
      </c>
      <c r="M10" s="4">
        <f>STDEV(E10:E12)</f>
        <v>0.76838348781815746</v>
      </c>
      <c r="N10" s="4"/>
      <c r="O10" s="4" t="e">
        <f>1/K10</f>
        <v>#DIV/0!</v>
      </c>
      <c r="P10" s="4">
        <f>1/L10</f>
        <v>1.5216936889534685</v>
      </c>
      <c r="Q10" s="4">
        <f>1/M10</f>
        <v>1.3014334845215414</v>
      </c>
      <c r="R10" s="4"/>
      <c r="S10" s="4" t="e">
        <f>O10*(G10-$X$4)^2</f>
        <v>#DIV/0!</v>
      </c>
      <c r="T10" s="4">
        <f>P10*(H10-$X$4)^2</f>
        <v>14.432361969878897</v>
      </c>
      <c r="U10" s="4">
        <f>Q10*(I10-$X$4)^2</f>
        <v>17.693949785222191</v>
      </c>
      <c r="V10" s="4"/>
      <c r="W10" s="4"/>
      <c r="X10" s="4"/>
      <c r="Y10" s="4"/>
    </row>
    <row r="11" spans="1:25" x14ac:dyDescent="0.2">
      <c r="B11" s="2" t="s">
        <v>12</v>
      </c>
      <c r="C11" s="4"/>
      <c r="D11" s="4">
        <v>14.577434961796602</v>
      </c>
      <c r="E11" s="4">
        <v>13.930625842009597</v>
      </c>
      <c r="F11" s="4"/>
      <c r="G11" s="4"/>
      <c r="H11" s="4"/>
      <c r="I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B12" s="2" t="s">
        <v>12</v>
      </c>
      <c r="C12" s="4">
        <v>12.1292398969013</v>
      </c>
      <c r="D12" s="4">
        <v>13.514461256165799</v>
      </c>
      <c r="E12" s="4">
        <v>12.403034881969802</v>
      </c>
      <c r="F12" s="4"/>
      <c r="G12" s="4"/>
      <c r="H12" s="4"/>
      <c r="I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C13" s="4"/>
      <c r="D13" s="4"/>
      <c r="E13" s="4"/>
      <c r="F13" s="4"/>
      <c r="G13" s="4"/>
      <c r="H13" s="4"/>
      <c r="I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 s="2" t="s">
        <v>13</v>
      </c>
      <c r="B14" s="2" t="s">
        <v>9</v>
      </c>
      <c r="C14" s="4"/>
      <c r="D14" s="4">
        <v>17.2460688201623</v>
      </c>
      <c r="E14" s="4">
        <v>20.944805165582896</v>
      </c>
      <c r="F14" s="4"/>
      <c r="G14" s="4">
        <f>AVERAGE(C14:C16)</f>
        <v>24.949379822480999</v>
      </c>
      <c r="H14" s="4">
        <f>AVERAGE(D14:D16)</f>
        <v>16.782793113332133</v>
      </c>
      <c r="I14" s="4">
        <f>AVERAGE(E14:E16)</f>
        <v>19.710140834249732</v>
      </c>
      <c r="K14" s="4">
        <f>STDEV(C14:C16)</f>
        <v>5.077711873753576</v>
      </c>
      <c r="L14" s="4">
        <f>STDEV(D14:D16)</f>
        <v>1.3303563185271001</v>
      </c>
      <c r="M14" s="4">
        <f>STDEV(E14:E16)</f>
        <v>1.0814172097681907</v>
      </c>
      <c r="N14" s="4"/>
      <c r="O14" s="4">
        <f>1/K14</f>
        <v>0.19693909872455487</v>
      </c>
      <c r="P14" s="4">
        <f>1/L14</f>
        <v>0.75167831811190777</v>
      </c>
      <c r="Q14" s="4">
        <f>1/M14</f>
        <v>0.92471248928464622</v>
      </c>
      <c r="R14" s="4"/>
      <c r="S14" s="4">
        <f>O14*(G14-$X$14)^2</f>
        <v>7.9684171970608233</v>
      </c>
      <c r="T14" s="4">
        <f>P14*(H14-$X$14)^2</f>
        <v>2.4507912542480774</v>
      </c>
      <c r="U14" s="4">
        <f>Q14*(I14-$X$14)^2</f>
        <v>1.1634477441983961</v>
      </c>
      <c r="V14" s="4"/>
      <c r="W14" s="4">
        <f>SUM(O14,P14,Q14,P17,P20,Q20)</f>
        <v>2.8584105309143828</v>
      </c>
      <c r="X14" s="4">
        <f>SUM(G14*O14,P14*H14,Q14*I14,H17*P17,H20*P20,I20*Q20)/W14</f>
        <v>18.588457985472001</v>
      </c>
      <c r="Y14" s="4">
        <f>SQRT(COUNT(S14,T14,U14,T17,T20,U20)/(COUNT(S14,T14,U14,T17,T20,U20)-1)*SUM(S14,T14,U14,T17,T20,U20)/W14)</f>
        <v>3.2226372809206318</v>
      </c>
    </row>
    <row r="15" spans="1:25" x14ac:dyDescent="0.2">
      <c r="A15" s="2" t="s">
        <v>10</v>
      </c>
      <c r="B15" s="2" t="s">
        <v>9</v>
      </c>
      <c r="C15" s="4">
        <v>21.3588953236384</v>
      </c>
      <c r="D15" s="4">
        <v>15.282739062905698</v>
      </c>
      <c r="E15" s="4">
        <v>18.9310490528472</v>
      </c>
      <c r="F15" s="4"/>
      <c r="G15" s="4"/>
      <c r="H15" s="4"/>
      <c r="I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B16" s="2" t="s">
        <v>9</v>
      </c>
      <c r="C16" s="4">
        <v>28.539864321323599</v>
      </c>
      <c r="D16" s="4">
        <v>17.819571456928397</v>
      </c>
      <c r="E16" s="4">
        <v>19.254568284319099</v>
      </c>
      <c r="F16" s="4"/>
      <c r="G16" s="4"/>
      <c r="H16" s="4"/>
      <c r="I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B17" s="2" t="s">
        <v>11</v>
      </c>
      <c r="C17" s="4">
        <v>25.522595361038299</v>
      </c>
      <c r="D17" s="4">
        <v>12.960442188709898</v>
      </c>
      <c r="E17" s="4"/>
      <c r="F17" s="4"/>
      <c r="G17" s="4">
        <f>AVERAGE(C17:C19)</f>
        <v>25.522595361038299</v>
      </c>
      <c r="H17" s="4">
        <f>AVERAGE(D17:D19)</f>
        <v>15.846967386277663</v>
      </c>
      <c r="I17" s="4" t="e">
        <f>AVERAGE(E17:E19)</f>
        <v>#DIV/0!</v>
      </c>
      <c r="K17" s="4" t="e">
        <f>STDEV(C17:C19)</f>
        <v>#DIV/0!</v>
      </c>
      <c r="L17" s="4">
        <f>STDEV(D17:D19)</f>
        <v>2.5637659280529381</v>
      </c>
      <c r="M17" s="4" t="e">
        <f>STDEV(E17:E19)</f>
        <v>#DIV/0!</v>
      </c>
      <c r="N17" s="4"/>
      <c r="O17" s="4" t="e">
        <f>1/K17</f>
        <v>#DIV/0!</v>
      </c>
      <c r="P17" s="4">
        <f>1/L17</f>
        <v>0.39005120906628704</v>
      </c>
      <c r="Q17" s="4" t="e">
        <f>1/M17</f>
        <v>#DIV/0!</v>
      </c>
      <c r="R17" s="4"/>
      <c r="S17" s="4" t="e">
        <f>O17*(G17-$X$14)^2</f>
        <v>#DIV/0!</v>
      </c>
      <c r="T17" s="4">
        <f>P17*(H17-$X$14)^2</f>
        <v>2.9315354507339166</v>
      </c>
      <c r="U17" s="4" t="e">
        <f>Q17*(I17-$X$14)^2</f>
        <v>#DIV/0!</v>
      </c>
      <c r="V17" s="4"/>
      <c r="W17" s="4"/>
      <c r="X17" s="4"/>
      <c r="Y17" s="4"/>
    </row>
    <row r="18" spans="1:25" x14ac:dyDescent="0.2">
      <c r="B18" s="2" t="s">
        <v>11</v>
      </c>
      <c r="C18" s="4"/>
      <c r="D18" s="4">
        <v>17.859330105163298</v>
      </c>
      <c r="E18" s="4"/>
      <c r="F18" s="4"/>
      <c r="G18" s="4"/>
      <c r="H18" s="4"/>
      <c r="I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B19" s="2" t="s">
        <v>11</v>
      </c>
      <c r="C19" s="4"/>
      <c r="D19" s="4">
        <v>16.721129864959796</v>
      </c>
      <c r="E19" s="4"/>
      <c r="F19" s="4"/>
      <c r="G19" s="4"/>
      <c r="H19" s="4"/>
      <c r="I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B20" s="2" t="s">
        <v>12</v>
      </c>
      <c r="C20" s="4"/>
      <c r="D20" s="4">
        <v>12.975171638160198</v>
      </c>
      <c r="E20" s="4">
        <v>20.2031729525158</v>
      </c>
      <c r="F20" s="4"/>
      <c r="G20" s="4">
        <f>AVERAGE(C20:C22)</f>
        <v>15.081182672158501</v>
      </c>
      <c r="H20" s="4">
        <f>AVERAGE(D20:D22)</f>
        <v>15.114915602084649</v>
      </c>
      <c r="I20" s="4">
        <f>AVERAGE(E20:E22)</f>
        <v>23.443692397076067</v>
      </c>
      <c r="K20" s="4" t="e">
        <f>STDEV(C20:C22)</f>
        <v>#DIV/0!</v>
      </c>
      <c r="L20" s="4">
        <f>STDEV(D20:D22)</f>
        <v>3.0260549337879277</v>
      </c>
      <c r="M20" s="4">
        <f>STDEV(E20:E22)</f>
        <v>3.7797730563225573</v>
      </c>
      <c r="N20" s="4"/>
      <c r="O20" s="4" t="e">
        <f>1/K20</f>
        <v>#DIV/0!</v>
      </c>
      <c r="P20" s="4">
        <f>1/L20</f>
        <v>0.33046326715167362</v>
      </c>
      <c r="Q20" s="4">
        <f>1/M20</f>
        <v>0.26456614857531335</v>
      </c>
      <c r="R20" s="4"/>
      <c r="S20" s="4" t="e">
        <f>O20*(G20-$X$14)^2</f>
        <v>#DIV/0!</v>
      </c>
      <c r="T20" s="4">
        <f>P20*(H20-$X$14)^2</f>
        <v>3.987203455716863</v>
      </c>
      <c r="U20" s="4">
        <f>Q20*(I20-$X$14)^2</f>
        <v>6.23669750547388</v>
      </c>
      <c r="V20" s="4"/>
      <c r="W20" s="4"/>
      <c r="X20" s="4"/>
      <c r="Y20" s="4"/>
    </row>
    <row r="21" spans="1:25" x14ac:dyDescent="0.2">
      <c r="B21" s="2" t="s">
        <v>12</v>
      </c>
      <c r="C21" s="4"/>
      <c r="D21" s="4"/>
      <c r="E21" s="4">
        <v>22.531964825870702</v>
      </c>
      <c r="F21" s="4"/>
      <c r="G21" s="4"/>
      <c r="H21" s="4"/>
      <c r="I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B22" s="2" t="s">
        <v>12</v>
      </c>
      <c r="C22" s="4">
        <v>15.081182672158501</v>
      </c>
      <c r="D22" s="4">
        <v>17.254659566009099</v>
      </c>
      <c r="E22" s="4">
        <v>27.595939412841698</v>
      </c>
      <c r="F22" s="4"/>
      <c r="G22" s="4"/>
      <c r="H22" s="4"/>
      <c r="I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C23" s="4"/>
      <c r="D23" s="4"/>
      <c r="E23" s="4"/>
      <c r="F23" s="4"/>
      <c r="G23" s="4"/>
      <c r="H23" s="4"/>
      <c r="I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">
      <c r="A24" s="2" t="s">
        <v>14</v>
      </c>
      <c r="B24" s="2" t="s">
        <v>9</v>
      </c>
      <c r="C24" s="4">
        <v>26.266911780101601</v>
      </c>
      <c r="D24" s="4"/>
      <c r="E24" s="4">
        <v>22.406674419216401</v>
      </c>
      <c r="F24" s="4"/>
      <c r="G24" s="4">
        <f>AVERAGE(C24:C26)</f>
        <v>19.084392691322602</v>
      </c>
      <c r="H24" s="4">
        <f>AVERAGE(D24:D26)</f>
        <v>15.626061494194003</v>
      </c>
      <c r="I24" s="4">
        <f>AVERAGE(E24:E26)</f>
        <v>18.276458929539469</v>
      </c>
      <c r="K24" s="4">
        <f>STDEV(C24:C26)</f>
        <v>6.2218562387501226</v>
      </c>
      <c r="L24" s="4">
        <f>STDEV(D24:D26)</f>
        <v>0.11429823801629994</v>
      </c>
      <c r="M24" s="4">
        <f>STDEV(E24:E26)</f>
        <v>3.5776057016961893</v>
      </c>
      <c r="N24" s="4"/>
      <c r="O24" s="4">
        <f>1/K24</f>
        <v>0.16072373928731035</v>
      </c>
      <c r="P24" s="4">
        <f>1/L24</f>
        <v>8.749041256938634</v>
      </c>
      <c r="Q24" s="4">
        <f>1/M24</f>
        <v>0.27951654916188418</v>
      </c>
      <c r="R24" s="4"/>
      <c r="S24" s="4">
        <f>O24*(G24-$X$24)^2</f>
        <v>2.8703280372597377</v>
      </c>
      <c r="T24" s="4">
        <f>P24*(H24-$X$24)^2</f>
        <v>5.1554558196526941</v>
      </c>
      <c r="U24" s="4">
        <f>Q24*(I24-$X$24)^2</f>
        <v>3.2655717246298708</v>
      </c>
      <c r="V24" s="4"/>
      <c r="W24" s="4">
        <f>SUM(O24:Q30)</f>
        <v>25.084414609688917</v>
      </c>
      <c r="X24" s="4">
        <f>SUM(G24*O24,G27*O27,G30*O30,I27*Q27,P24*H24,Q24*I24,H27*P27,H30*P30,I30*Q30)/W24</f>
        <v>14.858429084536111</v>
      </c>
      <c r="Y24" s="4">
        <f>SQRT(COUNT(S24:U30)/(COUNT(S24:U30)-1)*SUM(S24:U30)/W24)</f>
        <v>0.8927389056301408</v>
      </c>
    </row>
    <row r="25" spans="1:25" x14ac:dyDescent="0.2">
      <c r="A25" s="2" t="s">
        <v>10</v>
      </c>
      <c r="B25" s="2" t="s">
        <v>9</v>
      </c>
      <c r="C25" s="4">
        <v>15.634765453162505</v>
      </c>
      <c r="D25" s="4">
        <v>15.706882553373003</v>
      </c>
      <c r="E25" s="4">
        <v>16.138876613755802</v>
      </c>
      <c r="F25" s="4"/>
      <c r="G25" s="4"/>
      <c r="H25" s="4"/>
      <c r="I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">
      <c r="B26" s="2" t="s">
        <v>9</v>
      </c>
      <c r="C26" s="4">
        <v>15.3515008407037</v>
      </c>
      <c r="D26" s="4">
        <v>15.545240435015003</v>
      </c>
      <c r="E26" s="4">
        <v>16.283825755646202</v>
      </c>
      <c r="F26" s="4"/>
      <c r="G26" s="4"/>
      <c r="H26" s="4"/>
      <c r="I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">
      <c r="B27" s="2" t="s">
        <v>11</v>
      </c>
      <c r="C27" s="4">
        <v>16.684563101797004</v>
      </c>
      <c r="D27" s="4">
        <v>14.806897969639301</v>
      </c>
      <c r="E27" s="4">
        <v>15.944757270807603</v>
      </c>
      <c r="F27" s="4"/>
      <c r="G27" s="4">
        <f>AVERAGE(C27:C29)</f>
        <v>15.068792939651166</v>
      </c>
      <c r="H27" s="4">
        <f>AVERAGE(D27:D29)</f>
        <v>14.932549304231467</v>
      </c>
      <c r="I27" s="4">
        <f>AVERAGE(E27:E29)</f>
        <v>14.90305778955627</v>
      </c>
      <c r="K27" s="4">
        <f>STDEV(C27:C29)</f>
        <v>1.4532248138126531</v>
      </c>
      <c r="L27" s="4">
        <f>STDEV(D27:D29)</f>
        <v>0.41143646509403409</v>
      </c>
      <c r="M27" s="4">
        <f>STDEV(E27:E29)</f>
        <v>1.1497623471250566</v>
      </c>
      <c r="N27" s="4"/>
      <c r="O27" s="4">
        <f>1/K27</f>
        <v>0.68812477635612268</v>
      </c>
      <c r="P27" s="4">
        <f>1/L27</f>
        <v>2.430508923829708</v>
      </c>
      <c r="Q27" s="4">
        <f>1/M27</f>
        <v>0.86974495425116982</v>
      </c>
      <c r="R27" s="4"/>
      <c r="S27" s="4">
        <f>O27*(G27-$X$24)^2</f>
        <v>3.0451552380781857E-2</v>
      </c>
      <c r="T27" s="4">
        <f>P27*(H27-$X$24)^2</f>
        <v>1.3352746860763074E-2</v>
      </c>
      <c r="U27" s="4">
        <f>Q27*(I27-$X$24)^2</f>
        <v>1.732289561192017E-3</v>
      </c>
      <c r="V27" s="4"/>
      <c r="W27" s="4"/>
      <c r="X27" s="4"/>
      <c r="Y27" s="4"/>
    </row>
    <row r="28" spans="1:25" x14ac:dyDescent="0.2">
      <c r="B28" s="2" t="s">
        <v>11</v>
      </c>
      <c r="C28" s="4">
        <v>13.868699435899398</v>
      </c>
      <c r="D28" s="4">
        <v>15.3921605198978</v>
      </c>
      <c r="E28" s="4">
        <v>13.669396644745003</v>
      </c>
      <c r="F28" s="4"/>
      <c r="G28" s="4"/>
      <c r="H28" s="4"/>
      <c r="I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">
      <c r="B29" s="2" t="s">
        <v>11</v>
      </c>
      <c r="C29" s="4">
        <v>14.653116281257098</v>
      </c>
      <c r="D29" s="4">
        <v>14.5985894231573</v>
      </c>
      <c r="E29" s="4">
        <v>15.095019453116201</v>
      </c>
      <c r="F29" s="4"/>
      <c r="G29" s="4"/>
      <c r="H29" s="4"/>
      <c r="I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B30" s="2" t="s">
        <v>12</v>
      </c>
      <c r="C30" s="4"/>
      <c r="D30" s="4">
        <v>15.220965539212902</v>
      </c>
      <c r="E30" s="4">
        <v>16.252918532214998</v>
      </c>
      <c r="F30" s="4"/>
      <c r="G30" s="4">
        <f>AVERAGE(C30:C32)</f>
        <v>14.104984489999852</v>
      </c>
      <c r="H30" s="4">
        <f>AVERAGE(D30:D32)</f>
        <v>14.229170041289768</v>
      </c>
      <c r="I30" s="4">
        <f>AVERAGE(E30:E32)</f>
        <v>14.406873799292633</v>
      </c>
      <c r="K30" s="4">
        <f>STDEV(C30:C32)</f>
        <v>9.4135149952956812E-2</v>
      </c>
      <c r="L30" s="4">
        <f>STDEV(D30:D32)</f>
        <v>1.3581466964917457</v>
      </c>
      <c r="M30" s="4">
        <f>STDEV(E30:E32)</f>
        <v>1.8267093362986795</v>
      </c>
      <c r="N30" s="4"/>
      <c r="O30" s="4">
        <f>1/K30</f>
        <v>10.623024454730682</v>
      </c>
      <c r="P30" s="4">
        <f>1/L30</f>
        <v>0.73629748729140887</v>
      </c>
      <c r="Q30" s="4">
        <f>1/M30</f>
        <v>0.54743246784199562</v>
      </c>
      <c r="R30" s="4"/>
      <c r="S30" s="4">
        <f>O30*(G30-$X$24)^2</f>
        <v>6.0304653184235564</v>
      </c>
      <c r="T30" s="4">
        <f>P30*(H30-$X$24)^2</f>
        <v>0.2915494655548862</v>
      </c>
      <c r="U30" s="4">
        <f>Q30*(I30-$X$24)^2</f>
        <v>0.11162267120420469</v>
      </c>
      <c r="V30" s="4"/>
      <c r="W30" s="4"/>
      <c r="X30" s="4"/>
      <c r="Y30" s="4"/>
    </row>
    <row r="31" spans="1:25" x14ac:dyDescent="0.2">
      <c r="B31" s="2" t="s">
        <v>12</v>
      </c>
      <c r="C31" s="4">
        <v>14.1715480928796</v>
      </c>
      <c r="D31" s="4">
        <v>14.785326814164399</v>
      </c>
      <c r="E31" s="4">
        <v>12.6001342086257</v>
      </c>
      <c r="F31" s="4"/>
      <c r="G31" s="4"/>
      <c r="H31" s="4"/>
      <c r="I31" s="4"/>
    </row>
    <row r="32" spans="1:25" x14ac:dyDescent="0.2">
      <c r="B32" s="2" t="s">
        <v>12</v>
      </c>
      <c r="C32" s="4">
        <v>14.038420887120104</v>
      </c>
      <c r="D32" s="4">
        <v>12.681217770492001</v>
      </c>
      <c r="E32" s="4">
        <v>14.3675686570372</v>
      </c>
      <c r="F32" s="4"/>
      <c r="G32" s="4"/>
      <c r="H32" s="4"/>
      <c r="I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Reeves</dc:creator>
  <cp:lastModifiedBy>Greg Reeves</cp:lastModifiedBy>
  <dcterms:created xsi:type="dcterms:W3CDTF">2019-12-27T06:49:04Z</dcterms:created>
  <dcterms:modified xsi:type="dcterms:W3CDTF">2019-12-27T06:49:23Z</dcterms:modified>
</cp:coreProperties>
</file>